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scan sarl\Desktop\"/>
    </mc:Choice>
  </mc:AlternateContent>
  <bookViews>
    <workbookView xWindow="0" yWindow="0" windowWidth="20490" windowHeight="7755" firstSheet="49" activeTab="55"/>
  </bookViews>
  <sheets>
    <sheet name="25-07-2022" sheetId="1" r:id="rId1"/>
    <sheet name="26-07-2022" sheetId="2" r:id="rId2"/>
    <sheet name="27-07-2022" sheetId="3" r:id="rId3"/>
    <sheet name="28-07-2022" sheetId="4" r:id="rId4"/>
    <sheet name="29-07-2022" sheetId="5" r:id="rId5"/>
    <sheet name="30-07-2022" sheetId="6" r:id="rId6"/>
    <sheet name="01-08-2022" sheetId="8" r:id="rId7"/>
    <sheet name="02-02-2022" sheetId="9" r:id="rId8"/>
    <sheet name="03-08-2022" sheetId="10" r:id="rId9"/>
    <sheet name="04-08-2022" sheetId="11" r:id="rId10"/>
    <sheet name="05-08-2022" sheetId="12" r:id="rId11"/>
    <sheet name="06-08-2022" sheetId="13" r:id="rId12"/>
    <sheet name="07-08-2022" sheetId="15" r:id="rId13"/>
    <sheet name="08-08-2022" sheetId="14" r:id="rId14"/>
    <sheet name="09-08-2022" sheetId="16" r:id="rId15"/>
    <sheet name="10-08-2022" sheetId="17" r:id="rId16"/>
    <sheet name="11-08-2022" sheetId="18" r:id="rId17"/>
    <sheet name="12-08-2022" sheetId="19" r:id="rId18"/>
    <sheet name="13-06-2022" sheetId="20" r:id="rId19"/>
    <sheet name="15-08-2022" sheetId="21" r:id="rId20"/>
    <sheet name="16-08-2022" sheetId="22" r:id="rId21"/>
    <sheet name="17-08-2022" sheetId="23" r:id="rId22"/>
    <sheet name="18-08-2022" sheetId="24" r:id="rId23"/>
    <sheet name="19-08-2022" sheetId="25" r:id="rId24"/>
    <sheet name="20-08-2022" sheetId="26" r:id="rId25"/>
    <sheet name="22-08-2022" sheetId="27" r:id="rId26"/>
    <sheet name="23-08-2022" sheetId="28" r:id="rId27"/>
    <sheet name="24-04-2022" sheetId="29" r:id="rId28"/>
    <sheet name="25-08-2022" sheetId="30" r:id="rId29"/>
    <sheet name="26-08-2022" sheetId="31" r:id="rId30"/>
    <sheet name="27-08-2022" sheetId="32" r:id="rId31"/>
    <sheet name="29-08-2022" sheetId="33" r:id="rId32"/>
    <sheet name="30-08-2022" sheetId="34" r:id="rId33"/>
    <sheet name="31-08-2022" sheetId="35" r:id="rId34"/>
    <sheet name="01-09-2022" sheetId="36" r:id="rId35"/>
    <sheet name="02-09-2022" sheetId="37" r:id="rId36"/>
    <sheet name="03-09-2022" sheetId="38" r:id="rId37"/>
    <sheet name="05-09-2022" sheetId="39" r:id="rId38"/>
    <sheet name="06-09-2022" sheetId="40" r:id="rId39"/>
    <sheet name="07-09-2022" sheetId="41" r:id="rId40"/>
    <sheet name="08-09-2022" sheetId="42" r:id="rId41"/>
    <sheet name="09-09-2022" sheetId="43" r:id="rId42"/>
    <sheet name="10-09-2022" sheetId="44" r:id="rId43"/>
    <sheet name="12-09-2022" sheetId="45" r:id="rId44"/>
    <sheet name="13-09-2022" sheetId="46" r:id="rId45"/>
    <sheet name="14-09-2022" sheetId="47" r:id="rId46"/>
    <sheet name="15-09-2022" sheetId="48" r:id="rId47"/>
    <sheet name="16-09-2022" sheetId="49" r:id="rId48"/>
    <sheet name="17-09-2022" sheetId="50" r:id="rId49"/>
    <sheet name="19-09-2022" sheetId="51" r:id="rId50"/>
    <sheet name="20-09-2022" sheetId="52" r:id="rId51"/>
    <sheet name="21-09-2022" sheetId="53" r:id="rId52"/>
    <sheet name="22-09-2022" sheetId="54" r:id="rId53"/>
    <sheet name="23-09-2022" sheetId="55" r:id="rId54"/>
    <sheet name="24-09-2022" sheetId="56" r:id="rId55"/>
    <sheet name="25-09-2022" sheetId="57" r:id="rId5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57" l="1"/>
  <c r="G23" i="57"/>
  <c r="C65" i="57"/>
  <c r="F50" i="57"/>
  <c r="E50" i="57"/>
  <c r="K47" i="57"/>
  <c r="K46" i="57"/>
  <c r="K45" i="57"/>
  <c r="K44" i="57"/>
  <c r="K43" i="57"/>
  <c r="K42" i="57"/>
  <c r="K41" i="57"/>
  <c r="K40" i="57"/>
  <c r="K39" i="57"/>
  <c r="K38" i="57"/>
  <c r="K37" i="57"/>
  <c r="K36" i="57"/>
  <c r="K35" i="57"/>
  <c r="K34" i="57"/>
  <c r="K33" i="57"/>
  <c r="K32" i="57"/>
  <c r="H18" i="57"/>
  <c r="G21" i="57" s="1"/>
  <c r="F18" i="57"/>
  <c r="E18" i="57"/>
  <c r="G20" i="57" s="1"/>
  <c r="G22" i="57"/>
  <c r="K12" i="57"/>
  <c r="K11" i="57"/>
  <c r="K10" i="57"/>
  <c r="K9" i="57"/>
  <c r="K8" i="57"/>
  <c r="K7" i="57"/>
  <c r="E50" i="56"/>
  <c r="K36" i="56"/>
  <c r="K34" i="56"/>
  <c r="K32" i="56"/>
  <c r="C65" i="56"/>
  <c r="F50" i="56"/>
  <c r="G52" i="56"/>
  <c r="K47" i="56"/>
  <c r="G53" i="56" s="1"/>
  <c r="K46" i="56"/>
  <c r="K45" i="56"/>
  <c r="K44" i="56"/>
  <c r="K43" i="56"/>
  <c r="K42" i="56"/>
  <c r="K41" i="56"/>
  <c r="K40" i="56"/>
  <c r="K39" i="56"/>
  <c r="K38" i="56"/>
  <c r="K37" i="56"/>
  <c r="K35" i="56"/>
  <c r="K33" i="56"/>
  <c r="H18" i="56"/>
  <c r="G21" i="56" s="1"/>
  <c r="F18" i="56"/>
  <c r="E18" i="56"/>
  <c r="G20" i="56" s="1"/>
  <c r="K13" i="56"/>
  <c r="G22" i="56" s="1"/>
  <c r="K12" i="56"/>
  <c r="K11" i="56"/>
  <c r="K10" i="56"/>
  <c r="K9" i="56"/>
  <c r="K8" i="56"/>
  <c r="K7" i="56"/>
  <c r="G58" i="56" l="1"/>
  <c r="G23" i="56"/>
  <c r="H27" i="54"/>
  <c r="J22" i="54"/>
  <c r="K21" i="54"/>
  <c r="K20" i="54"/>
  <c r="K19" i="54"/>
  <c r="K18" i="54"/>
  <c r="K17" i="54"/>
  <c r="K16" i="54"/>
  <c r="K15" i="54"/>
  <c r="K14" i="54"/>
  <c r="K13" i="54"/>
  <c r="K12" i="54"/>
  <c r="K11" i="54"/>
  <c r="K10" i="54"/>
  <c r="K9" i="54"/>
  <c r="K8" i="54"/>
  <c r="K7" i="54"/>
  <c r="C65" i="55" l="1"/>
  <c r="K11" i="55"/>
  <c r="K10" i="55"/>
  <c r="K9" i="55"/>
  <c r="K8" i="55"/>
  <c r="K7" i="55"/>
  <c r="K13" i="55"/>
  <c r="K12" i="55"/>
  <c r="G58" i="55" l="1"/>
  <c r="G53" i="55"/>
  <c r="E18" i="55"/>
  <c r="G52" i="55"/>
  <c r="F50" i="55"/>
  <c r="E50" i="55"/>
  <c r="K47" i="55"/>
  <c r="K46" i="55"/>
  <c r="K45" i="55"/>
  <c r="K44" i="55"/>
  <c r="K43" i="55"/>
  <c r="K42" i="55"/>
  <c r="K41" i="55"/>
  <c r="K40" i="55"/>
  <c r="K34" i="55"/>
  <c r="K35" i="55"/>
  <c r="K36" i="55"/>
  <c r="K37" i="55"/>
  <c r="K38" i="55"/>
  <c r="K39" i="55"/>
  <c r="K32" i="55"/>
  <c r="H18" i="55"/>
  <c r="F18" i="55"/>
  <c r="G21" i="55"/>
  <c r="K33" i="55"/>
  <c r="G20" i="55"/>
  <c r="G22" i="55"/>
  <c r="G23" i="55" l="1"/>
  <c r="G53" i="54"/>
  <c r="E27" i="54"/>
  <c r="K22" i="54"/>
  <c r="C63" i="54"/>
  <c r="G47" i="54"/>
  <c r="F43" i="54"/>
  <c r="E43" i="54"/>
  <c r="K42" i="54"/>
  <c r="G30" i="54"/>
  <c r="F27" i="54"/>
  <c r="G29" i="54"/>
  <c r="G31" i="54"/>
  <c r="K41" i="54"/>
  <c r="G32" i="54" l="1"/>
  <c r="G41" i="53"/>
  <c r="C54" i="53"/>
  <c r="H14" i="53" l="1"/>
  <c r="F14" i="53"/>
  <c r="E14" i="53"/>
  <c r="G16" i="53" s="1"/>
  <c r="K10" i="53"/>
  <c r="K11" i="53"/>
  <c r="K12" i="53"/>
  <c r="K13" i="53"/>
  <c r="H24" i="51"/>
  <c r="K28" i="53" l="1"/>
  <c r="F29" i="53"/>
  <c r="E29" i="53"/>
  <c r="G17" i="53"/>
  <c r="K9" i="53"/>
  <c r="G18" i="53" s="1"/>
  <c r="K8" i="53"/>
  <c r="K7" i="53"/>
  <c r="G39" i="49"/>
  <c r="G33" i="50"/>
  <c r="G19" i="53" l="1"/>
  <c r="C55" i="52"/>
  <c r="E16" i="52"/>
  <c r="G45" i="52"/>
  <c r="K31" i="52"/>
  <c r="K30" i="52"/>
  <c r="G51" i="51"/>
  <c r="H16" i="52"/>
  <c r="G19" i="52" s="1"/>
  <c r="F16" i="52"/>
  <c r="G18" i="52"/>
  <c r="G21" i="52" s="1"/>
  <c r="K8" i="52"/>
  <c r="K9" i="52"/>
  <c r="K10" i="52"/>
  <c r="K11" i="52"/>
  <c r="K12" i="52"/>
  <c r="K13" i="52"/>
  <c r="K14" i="52"/>
  <c r="G20" i="52" s="1"/>
  <c r="K7" i="52"/>
  <c r="F33" i="52"/>
  <c r="E33" i="52"/>
  <c r="F15" i="49"/>
  <c r="H15" i="49"/>
  <c r="H10" i="50"/>
  <c r="F10" i="50"/>
  <c r="F43" i="51" l="1"/>
  <c r="E43" i="51"/>
  <c r="F24" i="51"/>
  <c r="E24" i="51"/>
  <c r="K41" i="51"/>
  <c r="G49" i="51" s="1"/>
  <c r="K40" i="51"/>
  <c r="K39" i="51"/>
  <c r="K17" i="51"/>
  <c r="K13" i="51"/>
  <c r="G19" i="49"/>
  <c r="K8" i="49"/>
  <c r="K23" i="51"/>
  <c r="G28" i="51" s="1"/>
  <c r="K21" i="51"/>
  <c r="K20" i="51"/>
  <c r="K18" i="51"/>
  <c r="K14" i="48"/>
  <c r="K13" i="48"/>
  <c r="K12" i="48"/>
  <c r="K11" i="48"/>
  <c r="K10" i="48"/>
  <c r="K9" i="48"/>
  <c r="K8" i="48"/>
  <c r="K7" i="48"/>
  <c r="K9" i="50"/>
  <c r="K7" i="50"/>
  <c r="K9" i="49"/>
  <c r="K15" i="51"/>
  <c r="K14" i="51"/>
  <c r="K11" i="51"/>
  <c r="K9" i="51"/>
  <c r="K8" i="51"/>
  <c r="K7" i="51"/>
  <c r="K8" i="50"/>
  <c r="K10" i="51"/>
  <c r="K19" i="51"/>
  <c r="K12" i="51"/>
  <c r="K16" i="51"/>
  <c r="K22" i="51"/>
  <c r="C61" i="51"/>
  <c r="K38" i="51"/>
  <c r="G27" i="51"/>
  <c r="G26" i="51"/>
  <c r="G29" i="51" l="1"/>
  <c r="G14" i="50" l="1"/>
  <c r="C40" i="50" l="1"/>
  <c r="G13" i="50"/>
  <c r="E10" i="50"/>
  <c r="G12" i="50" s="1"/>
  <c r="F25" i="50"/>
  <c r="E25" i="50"/>
  <c r="K24" i="50"/>
  <c r="G29" i="50" s="1"/>
  <c r="G15" i="50" l="1"/>
  <c r="C49" i="49"/>
  <c r="E15" i="49"/>
  <c r="G17" i="49" s="1"/>
  <c r="G18" i="49"/>
  <c r="F30" i="49"/>
  <c r="E30" i="49"/>
  <c r="K29" i="49"/>
  <c r="G34" i="49" s="1"/>
  <c r="K7" i="49"/>
  <c r="G20" i="49" l="1"/>
  <c r="G19" i="48"/>
  <c r="C47" i="48"/>
  <c r="G37" i="48"/>
  <c r="G20" i="48"/>
  <c r="G39" i="47"/>
  <c r="G17" i="48"/>
  <c r="K29" i="48"/>
  <c r="G34" i="48" s="1"/>
  <c r="E15" i="48"/>
  <c r="F15" i="48"/>
  <c r="H15" i="48"/>
  <c r="F30" i="48"/>
  <c r="G33" i="48" s="1"/>
  <c r="E30" i="48"/>
  <c r="G18" i="48"/>
  <c r="G19" i="47" l="1"/>
  <c r="H15" i="47"/>
  <c r="F15" i="47"/>
  <c r="E15" i="47"/>
  <c r="G18" i="47"/>
  <c r="C48" i="47"/>
  <c r="G17" i="47"/>
  <c r="K9" i="47"/>
  <c r="K10" i="47"/>
  <c r="K11" i="47"/>
  <c r="K12" i="47"/>
  <c r="K13" i="47"/>
  <c r="K8" i="47"/>
  <c r="K7" i="47"/>
  <c r="F30" i="47"/>
  <c r="E30" i="47"/>
  <c r="G20" i="47" l="1"/>
  <c r="C54" i="46"/>
  <c r="G45" i="46"/>
  <c r="G14" i="46"/>
  <c r="F10" i="46"/>
  <c r="H10" i="46"/>
  <c r="G13" i="46"/>
  <c r="E10" i="46"/>
  <c r="G61" i="45"/>
  <c r="F38" i="46" l="1"/>
  <c r="E38" i="46"/>
  <c r="K35" i="46"/>
  <c r="G43" i="46" s="1"/>
  <c r="K34" i="46"/>
  <c r="K33" i="46"/>
  <c r="K32" i="46"/>
  <c r="K31" i="46"/>
  <c r="K30" i="46"/>
  <c r="K29" i="46"/>
  <c r="K28" i="46"/>
  <c r="K27" i="46"/>
  <c r="K26" i="46"/>
  <c r="K25" i="46"/>
  <c r="K24" i="46"/>
  <c r="G12" i="46"/>
  <c r="K8" i="46"/>
  <c r="K7" i="46"/>
  <c r="K48" i="45"/>
  <c r="C68" i="45"/>
  <c r="G15" i="46" l="1"/>
  <c r="G45" i="44" l="1"/>
  <c r="F49" i="45"/>
  <c r="E49" i="45"/>
  <c r="G52" i="45" s="1"/>
  <c r="K47" i="45"/>
  <c r="K46" i="45"/>
  <c r="K45" i="45"/>
  <c r="K44" i="45"/>
  <c r="K43" i="45"/>
  <c r="K42" i="45"/>
  <c r="K41" i="45"/>
  <c r="K40" i="45"/>
  <c r="K39" i="45"/>
  <c r="F21" i="45"/>
  <c r="E21" i="45"/>
  <c r="H21" i="45"/>
  <c r="K10" i="45"/>
  <c r="K11" i="45"/>
  <c r="K12" i="45"/>
  <c r="K13" i="45"/>
  <c r="K14" i="45"/>
  <c r="K9" i="45"/>
  <c r="F37" i="44"/>
  <c r="E37" i="44"/>
  <c r="K36" i="44"/>
  <c r="K35" i="44"/>
  <c r="G53" i="45"/>
  <c r="K38" i="45"/>
  <c r="K37" i="45"/>
  <c r="K36" i="45"/>
  <c r="K35" i="45"/>
  <c r="G24" i="45"/>
  <c r="G23" i="45"/>
  <c r="G25" i="45"/>
  <c r="K18" i="45"/>
  <c r="K17" i="45"/>
  <c r="K16" i="45"/>
  <c r="K15" i="45"/>
  <c r="K8" i="45"/>
  <c r="K7" i="45"/>
  <c r="G26" i="45" l="1"/>
  <c r="G40" i="44"/>
  <c r="E15" i="44"/>
  <c r="K34" i="44"/>
  <c r="G42" i="44" s="1"/>
  <c r="K33" i="44"/>
  <c r="K32" i="44"/>
  <c r="H15" i="44"/>
  <c r="G18" i="44"/>
  <c r="F15" i="44"/>
  <c r="G17" i="44"/>
  <c r="G58" i="43"/>
  <c r="K29" i="44"/>
  <c r="K30" i="44"/>
  <c r="C54" i="44"/>
  <c r="K31" i="44"/>
  <c r="K13" i="44"/>
  <c r="G19" i="44" s="1"/>
  <c r="K12" i="44"/>
  <c r="K11" i="44"/>
  <c r="K10" i="44"/>
  <c r="K9" i="44"/>
  <c r="K8" i="44"/>
  <c r="K7" i="44"/>
  <c r="H21" i="43"/>
  <c r="C67" i="43"/>
  <c r="E47" i="43"/>
  <c r="G20" i="44" l="1"/>
  <c r="G52" i="43"/>
  <c r="G50" i="43"/>
  <c r="G39" i="42"/>
  <c r="F47" i="43"/>
  <c r="K39" i="43"/>
  <c r="K40" i="43"/>
  <c r="K41" i="43"/>
  <c r="K42" i="43"/>
  <c r="K43" i="43"/>
  <c r="K44" i="43"/>
  <c r="K38" i="43"/>
  <c r="K37" i="43"/>
  <c r="K36" i="43"/>
  <c r="K35" i="43"/>
  <c r="F21" i="43"/>
  <c r="E21" i="43"/>
  <c r="G23" i="43" s="1"/>
  <c r="K15" i="43"/>
  <c r="G24" i="43"/>
  <c r="K14" i="43"/>
  <c r="G25" i="43" s="1"/>
  <c r="K13" i="43"/>
  <c r="K12" i="43"/>
  <c r="K11" i="43"/>
  <c r="K10" i="43"/>
  <c r="K9" i="43"/>
  <c r="K8" i="43"/>
  <c r="K7" i="43"/>
  <c r="G26" i="43" l="1"/>
  <c r="H16" i="42"/>
  <c r="F16" i="42"/>
  <c r="E16" i="42"/>
  <c r="C54" i="42"/>
  <c r="G37" i="42"/>
  <c r="G34" i="42"/>
  <c r="F31" i="42"/>
  <c r="E31" i="42"/>
  <c r="G19" i="42"/>
  <c r="G18" i="42"/>
  <c r="K14" i="42"/>
  <c r="G20" i="42" s="1"/>
  <c r="K13" i="42"/>
  <c r="K12" i="42"/>
  <c r="K11" i="42"/>
  <c r="K10" i="42"/>
  <c r="K9" i="42"/>
  <c r="K8" i="42"/>
  <c r="K7" i="42"/>
  <c r="G21" i="42" l="1"/>
  <c r="G20" i="41"/>
  <c r="H16" i="41"/>
  <c r="F16" i="41"/>
  <c r="E16" i="41"/>
  <c r="C54" i="41"/>
  <c r="G19" i="41"/>
  <c r="G37" i="41"/>
  <c r="F31" i="41"/>
  <c r="E31" i="41"/>
  <c r="G34" i="41" s="1"/>
  <c r="G18" i="41"/>
  <c r="G39" i="41" s="1"/>
  <c r="K14" i="41"/>
  <c r="K13" i="41"/>
  <c r="K12" i="41"/>
  <c r="K11" i="41"/>
  <c r="K10" i="41"/>
  <c r="K9" i="41"/>
  <c r="K8" i="41"/>
  <c r="K7" i="41"/>
  <c r="G21" i="41" l="1"/>
  <c r="G34" i="40"/>
  <c r="G31" i="40" l="1"/>
  <c r="C40" i="40"/>
  <c r="G44" i="39"/>
  <c r="F10" i="40"/>
  <c r="H10" i="40"/>
  <c r="G13" i="40" s="1"/>
  <c r="E10" i="40"/>
  <c r="G12" i="40" s="1"/>
  <c r="F25" i="40"/>
  <c r="E25" i="40"/>
  <c r="G30" i="40" s="1"/>
  <c r="K7" i="40"/>
  <c r="G14" i="40" s="1"/>
  <c r="G15" i="40" l="1"/>
  <c r="G27" i="39"/>
  <c r="H22" i="39"/>
  <c r="C55" i="39" l="1"/>
  <c r="G26" i="39"/>
  <c r="F22" i="39" l="1"/>
  <c r="E22" i="39"/>
  <c r="K19" i="39"/>
  <c r="K18" i="39"/>
  <c r="K17" i="39"/>
  <c r="K16" i="39"/>
  <c r="K15" i="39"/>
  <c r="K14" i="39"/>
  <c r="K13" i="39"/>
  <c r="K12" i="39"/>
  <c r="G42" i="39"/>
  <c r="F37" i="39"/>
  <c r="E37" i="39"/>
  <c r="G40" i="39" s="1"/>
  <c r="G25" i="39"/>
  <c r="G24" i="39"/>
  <c r="K11" i="39"/>
  <c r="K10" i="39"/>
  <c r="K9" i="39"/>
  <c r="K8" i="39"/>
  <c r="K7" i="39"/>
  <c r="C47" i="38" l="1"/>
  <c r="E14" i="38"/>
  <c r="G34" i="38" l="1"/>
  <c r="F29" i="38"/>
  <c r="E29" i="38"/>
  <c r="G33" i="38" s="1"/>
  <c r="K7" i="38"/>
  <c r="H14" i="38"/>
  <c r="G17" i="38" s="1"/>
  <c r="K12" i="38"/>
  <c r="G18" i="38" s="1"/>
  <c r="F14" i="38"/>
  <c r="K11" i="38"/>
  <c r="K10" i="38"/>
  <c r="K9" i="38"/>
  <c r="K8" i="38"/>
  <c r="G16" i="38" l="1"/>
  <c r="E27" i="37"/>
  <c r="F27" i="37"/>
  <c r="H27" i="37"/>
  <c r="G19" i="38" l="1"/>
  <c r="G36" i="38"/>
  <c r="C63" i="37"/>
  <c r="G48" i="37"/>
  <c r="G30" i="37"/>
  <c r="G29" i="37"/>
  <c r="G45" i="37"/>
  <c r="K41" i="37"/>
  <c r="G46" i="37" s="1"/>
  <c r="G31" i="37"/>
  <c r="K18" i="37"/>
  <c r="K17" i="37"/>
  <c r="K16" i="37"/>
  <c r="K15" i="37"/>
  <c r="K14" i="37"/>
  <c r="K13" i="37"/>
  <c r="K12" i="37"/>
  <c r="K11" i="37"/>
  <c r="K10" i="37"/>
  <c r="K9" i="37"/>
  <c r="K8" i="37"/>
  <c r="K7" i="37"/>
  <c r="K6" i="37"/>
  <c r="G32" i="37" l="1"/>
  <c r="G52" i="36"/>
  <c r="H27" i="36"/>
  <c r="C65" i="36"/>
  <c r="F44" i="36"/>
  <c r="K43" i="36"/>
  <c r="G48" i="36" s="1"/>
  <c r="K42" i="36"/>
  <c r="G30" i="36"/>
  <c r="G53" i="35"/>
  <c r="H27" i="35"/>
  <c r="F27" i="36"/>
  <c r="E27" i="36"/>
  <c r="G29" i="36" s="1"/>
  <c r="K12" i="36"/>
  <c r="K11" i="36"/>
  <c r="K10" i="36"/>
  <c r="K9" i="36"/>
  <c r="K8" i="36"/>
  <c r="K7" i="36"/>
  <c r="K6" i="36"/>
  <c r="G47" i="36"/>
  <c r="K41" i="36"/>
  <c r="G31" i="36"/>
  <c r="K18" i="36"/>
  <c r="K17" i="36"/>
  <c r="K16" i="36"/>
  <c r="K15" i="36"/>
  <c r="K14" i="36"/>
  <c r="K13" i="36"/>
  <c r="G32" i="36" l="1"/>
  <c r="K20" i="35"/>
  <c r="G30" i="35" l="1"/>
  <c r="E27" i="35"/>
  <c r="G29" i="35" s="1"/>
  <c r="F27" i="35"/>
  <c r="K19" i="35"/>
  <c r="K18" i="35"/>
  <c r="K17" i="35"/>
  <c r="K16" i="35"/>
  <c r="K15" i="35"/>
  <c r="K8" i="35"/>
  <c r="K7" i="35"/>
  <c r="K14" i="35"/>
  <c r="K13" i="35"/>
  <c r="K6" i="35"/>
  <c r="K9" i="35"/>
  <c r="C65" i="35"/>
  <c r="G45" i="35"/>
  <c r="K41" i="35"/>
  <c r="G31" i="35"/>
  <c r="K12" i="35"/>
  <c r="K11" i="35"/>
  <c r="K10" i="35"/>
  <c r="G32" i="35" l="1"/>
  <c r="K12" i="34"/>
  <c r="K11" i="34"/>
  <c r="K9" i="34"/>
  <c r="K8" i="34"/>
  <c r="K7" i="34"/>
  <c r="F20" i="33"/>
  <c r="K7" i="33"/>
  <c r="K15" i="33"/>
  <c r="C55" i="34" l="1"/>
  <c r="E20" i="34" l="1"/>
  <c r="H20" i="34"/>
  <c r="F20" i="34"/>
  <c r="G38" i="34"/>
  <c r="K34" i="34"/>
  <c r="G23" i="34"/>
  <c r="G22" i="34"/>
  <c r="G43" i="34" s="1"/>
  <c r="G24" i="34"/>
  <c r="K13" i="34"/>
  <c r="K10" i="34"/>
  <c r="G25" i="34" l="1"/>
  <c r="H20" i="33"/>
  <c r="K18" i="33"/>
  <c r="G24" i="33" s="1"/>
  <c r="G23" i="33"/>
  <c r="E20" i="33"/>
  <c r="K17" i="33"/>
  <c r="K16" i="33"/>
  <c r="K14" i="33"/>
  <c r="K13" i="33"/>
  <c r="K12" i="33"/>
  <c r="G38" i="33"/>
  <c r="K34" i="33"/>
  <c r="K11" i="33"/>
  <c r="K10" i="33"/>
  <c r="K9" i="33"/>
  <c r="K8" i="33"/>
  <c r="G22" i="33" l="1"/>
  <c r="G46" i="32"/>
  <c r="G22" i="32"/>
  <c r="G42" i="32"/>
  <c r="F38" i="32"/>
  <c r="K34" i="32"/>
  <c r="K33" i="32"/>
  <c r="H18" i="32"/>
  <c r="G21" i="32" s="1"/>
  <c r="F18" i="32"/>
  <c r="E18" i="32"/>
  <c r="G20" i="32" s="1"/>
  <c r="K11" i="32"/>
  <c r="E38" i="32"/>
  <c r="G41" i="32" s="1"/>
  <c r="K32" i="32"/>
  <c r="K10" i="32"/>
  <c r="K9" i="32"/>
  <c r="K8" i="32"/>
  <c r="K7" i="32"/>
  <c r="G96" i="31"/>
  <c r="E69" i="31"/>
  <c r="G74" i="31"/>
  <c r="G25" i="33" l="1"/>
  <c r="G42" i="33"/>
  <c r="G23" i="32"/>
  <c r="G89" i="31" l="1"/>
  <c r="G73" i="31" l="1"/>
  <c r="H69" i="31"/>
  <c r="F69" i="31"/>
  <c r="G71" i="31"/>
  <c r="K19" i="31"/>
  <c r="K20" i="31"/>
  <c r="K21" i="31"/>
  <c r="K22" i="31"/>
  <c r="K23" i="31"/>
  <c r="K24" i="31"/>
  <c r="L24" i="31"/>
  <c r="M24" i="31"/>
  <c r="N24" i="31"/>
  <c r="O24" i="31"/>
  <c r="F86" i="31"/>
  <c r="H86" i="31"/>
  <c r="K84" i="31"/>
  <c r="K83" i="31"/>
  <c r="K85" i="31"/>
  <c r="G94" i="31" s="1"/>
  <c r="K58" i="31"/>
  <c r="K59" i="31"/>
  <c r="K60" i="31"/>
  <c r="K61" i="31"/>
  <c r="K62" i="31"/>
  <c r="K63" i="31"/>
  <c r="K64" i="31"/>
  <c r="K65" i="31"/>
  <c r="K66" i="31"/>
  <c r="K67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3" i="31"/>
  <c r="K12" i="31"/>
  <c r="K13" i="31"/>
  <c r="K14" i="31"/>
  <c r="K15" i="31"/>
  <c r="K16" i="31"/>
  <c r="K17" i="31"/>
  <c r="K18" i="31"/>
  <c r="K25" i="31"/>
  <c r="K26" i="31"/>
  <c r="K27" i="31"/>
  <c r="K28" i="31"/>
  <c r="K29" i="31"/>
  <c r="K30" i="31"/>
  <c r="K31" i="31"/>
  <c r="K32" i="31"/>
  <c r="K11" i="31"/>
  <c r="K10" i="31"/>
  <c r="K9" i="31"/>
  <c r="K8" i="31"/>
  <c r="K7" i="31"/>
  <c r="E86" i="31"/>
  <c r="K34" i="31"/>
  <c r="K25" i="30" l="1"/>
  <c r="G33" i="30" l="1"/>
  <c r="F27" i="30"/>
  <c r="G30" i="30" s="1"/>
  <c r="E27" i="30"/>
  <c r="H10" i="30"/>
  <c r="F10" i="30"/>
  <c r="E10" i="30"/>
  <c r="G12" i="30" s="1"/>
  <c r="G13" i="30"/>
  <c r="K8" i="30"/>
  <c r="G14" i="30" s="1"/>
  <c r="K24" i="30"/>
  <c r="K7" i="30"/>
  <c r="G35" i="30" l="1"/>
  <c r="G15" i="30"/>
  <c r="G51" i="29"/>
  <c r="G23" i="29"/>
  <c r="G20" i="29"/>
  <c r="E44" i="29"/>
  <c r="E18" i="29"/>
  <c r="G48" i="29"/>
  <c r="G47" i="29"/>
  <c r="H18" i="29"/>
  <c r="G22" i="29"/>
  <c r="F18" i="29"/>
  <c r="F44" i="29"/>
  <c r="K41" i="29"/>
  <c r="K40" i="29"/>
  <c r="K39" i="29"/>
  <c r="K38" i="29"/>
  <c r="K37" i="29"/>
  <c r="K12" i="29"/>
  <c r="K11" i="29"/>
  <c r="K36" i="29" l="1"/>
  <c r="K35" i="29"/>
  <c r="K34" i="29"/>
  <c r="K33" i="29"/>
  <c r="K32" i="29"/>
  <c r="G21" i="29"/>
  <c r="K10" i="29"/>
  <c r="K9" i="29"/>
  <c r="K8" i="29"/>
  <c r="K7" i="29"/>
  <c r="G57" i="28"/>
  <c r="G34" i="28"/>
  <c r="F28" i="28" l="1"/>
  <c r="G53" i="28" l="1"/>
  <c r="H28" i="28"/>
  <c r="E28" i="28"/>
  <c r="K26" i="28"/>
  <c r="G33" i="28" s="1"/>
  <c r="K7" i="28"/>
  <c r="K19" i="27"/>
  <c r="K9" i="27"/>
  <c r="K8" i="27"/>
  <c r="K7" i="27"/>
  <c r="G31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F49" i="28"/>
  <c r="G52" i="28" s="1"/>
  <c r="E49" i="28"/>
  <c r="K43" i="28"/>
  <c r="G30" i="28"/>
  <c r="K10" i="28"/>
  <c r="K9" i="28"/>
  <c r="K8" i="28"/>
  <c r="G66" i="27" l="1"/>
  <c r="G27" i="27"/>
  <c r="F22" i="27"/>
  <c r="H22" i="27"/>
  <c r="G64" i="27" l="1"/>
  <c r="E22" i="27"/>
  <c r="G24" i="27" s="1"/>
  <c r="E57" i="27"/>
  <c r="F57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G25" i="27"/>
  <c r="K18" i="27"/>
  <c r="K17" i="27"/>
  <c r="K16" i="27"/>
  <c r="K15" i="27"/>
  <c r="K14" i="27"/>
  <c r="K13" i="27"/>
  <c r="K12" i="27"/>
  <c r="K11" i="27"/>
  <c r="K40" i="27"/>
  <c r="K39" i="27"/>
  <c r="K38" i="27"/>
  <c r="K37" i="27"/>
  <c r="K36" i="27"/>
  <c r="K10" i="27"/>
  <c r="G46" i="26" l="1"/>
  <c r="G43" i="26"/>
  <c r="F39" i="26"/>
  <c r="E39" i="26"/>
  <c r="K37" i="26"/>
  <c r="K36" i="26"/>
  <c r="K35" i="26"/>
  <c r="K34" i="26"/>
  <c r="F18" i="26"/>
  <c r="H18" i="26"/>
  <c r="G42" i="26"/>
  <c r="K33" i="26"/>
  <c r="G21" i="26"/>
  <c r="E18" i="26"/>
  <c r="G20" i="26" s="1"/>
  <c r="G24" i="26" s="1"/>
  <c r="K10" i="26"/>
  <c r="G23" i="26" s="1"/>
  <c r="K9" i="26"/>
  <c r="K8" i="26"/>
  <c r="K7" i="26"/>
  <c r="G46" i="25" l="1"/>
  <c r="G25" i="25"/>
  <c r="F18" i="25"/>
  <c r="E18" i="25"/>
  <c r="G24" i="25"/>
  <c r="J10" i="25"/>
  <c r="K10" i="25" s="1"/>
  <c r="K9" i="25"/>
  <c r="K8" i="25"/>
  <c r="K7" i="25"/>
  <c r="H18" i="25"/>
  <c r="K11" i="25"/>
  <c r="K17" i="25"/>
  <c r="K16" i="25"/>
  <c r="K13" i="24"/>
  <c r="K12" i="24"/>
  <c r="K11" i="24"/>
  <c r="K10" i="24"/>
  <c r="K9" i="24"/>
  <c r="K8" i="24"/>
  <c r="K7" i="24"/>
  <c r="K10" i="23"/>
  <c r="K15" i="25"/>
  <c r="K14" i="25" l="1"/>
  <c r="F40" i="25" l="1"/>
  <c r="G43" i="25" s="1"/>
  <c r="E40" i="25"/>
  <c r="K34" i="25"/>
  <c r="G44" i="25" s="1"/>
  <c r="G21" i="25"/>
  <c r="G20" i="25"/>
  <c r="K13" i="25"/>
  <c r="K12" i="25"/>
  <c r="G20" i="24" l="1"/>
  <c r="G43" i="24"/>
  <c r="G41" i="24"/>
  <c r="E16" i="24"/>
  <c r="F16" i="24"/>
  <c r="H16" i="24"/>
  <c r="G19" i="24" s="1"/>
  <c r="G18" i="24"/>
  <c r="F36" i="24"/>
  <c r="E36" i="24"/>
  <c r="K30" i="24"/>
  <c r="G21" i="24" l="1"/>
  <c r="G41" i="23"/>
  <c r="F32" i="23"/>
  <c r="G39" i="23"/>
  <c r="K28" i="23"/>
  <c r="J27" i="23"/>
  <c r="K27" i="23" s="1"/>
  <c r="G17" i="23"/>
  <c r="H12" i="23"/>
  <c r="G15" i="23" s="1"/>
  <c r="F12" i="23"/>
  <c r="E12" i="23"/>
  <c r="E32" i="23"/>
  <c r="G35" i="23" s="1"/>
  <c r="K26" i="23"/>
  <c r="G14" i="23"/>
  <c r="G16" i="23"/>
  <c r="K9" i="23"/>
  <c r="K8" i="23"/>
  <c r="K7" i="23"/>
  <c r="G59" i="21" l="1"/>
  <c r="G97" i="22" l="1"/>
  <c r="G93" i="22"/>
  <c r="H21" i="22"/>
  <c r="G94" i="22"/>
  <c r="F87" i="22"/>
  <c r="E87" i="22"/>
  <c r="G90" i="22" s="1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43" i="22"/>
  <c r="K42" i="22"/>
  <c r="K45" i="22"/>
  <c r="K37" i="22"/>
  <c r="K67" i="22"/>
  <c r="K66" i="22"/>
  <c r="K65" i="22"/>
  <c r="K39" i="22"/>
  <c r="K36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J36" i="22"/>
  <c r="G26" i="22"/>
  <c r="J16" i="22"/>
  <c r="K16" i="22" s="1"/>
  <c r="J9" i="22"/>
  <c r="K9" i="22" s="1"/>
  <c r="K20" i="21"/>
  <c r="E21" i="22"/>
  <c r="G23" i="22" s="1"/>
  <c r="K48" i="22"/>
  <c r="K47" i="22"/>
  <c r="K46" i="22"/>
  <c r="K44" i="22"/>
  <c r="K41" i="22"/>
  <c r="K40" i="22"/>
  <c r="K38" i="22"/>
  <c r="G25" i="22"/>
  <c r="F21" i="22"/>
  <c r="K19" i="22"/>
  <c r="K18" i="22"/>
  <c r="K17" i="22"/>
  <c r="K15" i="22"/>
  <c r="K14" i="22"/>
  <c r="K13" i="22"/>
  <c r="K12" i="22"/>
  <c r="K11" i="22"/>
  <c r="K10" i="22"/>
  <c r="K8" i="22"/>
  <c r="K7" i="22"/>
  <c r="G27" i="22" l="1"/>
  <c r="G55" i="21" l="1"/>
  <c r="E21" i="21"/>
  <c r="G23" i="21" s="1"/>
  <c r="G27" i="21" s="1"/>
  <c r="G26" i="21"/>
  <c r="H21" i="21"/>
  <c r="F21" i="21"/>
  <c r="K19" i="21"/>
  <c r="K18" i="21"/>
  <c r="K17" i="21"/>
  <c r="K16" i="21"/>
  <c r="K15" i="21"/>
  <c r="K14" i="21"/>
  <c r="K13" i="21"/>
  <c r="K12" i="21"/>
  <c r="K11" i="21"/>
  <c r="J8" i="21"/>
  <c r="K8" i="21" s="1"/>
  <c r="F50" i="21"/>
  <c r="G56" i="21"/>
  <c r="E50" i="21"/>
  <c r="G53" i="21" s="1"/>
  <c r="K48" i="21"/>
  <c r="K47" i="21"/>
  <c r="K46" i="21"/>
  <c r="K45" i="21"/>
  <c r="K44" i="21"/>
  <c r="K43" i="21"/>
  <c r="K42" i="21"/>
  <c r="K41" i="21"/>
  <c r="K40" i="21"/>
  <c r="K39" i="21"/>
  <c r="K38" i="21"/>
  <c r="K37" i="21"/>
  <c r="J7" i="21"/>
  <c r="K10" i="21"/>
  <c r="K36" i="21"/>
  <c r="K9" i="21"/>
  <c r="K7" i="21"/>
  <c r="G26" i="20" l="1"/>
  <c r="G50" i="20"/>
  <c r="K9" i="20"/>
  <c r="K8" i="20"/>
  <c r="E42" i="20"/>
  <c r="G45" i="20" s="1"/>
  <c r="K37" i="20"/>
  <c r="K36" i="20"/>
  <c r="G48" i="20" s="1"/>
  <c r="H22" i="20"/>
  <c r="G25" i="20" s="1"/>
  <c r="F22" i="20"/>
  <c r="E22" i="20"/>
  <c r="G24" i="20" s="1"/>
  <c r="K10" i="20"/>
  <c r="K7" i="20"/>
  <c r="G27" i="20" l="1"/>
  <c r="F22" i="19"/>
  <c r="K37" i="19" l="1"/>
  <c r="K36" i="19"/>
  <c r="G47" i="19" s="1"/>
  <c r="E42" i="19"/>
  <c r="G46" i="19" s="1"/>
  <c r="G26" i="19"/>
  <c r="H22" i="19"/>
  <c r="G25" i="19" s="1"/>
  <c r="G27" i="19" s="1"/>
  <c r="E22" i="19"/>
  <c r="G24" i="19" s="1"/>
  <c r="G49" i="19" s="1"/>
  <c r="K10" i="19"/>
  <c r="K9" i="19"/>
  <c r="K8" i="19"/>
  <c r="K7" i="19"/>
  <c r="F22" i="18" l="1"/>
  <c r="G52" i="18" l="1"/>
  <c r="E44" i="18"/>
  <c r="G29" i="18"/>
  <c r="K42" i="18"/>
  <c r="H22" i="18"/>
  <c r="K38" i="18" l="1"/>
  <c r="G50" i="18" s="1"/>
  <c r="G47" i="18"/>
  <c r="K43" i="18"/>
  <c r="K41" i="18"/>
  <c r="K40" i="18"/>
  <c r="K39" i="18"/>
  <c r="G28" i="18"/>
  <c r="G27" i="18"/>
  <c r="E22" i="18"/>
  <c r="G25" i="18" s="1"/>
  <c r="K16" i="18"/>
  <c r="K15" i="18"/>
  <c r="K14" i="18"/>
  <c r="K13" i="18"/>
  <c r="K12" i="18"/>
  <c r="K11" i="18"/>
  <c r="K10" i="18"/>
  <c r="K9" i="18"/>
  <c r="K8" i="18"/>
  <c r="K7" i="18"/>
  <c r="G52" i="17" l="1"/>
  <c r="H22" i="17"/>
  <c r="E22" i="17"/>
  <c r="F22" i="17"/>
  <c r="K19" i="17"/>
  <c r="K18" i="17"/>
  <c r="K17" i="17" l="1"/>
  <c r="K16" i="17"/>
  <c r="F44" i="17"/>
  <c r="G27" i="17"/>
  <c r="G25" i="17"/>
  <c r="K15" i="17"/>
  <c r="K14" i="17"/>
  <c r="K13" i="17"/>
  <c r="K12" i="17"/>
  <c r="G50" i="17"/>
  <c r="H44" i="17"/>
  <c r="E44" i="17"/>
  <c r="G47" i="17" s="1"/>
  <c r="K43" i="17"/>
  <c r="K42" i="17"/>
  <c r="K41" i="17"/>
  <c r="K40" i="17"/>
  <c r="K39" i="17"/>
  <c r="K38" i="17"/>
  <c r="G28" i="17"/>
  <c r="K11" i="17"/>
  <c r="K10" i="17"/>
  <c r="K9" i="17"/>
  <c r="K8" i="17"/>
  <c r="K7" i="17"/>
  <c r="G29" i="17" l="1"/>
  <c r="F13" i="16" l="1"/>
  <c r="H24" i="14"/>
  <c r="F24" i="14"/>
  <c r="E24" i="14"/>
  <c r="H61" i="14"/>
  <c r="F61" i="14"/>
  <c r="E61" i="14"/>
  <c r="G42" i="16"/>
  <c r="G40" i="16"/>
  <c r="H35" i="16"/>
  <c r="F35" i="16"/>
  <c r="E35" i="16"/>
  <c r="G38" i="16" s="1"/>
  <c r="K31" i="16"/>
  <c r="K30" i="16"/>
  <c r="K29" i="16"/>
  <c r="G20" i="16"/>
  <c r="H13" i="16"/>
  <c r="G18" i="16"/>
  <c r="E13" i="16"/>
  <c r="G16" i="16" s="1"/>
  <c r="K12" i="16"/>
  <c r="G19" i="16" s="1"/>
  <c r="K7" i="16"/>
  <c r="K23" i="14"/>
  <c r="K34" i="16"/>
  <c r="K33" i="16"/>
  <c r="K32" i="16"/>
  <c r="K11" i="16"/>
  <c r="K10" i="16"/>
  <c r="K9" i="16"/>
  <c r="K8" i="16"/>
  <c r="K7" i="13" l="1"/>
  <c r="K48" i="12"/>
  <c r="F49" i="12"/>
  <c r="E49" i="12"/>
  <c r="G64" i="14" l="1"/>
  <c r="K60" i="14"/>
  <c r="G29" i="14" l="1"/>
  <c r="K19" i="14"/>
  <c r="K15" i="14"/>
  <c r="G15" i="15"/>
  <c r="G14" i="15"/>
  <c r="H9" i="15"/>
  <c r="E9" i="15"/>
  <c r="G12" i="15" s="1"/>
  <c r="F9" i="15"/>
  <c r="G13" i="15"/>
  <c r="K7" i="15"/>
  <c r="G30" i="14"/>
  <c r="K22" i="14"/>
  <c r="K21" i="14"/>
  <c r="K20" i="14"/>
  <c r="K18" i="14"/>
  <c r="K17" i="14"/>
  <c r="K16" i="14"/>
  <c r="K14" i="14"/>
  <c r="K13" i="14"/>
  <c r="K12" i="14"/>
  <c r="K11" i="14"/>
  <c r="K10" i="14"/>
  <c r="K9" i="14"/>
  <c r="K8" i="14"/>
  <c r="K7" i="14"/>
  <c r="K13" i="13"/>
  <c r="K12" i="13"/>
  <c r="K11" i="13"/>
  <c r="K10" i="13"/>
  <c r="K8" i="13"/>
  <c r="K59" i="14"/>
  <c r="G66" i="14" s="1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G55" i="12"/>
  <c r="G27" i="14"/>
  <c r="G31" i="14" l="1"/>
  <c r="G68" i="14" s="1"/>
  <c r="G33" i="13"/>
  <c r="G34" i="13"/>
  <c r="K48" i="13"/>
  <c r="G54" i="13" s="1"/>
  <c r="K47" i="13"/>
  <c r="K45" i="13"/>
  <c r="K46" i="13"/>
  <c r="K44" i="13"/>
  <c r="K43" i="13"/>
  <c r="K9" i="13"/>
  <c r="F50" i="13"/>
  <c r="G53" i="13" s="1"/>
  <c r="G59" i="13" s="1"/>
  <c r="E50" i="13"/>
  <c r="H27" i="13"/>
  <c r="G32" i="13" s="1"/>
  <c r="F27" i="13"/>
  <c r="E27" i="13"/>
  <c r="G30" i="13" s="1"/>
  <c r="G57" i="13" l="1"/>
  <c r="J47" i="12" l="1"/>
  <c r="E27" i="12"/>
  <c r="K8" i="12"/>
  <c r="G52" i="12" l="1"/>
  <c r="G57" i="12" s="1"/>
  <c r="G59" i="12" s="1"/>
  <c r="K47" i="12"/>
  <c r="K46" i="12"/>
  <c r="K45" i="12"/>
  <c r="K44" i="12"/>
  <c r="K43" i="12"/>
  <c r="K42" i="12"/>
  <c r="K17" i="12"/>
  <c r="G32" i="12" s="1"/>
  <c r="K14" i="12"/>
  <c r="K13" i="12"/>
  <c r="K9" i="12"/>
  <c r="H27" i="12"/>
  <c r="G31" i="12" s="1"/>
  <c r="F27" i="12"/>
  <c r="G30" i="12"/>
  <c r="K16" i="12"/>
  <c r="K15" i="12"/>
  <c r="K12" i="12"/>
  <c r="K11" i="12"/>
  <c r="K10" i="12"/>
  <c r="K7" i="12"/>
  <c r="G33" i="12" l="1"/>
  <c r="E46" i="11"/>
  <c r="F46" i="11"/>
  <c r="G49" i="11" s="1"/>
  <c r="K19" i="11"/>
  <c r="G32" i="11" s="1"/>
  <c r="K18" i="11"/>
  <c r="K16" i="11"/>
  <c r="K15" i="11"/>
  <c r="K14" i="11"/>
  <c r="K13" i="11"/>
  <c r="K64" i="10"/>
  <c r="K67" i="10"/>
  <c r="K42" i="11"/>
  <c r="G51" i="11" s="1"/>
  <c r="K11" i="11"/>
  <c r="K12" i="11"/>
  <c r="K8" i="11"/>
  <c r="K7" i="11"/>
  <c r="H27" i="11"/>
  <c r="G31" i="11" s="1"/>
  <c r="F27" i="11"/>
  <c r="E27" i="11"/>
  <c r="G30" i="11" s="1"/>
  <c r="K17" i="11"/>
  <c r="K10" i="11"/>
  <c r="K9" i="11"/>
  <c r="G55" i="11" l="1"/>
  <c r="G53" i="11"/>
  <c r="G33" i="11"/>
  <c r="F69" i="10"/>
  <c r="E69" i="10"/>
  <c r="K68" i="10"/>
  <c r="G74" i="10" s="1"/>
  <c r="K66" i="10"/>
  <c r="K65" i="10"/>
  <c r="G72" i="10" l="1"/>
  <c r="K63" i="10"/>
  <c r="K62" i="10"/>
  <c r="H27" i="10"/>
  <c r="F27" i="10"/>
  <c r="E27" i="10"/>
  <c r="G30" i="10" s="1"/>
  <c r="K58" i="10"/>
  <c r="K59" i="10"/>
  <c r="K60" i="10"/>
  <c r="K61" i="10"/>
  <c r="K56" i="10"/>
  <c r="K57" i="10"/>
  <c r="K55" i="10"/>
  <c r="K14" i="10"/>
  <c r="K11" i="10"/>
  <c r="K10" i="10"/>
  <c r="K54" i="10"/>
  <c r="K53" i="10"/>
  <c r="K52" i="10"/>
  <c r="K51" i="10"/>
  <c r="K50" i="10"/>
  <c r="K49" i="10"/>
  <c r="K48" i="10"/>
  <c r="K47" i="10"/>
  <c r="K46" i="10"/>
  <c r="K44" i="10"/>
  <c r="K7" i="10"/>
  <c r="G61" i="9"/>
  <c r="K45" i="10"/>
  <c r="K43" i="10"/>
  <c r="K42" i="10"/>
  <c r="G31" i="10"/>
  <c r="K19" i="10"/>
  <c r="G32" i="10" s="1"/>
  <c r="K18" i="10"/>
  <c r="K17" i="10"/>
  <c r="K16" i="10"/>
  <c r="K15" i="10"/>
  <c r="K13" i="10"/>
  <c r="K12" i="10"/>
  <c r="K9" i="10"/>
  <c r="K8" i="10"/>
  <c r="G33" i="10" l="1"/>
  <c r="G78" i="10" s="1"/>
  <c r="G63" i="9"/>
  <c r="G59" i="9"/>
  <c r="G32" i="9"/>
  <c r="G30" i="9"/>
  <c r="K20" i="9"/>
  <c r="F54" i="9"/>
  <c r="E54" i="9"/>
  <c r="G57" i="9" s="1"/>
  <c r="K19" i="9"/>
  <c r="K18" i="9"/>
  <c r="K17" i="9"/>
  <c r="K47" i="9"/>
  <c r="K46" i="9"/>
  <c r="K16" i="9"/>
  <c r="K15" i="9"/>
  <c r="K14" i="9"/>
  <c r="K13" i="9"/>
  <c r="K12" i="9"/>
  <c r="K45" i="9"/>
  <c r="K11" i="9"/>
  <c r="K44" i="9"/>
  <c r="K43" i="9"/>
  <c r="K42" i="9"/>
  <c r="G61" i="8" l="1"/>
  <c r="K42" i="8"/>
  <c r="K25" i="6"/>
  <c r="F27" i="6"/>
  <c r="K10" i="9"/>
  <c r="K9" i="9"/>
  <c r="K8" i="9"/>
  <c r="K7" i="9"/>
  <c r="H27" i="9"/>
  <c r="G31" i="9" s="1"/>
  <c r="F27" i="9"/>
  <c r="E27" i="9"/>
  <c r="G63" i="8"/>
  <c r="K7" i="8"/>
  <c r="F27" i="8"/>
  <c r="H27" i="8"/>
  <c r="G31" i="8" s="1"/>
  <c r="E54" i="8"/>
  <c r="E27" i="8"/>
  <c r="G30" i="8" s="1"/>
  <c r="G32" i="8"/>
  <c r="G33" i="9" l="1"/>
  <c r="G33" i="8"/>
  <c r="G63" i="6"/>
  <c r="G61" i="6"/>
  <c r="G62" i="6"/>
  <c r="E27" i="6"/>
  <c r="H27" i="6"/>
  <c r="E54" i="6"/>
  <c r="G32" i="6"/>
  <c r="K24" i="6"/>
  <c r="K23" i="6"/>
  <c r="K22" i="6"/>
  <c r="K21" i="6"/>
  <c r="K20" i="6"/>
  <c r="J20" i="6"/>
  <c r="K19" i="6"/>
  <c r="K42" i="6"/>
  <c r="G59" i="6" s="1"/>
  <c r="K43" i="6"/>
  <c r="K18" i="6"/>
  <c r="K17" i="6"/>
  <c r="K16" i="6"/>
  <c r="K15" i="6"/>
  <c r="K14" i="6"/>
  <c r="K13" i="6"/>
  <c r="J13" i="6"/>
  <c r="K12" i="6"/>
  <c r="J12" i="6"/>
  <c r="K11" i="6"/>
  <c r="K8" i="6"/>
  <c r="K9" i="6"/>
  <c r="J10" i="6" s="1"/>
  <c r="K10" i="6" s="1"/>
  <c r="G57" i="6"/>
  <c r="K7" i="6"/>
  <c r="K17" i="5"/>
  <c r="J17" i="5"/>
  <c r="G31" i="6"/>
  <c r="G30" i="6"/>
  <c r="G33" i="6" l="1"/>
  <c r="K16" i="5"/>
  <c r="K15" i="5"/>
  <c r="G29" i="5" s="1"/>
  <c r="G54" i="5"/>
  <c r="G58" i="5" s="1"/>
  <c r="K40" i="5"/>
  <c r="E24" i="5"/>
  <c r="G29" i="4"/>
  <c r="G63" i="4"/>
  <c r="K14" i="4"/>
  <c r="K14" i="5"/>
  <c r="K13" i="5"/>
  <c r="K12" i="5"/>
  <c r="K11" i="5"/>
  <c r="K10" i="5"/>
  <c r="K9" i="5"/>
  <c r="K7" i="5"/>
  <c r="K8" i="5"/>
  <c r="E51" i="5"/>
  <c r="K39" i="5"/>
  <c r="G56" i="5" s="1"/>
  <c r="H24" i="5"/>
  <c r="G28" i="5" s="1"/>
  <c r="F24" i="5"/>
  <c r="G27" i="5"/>
  <c r="G30" i="5" l="1"/>
  <c r="G60" i="5" s="1"/>
  <c r="G59" i="4" l="1"/>
  <c r="K41" i="4" l="1"/>
  <c r="K13" i="4"/>
  <c r="E24" i="4"/>
  <c r="H24" i="4"/>
  <c r="G28" i="4" s="1"/>
  <c r="K12" i="4"/>
  <c r="K11" i="4"/>
  <c r="K10" i="4"/>
  <c r="K9" i="4"/>
  <c r="K8" i="4"/>
  <c r="K7" i="4"/>
  <c r="G57" i="4"/>
  <c r="G55" i="4"/>
  <c r="E52" i="4"/>
  <c r="K40" i="4"/>
  <c r="F24" i="4"/>
  <c r="G27" i="4" l="1"/>
  <c r="G31" i="4" s="1"/>
  <c r="G51" i="2"/>
  <c r="F48" i="2"/>
  <c r="H24" i="3" l="1"/>
  <c r="G55" i="3" l="1"/>
  <c r="G59" i="3" s="1"/>
  <c r="G29" i="3"/>
  <c r="K23" i="3"/>
  <c r="G24" i="3"/>
  <c r="E52" i="3"/>
  <c r="K22" i="3"/>
  <c r="G28" i="3"/>
  <c r="F24" i="3"/>
  <c r="E24" i="3"/>
  <c r="G27" i="3" s="1"/>
  <c r="K42" i="3"/>
  <c r="K21" i="3"/>
  <c r="K20" i="3"/>
  <c r="K19" i="3"/>
  <c r="K18" i="3"/>
  <c r="K17" i="3"/>
  <c r="K16" i="3"/>
  <c r="K15" i="3"/>
  <c r="K14" i="3"/>
  <c r="K40" i="3"/>
  <c r="K41" i="3" s="1"/>
  <c r="G57" i="3" s="1"/>
  <c r="K13" i="3"/>
  <c r="K12" i="3"/>
  <c r="K11" i="3"/>
  <c r="K10" i="3"/>
  <c r="K9" i="3"/>
  <c r="K8" i="3"/>
  <c r="K7" i="3"/>
  <c r="G31" i="3" l="1"/>
  <c r="G62" i="3" s="1"/>
  <c r="E19" i="2"/>
  <c r="G22" i="2" s="1"/>
  <c r="F47" i="1" l="1"/>
  <c r="G49" i="1"/>
  <c r="G53" i="1" s="1"/>
  <c r="G56" i="1" s="1"/>
  <c r="G26" i="1"/>
  <c r="K18" i="1"/>
  <c r="K17" i="1"/>
  <c r="K16" i="1"/>
  <c r="K15" i="1"/>
  <c r="K14" i="1"/>
  <c r="K13" i="1"/>
  <c r="J13" i="1"/>
  <c r="K12" i="1"/>
  <c r="K11" i="1"/>
  <c r="K10" i="1"/>
  <c r="K9" i="1"/>
  <c r="K8" i="1"/>
  <c r="K7" i="1"/>
  <c r="K34" i="1"/>
  <c r="G51" i="1"/>
  <c r="E47" i="1"/>
  <c r="G23" i="2"/>
  <c r="G26" i="2" s="1"/>
  <c r="K13" i="2"/>
  <c r="G24" i="2" s="1"/>
  <c r="F19" i="2"/>
  <c r="H19" i="2"/>
  <c r="K12" i="2"/>
  <c r="K11" i="2"/>
  <c r="K10" i="2"/>
  <c r="K9" i="2"/>
  <c r="K8" i="2"/>
  <c r="K7" i="2"/>
  <c r="G55" i="2"/>
  <c r="K36" i="2"/>
  <c r="K37" i="2" s="1"/>
  <c r="G53" i="2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G58" i="2" l="1"/>
</calcChain>
</file>

<file path=xl/sharedStrings.xml><?xml version="1.0" encoding="utf-8"?>
<sst xmlns="http://schemas.openxmlformats.org/spreadsheetml/2006/main" count="5886" uniqueCount="1577">
  <si>
    <t>ETAT DE VENTES CGAIR</t>
  </si>
  <si>
    <t>STOCK INITIAL</t>
  </si>
  <si>
    <t>NOMS</t>
  </si>
  <si>
    <t>PAYEMENT</t>
  </si>
  <si>
    <t>STOCK FINAL</t>
  </si>
  <si>
    <t>FIH-FBM</t>
  </si>
  <si>
    <t>CASH</t>
  </si>
  <si>
    <t>FIH-KGA</t>
  </si>
  <si>
    <t>FIH-KND</t>
  </si>
  <si>
    <t>RAPPORT DE VENTE DU 25 JUILLET 2022</t>
  </si>
  <si>
    <t>ITINERAIRE</t>
  </si>
  <si>
    <t>PRIX SYSTÈME</t>
  </si>
  <si>
    <t>FEES</t>
  </si>
  <si>
    <t xml:space="preserve">STOCK FINAL </t>
  </si>
  <si>
    <t>Mme. NZEBEKE Hélène</t>
  </si>
  <si>
    <t>FIH-MDK</t>
  </si>
  <si>
    <t>00WIS9</t>
  </si>
  <si>
    <t>00WIV3</t>
  </si>
  <si>
    <t>Mr. BINGO BOLOTINALITE Fox</t>
  </si>
  <si>
    <t>Mr. MUZEBA BONI Jean-Paul</t>
  </si>
  <si>
    <t>Mr. MULEDI IGANA Joseph</t>
  </si>
  <si>
    <t>Mr. MPUTU MBELO Joseph</t>
  </si>
  <si>
    <t>Mr. MUSOMA SUMAILI ABDULU</t>
  </si>
  <si>
    <t>00WIWA</t>
  </si>
  <si>
    <t>Enf. ABEDI MAYAZA Gracia</t>
  </si>
  <si>
    <t>00WIXS</t>
  </si>
  <si>
    <t>Mme. SAKINA MALONGA Daphrose</t>
  </si>
  <si>
    <t>Mme. MBOMBO KAYEMBE Elodie</t>
  </si>
  <si>
    <t>00WIZL</t>
  </si>
  <si>
    <t>00WJ15</t>
  </si>
  <si>
    <t>FIH-FKI</t>
  </si>
  <si>
    <t>Mme. BATOKO LIKELE BIBI</t>
  </si>
  <si>
    <t>Mr. IFEKA BETOLO Bertin</t>
  </si>
  <si>
    <t>00WJ1F</t>
  </si>
  <si>
    <t>Mme. MBANZILA Sylvie</t>
  </si>
  <si>
    <t>00WIND</t>
  </si>
  <si>
    <t>REMBOURSEMENT</t>
  </si>
  <si>
    <t>PRIX HT</t>
  </si>
  <si>
    <t>TOTAL VENTE</t>
  </si>
  <si>
    <t>SOLDE DEBUT</t>
  </si>
  <si>
    <t>COMMISSION</t>
  </si>
  <si>
    <t>PNR</t>
  </si>
  <si>
    <t>ETAT DE VENTES FLYCAA</t>
  </si>
  <si>
    <t>Mme. BILONDA TSHISHIMBI Davina</t>
  </si>
  <si>
    <t>ACCQSL</t>
  </si>
  <si>
    <t>FIH-MJM</t>
  </si>
  <si>
    <t>Mme. KALONJI Marie</t>
  </si>
  <si>
    <t>ACCQTI</t>
  </si>
  <si>
    <t>Mme. KONGE MUSAFIRI Nathalie</t>
  </si>
  <si>
    <t>ACCR6O</t>
  </si>
  <si>
    <t>Mme. KABUNGA NTAKWINJA Ghislaine</t>
  </si>
  <si>
    <t>ACCRDC</t>
  </si>
  <si>
    <t>GOM-FIH</t>
  </si>
  <si>
    <t>Enf. KANYONYO ELYNA</t>
  </si>
  <si>
    <t>Enf. KANYONYO ENZO</t>
  </si>
  <si>
    <t>Enf. KANYONYO Elsa</t>
  </si>
  <si>
    <t>Mr. SHOKANO MAZAMBI Ezeckiel</t>
  </si>
  <si>
    <t>ACCRFD</t>
  </si>
  <si>
    <t>Mme. BAKULIKIRA NZIGIRE Esther</t>
  </si>
  <si>
    <t>ACCRJO</t>
  </si>
  <si>
    <t>FIH-GOM</t>
  </si>
  <si>
    <t>Enf. BATUMIKE BYENDA Moise</t>
  </si>
  <si>
    <t>Bébé AGISHA BYENDA Ferdinand Ethan</t>
  </si>
  <si>
    <t>Mr. TRIBUNAL GUEVICK</t>
  </si>
  <si>
    <t>ACCRTO</t>
  </si>
  <si>
    <t>BANZABULUNGA/DAVIDMR</t>
  </si>
  <si>
    <t>ACCS5V</t>
  </si>
  <si>
    <t>M-PESA</t>
  </si>
  <si>
    <t>N°</t>
  </si>
  <si>
    <t>SOLDE NET</t>
  </si>
  <si>
    <t>Fait à Kinshasa, le 26 Juillet 2022</t>
  </si>
  <si>
    <t>Magloire-Quentin MOMBONGO</t>
  </si>
  <si>
    <t>RAPPORT DE VENTE DU 26 JUILLET 2022</t>
  </si>
  <si>
    <t>Mme. NGOMBAKALAMBAYI Liliane</t>
  </si>
  <si>
    <t>ACCTF4</t>
  </si>
  <si>
    <t>SORTIES CAISSE</t>
  </si>
  <si>
    <t>TOTAL GENERAL</t>
  </si>
  <si>
    <t>PAIEMENT DETTE</t>
  </si>
  <si>
    <t>Mr. KASONGA TSHITENGE Darel</t>
  </si>
  <si>
    <t>00WJBN</t>
  </si>
  <si>
    <t>KGA-FIH</t>
  </si>
  <si>
    <t>Mme. MOSEKA KIDE Nice</t>
  </si>
  <si>
    <t>Mme. BAKAMBIA MULUMBA Anastasie</t>
  </si>
  <si>
    <t>00WJHJ</t>
  </si>
  <si>
    <t>00WJIJ</t>
  </si>
  <si>
    <t>MPENDE MUKABE Michael</t>
  </si>
  <si>
    <t>00WJJX</t>
  </si>
  <si>
    <t>Mme. MAPENZI BACHIBONE</t>
  </si>
  <si>
    <t>00WJPA</t>
  </si>
  <si>
    <t>Mme. ASELE LOGUMA Solange</t>
  </si>
  <si>
    <t>00WJQD</t>
  </si>
  <si>
    <t>FKI-FIH</t>
  </si>
  <si>
    <t>Mme. TSHIBUNDA KABUNDI Dyna</t>
  </si>
  <si>
    <t>00WJRH</t>
  </si>
  <si>
    <t>Fait à Kinshasa, le 25 Juillet 2022</t>
  </si>
  <si>
    <t>Mr. BAMBUTA Chadrac</t>
  </si>
  <si>
    <t>00WI6H</t>
  </si>
  <si>
    <t>Mr. JACONO Jean-Luc JOSEPH</t>
  </si>
  <si>
    <t>Mme. TULEKANGANE MILOLO Marcelle</t>
  </si>
  <si>
    <t>00WIJO</t>
  </si>
  <si>
    <t>Mme. TAMFUMU ROSSYL Judith</t>
  </si>
  <si>
    <t>Mr. BISIKE KULYA Thomas</t>
  </si>
  <si>
    <t>00WJYN</t>
  </si>
  <si>
    <t>Mme. ANGBALU AGBAKABI Wivine</t>
  </si>
  <si>
    <t>00WJYU</t>
  </si>
  <si>
    <t>FIH-GMA</t>
  </si>
  <si>
    <t>00WKO4</t>
  </si>
  <si>
    <t>FBM-FIH</t>
  </si>
  <si>
    <t>Mr. NEBULA MAKAI Edouard</t>
  </si>
  <si>
    <t>Mme. PATASI MONDONGA Mélodie</t>
  </si>
  <si>
    <t>00WK14</t>
  </si>
  <si>
    <t>Mr. SEFU KIBUNDILA Alexis</t>
  </si>
  <si>
    <t>00WK15</t>
  </si>
  <si>
    <t xml:space="preserve">Mr. Enf. LWANGO SAMBILI Junior </t>
  </si>
  <si>
    <t>00WK3S</t>
  </si>
  <si>
    <t>KND-FIH</t>
  </si>
  <si>
    <t>Mr. BELESI SULA</t>
  </si>
  <si>
    <t>00WK5C</t>
  </si>
  <si>
    <t>BASALUCI/CHRISTINENOELLAMR</t>
  </si>
  <si>
    <t>ACCVP5</t>
  </si>
  <si>
    <t>Enf. BASALUCI/NORBERTBENJAMINABWE</t>
  </si>
  <si>
    <t>Fait à Kinshasa, le 27 Juillet 2022</t>
  </si>
  <si>
    <t>Mr. KASONGO MWEMBO Jean-Paul SMOLD</t>
  </si>
  <si>
    <t>00WK8H</t>
  </si>
  <si>
    <t>Mme. MOTANDA HELENE Suzane</t>
  </si>
  <si>
    <t>Bébé. MWEMBO NDJOKA Marinella</t>
  </si>
  <si>
    <t>Mme. MPUTELA EBENGO Belinda</t>
  </si>
  <si>
    <t>00WK8I</t>
  </si>
  <si>
    <t>Mr. REGGIO DACI PAOLO</t>
  </si>
  <si>
    <t>ACCX2R</t>
  </si>
  <si>
    <t>Mme. SAFARI SEKABUHORO Viviane</t>
  </si>
  <si>
    <t>00WKAF</t>
  </si>
  <si>
    <t>Mr. MIESI NSOLA Andriche</t>
  </si>
  <si>
    <t>00WKB4</t>
  </si>
  <si>
    <t>RAPPORT DE VENTE DU 27 JUILLET 2022</t>
  </si>
  <si>
    <t>RAPPORT DE VENTE DU 28 JUILLET 2022</t>
  </si>
  <si>
    <t>Mr. ILUNGAMUTEKELE Didier</t>
  </si>
  <si>
    <t>ACCXFV</t>
  </si>
  <si>
    <t>FIH-KWZ</t>
  </si>
  <si>
    <t>Mme. MUSENDWA BITENDANWA Prudence</t>
  </si>
  <si>
    <t>00WKKJ</t>
  </si>
  <si>
    <t>Enf. AKILIMALI Joseline</t>
  </si>
  <si>
    <t>00WKKH</t>
  </si>
  <si>
    <t>Mme. ABAMUPENDE Marie</t>
  </si>
  <si>
    <t>00WKLH</t>
  </si>
  <si>
    <t>Mr. MWADIAMVITA BOSAMBO Ferdinand</t>
  </si>
  <si>
    <t>00WKPA</t>
  </si>
  <si>
    <t>Mr. MUTEBA ELUMBA Anastas</t>
  </si>
  <si>
    <t>00WKQI</t>
  </si>
  <si>
    <t>Mr. KITENGE Emmanuel</t>
  </si>
  <si>
    <t>00WKRD</t>
  </si>
  <si>
    <t>Mme. ABUBAMBI DAKO Esther</t>
  </si>
  <si>
    <t>00WKWU</t>
  </si>
  <si>
    <t>Fait à Kinshasa, le 28 Juillet 2022</t>
  </si>
  <si>
    <t>AUTRES COMMISSIONS</t>
  </si>
  <si>
    <t>AGANZE/SERGEMR</t>
  </si>
  <si>
    <t>ACCYZ4</t>
  </si>
  <si>
    <t>CREDIT</t>
  </si>
  <si>
    <t>CREANCE SERGE AGANZE</t>
  </si>
  <si>
    <t>CREANCE MIKE ET CGAIR (A RECOUVRIR)</t>
  </si>
  <si>
    <t>Fait à Kinshasa, le 29 Juillet 2022</t>
  </si>
  <si>
    <t>Mrs. KAKANGA/ELISEEMUTOMBO</t>
  </si>
  <si>
    <t>ACCZDB</t>
  </si>
  <si>
    <t>Mr. KAPELA KUNSINDU Mardochée</t>
  </si>
  <si>
    <t>Mr. ISILAMUNU MATANKAMA Lionel</t>
  </si>
  <si>
    <t>00WLOR</t>
  </si>
  <si>
    <t>MJM-FIH</t>
  </si>
  <si>
    <t>Mr. KAPIALA MAMBUE Funny</t>
  </si>
  <si>
    <t>00WL13</t>
  </si>
  <si>
    <t>Transport Magloire pour renouvellement stck FlyCAA</t>
  </si>
  <si>
    <t>Mr. MWINYIPEMBE MUCHAPA Daniel</t>
  </si>
  <si>
    <t>00WL6Q</t>
  </si>
  <si>
    <t>Mr. MUKANYA MUJINGA Christian</t>
  </si>
  <si>
    <t>00WL59</t>
  </si>
  <si>
    <t>00WL77</t>
  </si>
  <si>
    <t>00WL0K</t>
  </si>
  <si>
    <t>00WL0O</t>
  </si>
  <si>
    <t>Mme. MUTAMBALA MWAJUMA Louise</t>
  </si>
  <si>
    <t>Mr. NSAKA KABONGO Pascal</t>
  </si>
  <si>
    <t>Mr. AGANZE Serge</t>
  </si>
  <si>
    <t>00WKXT</t>
  </si>
  <si>
    <t>Mr. MUKANYA Othniel</t>
  </si>
  <si>
    <t>00WL9N</t>
  </si>
  <si>
    <t>Réservation billet FIH-TUN via AAT</t>
  </si>
  <si>
    <t>Mr. KISIA BANOBANI David</t>
  </si>
  <si>
    <t>ACD2CL</t>
  </si>
  <si>
    <t>FIH-BUX</t>
  </si>
  <si>
    <t>Mlle. KAFIY A SOMBW Noella</t>
  </si>
  <si>
    <t>00WLDK</t>
  </si>
  <si>
    <t>Ajout stock</t>
  </si>
  <si>
    <t>RAPPORT DE VENTE DU 29 JUILLET 2022</t>
  </si>
  <si>
    <t>RAPPORT DE VENTE DU 30 JUILLET 2022</t>
  </si>
  <si>
    <t>Mme. SANGA MUTOMBO Hélène</t>
  </si>
  <si>
    <t>00WLJX</t>
  </si>
  <si>
    <t>Enf. NGUZA Grégory-David</t>
  </si>
  <si>
    <t>00WLJY</t>
  </si>
  <si>
    <t>Mme. EUGENIE NGALYA Ruth</t>
  </si>
  <si>
    <t>00WLM2</t>
  </si>
  <si>
    <t>Mme. BUSHUSHANA RUSANGWA Despine</t>
  </si>
  <si>
    <t>Fait à Kinshasa, le 30 Juillet 2022</t>
  </si>
  <si>
    <t>Mr. KELEMBA NUBEA Edouard</t>
  </si>
  <si>
    <t>00WLP1</t>
  </si>
  <si>
    <t>Mr. NGOYI NGOYI Faustin</t>
  </si>
  <si>
    <t>00WLPG</t>
  </si>
  <si>
    <t>Mme. BUSINDI LWANGANO Helena</t>
  </si>
  <si>
    <t>00WLQB</t>
  </si>
  <si>
    <t>Enf. ESSABE BUSINDI Ruth Mila</t>
  </si>
  <si>
    <t>Bébé ESSABE KAMULETE Pierre-Daniel</t>
  </si>
  <si>
    <t>Mme. MUJINGA Blondine</t>
  </si>
  <si>
    <t>00WLQC</t>
  </si>
  <si>
    <t>Mme. ILUNGA WA ILUNGA Rebecca</t>
  </si>
  <si>
    <t>00WLQW</t>
  </si>
  <si>
    <t>Mr. KABEYA MUTONO Jerry</t>
  </si>
  <si>
    <t>00WLRW</t>
  </si>
  <si>
    <t>Mr. KASAMBA WA KASAMBA Nathane</t>
  </si>
  <si>
    <t>ACD3MG</t>
  </si>
  <si>
    <t>Mme. NTEBA YINDA Ines</t>
  </si>
  <si>
    <t>00WLST</t>
  </si>
  <si>
    <t>FIH-GOM-FIH</t>
  </si>
  <si>
    <t>FIH-FBM-FIH</t>
  </si>
  <si>
    <t>Enf. BAHATI NAMWALI Micheline</t>
  </si>
  <si>
    <t>00WLSZ</t>
  </si>
  <si>
    <t>Mlle. NAMWALI KASHINDI Micheline</t>
  </si>
  <si>
    <t>Mr. KITOKO WALUNGISA Micky</t>
  </si>
  <si>
    <t>00WLT7</t>
  </si>
  <si>
    <t>Mme. KIAYIMA NGOYI Lidie</t>
  </si>
  <si>
    <t>00WLTD</t>
  </si>
  <si>
    <t>Mme. MULANGA BODIKA Déborah</t>
  </si>
  <si>
    <t>00WLTB</t>
  </si>
  <si>
    <t>Mlle. KIZA ALITASIA Prisca</t>
  </si>
  <si>
    <t>ACD3W2</t>
  </si>
  <si>
    <t>Mme. BOLANGI LISEKO Bienvenu</t>
  </si>
  <si>
    <t>00WLUB</t>
  </si>
  <si>
    <t>FIH</t>
  </si>
  <si>
    <t>Mr. BOSAMBO MWADIAMVITA Ferdinand</t>
  </si>
  <si>
    <t>PENALITE</t>
  </si>
  <si>
    <t>Fait à Kinshasa, le 01 Aout 2022</t>
  </si>
  <si>
    <t>RAPPORT DE VENTE DU 01 AOUT  2022</t>
  </si>
  <si>
    <t>Mr. REGGIO DACI Paolo</t>
  </si>
  <si>
    <t>00WMBE</t>
  </si>
  <si>
    <t>Mme. LIEMBE BOTULU Marie</t>
  </si>
  <si>
    <t>00WMBL</t>
  </si>
  <si>
    <t>Mr. LEMBIO SIKO Michale</t>
  </si>
  <si>
    <t>00WMC2</t>
  </si>
  <si>
    <t>Mme. SAFI KAWAYA Marie</t>
  </si>
  <si>
    <t>00WMCA</t>
  </si>
  <si>
    <t>RAPPORT DE VENTE DU 02 AOUT  2022</t>
  </si>
  <si>
    <t>BILONDATSHISHIMBI/DAVINAMRS</t>
  </si>
  <si>
    <t>Fait à Kinshasa, le 02 Aout 2022</t>
  </si>
  <si>
    <t>M-PESA (Roger et BISCAN)</t>
  </si>
  <si>
    <t>Mme. BASHENGEZI SIFA Melissa</t>
  </si>
  <si>
    <t>ACD5YS</t>
  </si>
  <si>
    <t>Bébé Nollan KAPIAMBA</t>
  </si>
  <si>
    <t>Mr. KABUYA Valentin</t>
  </si>
  <si>
    <t>ACD69W</t>
  </si>
  <si>
    <t>Mlle. MBULA PEMBA Bénédicte</t>
  </si>
  <si>
    <t>00WMMN</t>
  </si>
  <si>
    <t>Mr. MURHULA Destin</t>
  </si>
  <si>
    <t>ACD6FY</t>
  </si>
  <si>
    <t>Mme. MALUMALU YEE Mamy</t>
  </si>
  <si>
    <t>00WMNM</t>
  </si>
  <si>
    <t>Mme. MUGUNZA FEZA Rosine</t>
  </si>
  <si>
    <t>00WMPM</t>
  </si>
  <si>
    <t>00WMPR</t>
  </si>
  <si>
    <t>Mr. NLANDU NGOMA Fiston</t>
  </si>
  <si>
    <t>Mr. MAMUFAKAGE SAIDI BILUNGU Guy</t>
  </si>
  <si>
    <t>00WMR1</t>
  </si>
  <si>
    <t>Mme. MUSIMWA Sarah</t>
  </si>
  <si>
    <t>Mme. KALUNGA Hubertine</t>
  </si>
  <si>
    <t>ACD76I</t>
  </si>
  <si>
    <t>ACD6L9</t>
  </si>
  <si>
    <t xml:space="preserve">Mr. EWEWE Arnold </t>
  </si>
  <si>
    <t>Mme. PATAULE FAIDA Suzane</t>
  </si>
  <si>
    <t>00WMUH</t>
  </si>
  <si>
    <t>00WMUV</t>
  </si>
  <si>
    <t>MDK-FIH</t>
  </si>
  <si>
    <t>Mme. BOMBAKA BOKETSU Suzanne</t>
  </si>
  <si>
    <t>Mme. MPASA SAFI SUMAILI</t>
  </si>
  <si>
    <t>00WMVC</t>
  </si>
  <si>
    <t>Mr. JOSEPH SALEM Koba</t>
  </si>
  <si>
    <t>00WMYQ</t>
  </si>
  <si>
    <t>Fait à Kinshasa, le 03 Aout 2022</t>
  </si>
  <si>
    <t>RAPPORT DE VENTE DU 03 AOUT  2022</t>
  </si>
  <si>
    <t>Mme. DIKETE/ANGELIQUEREV</t>
  </si>
  <si>
    <t>ACD7TE</t>
  </si>
  <si>
    <t>Enf. KAKENYE KA LWAMBA Joseph</t>
  </si>
  <si>
    <t>00WN1Q</t>
  </si>
  <si>
    <t>Mme. BONZEKA MOBENZE Patchely</t>
  </si>
  <si>
    <t>ACD85D</t>
  </si>
  <si>
    <t>Mme. MBUYI KAMUEMA Viviane</t>
  </si>
  <si>
    <t>ACD7YZ</t>
  </si>
  <si>
    <t>FIH-MJM-FIH</t>
  </si>
  <si>
    <t>Mr. BUGONDO BAHATI Answer</t>
  </si>
  <si>
    <t>ACD8F2</t>
  </si>
  <si>
    <t>Mr. MBURIRO BUGONDO Pascal</t>
  </si>
  <si>
    <t>ACD8F7</t>
  </si>
  <si>
    <t>Mr. MWATSI MANYONZO</t>
  </si>
  <si>
    <t>ACD8JW</t>
  </si>
  <si>
    <t>FIH-FKI-FIH</t>
  </si>
  <si>
    <t xml:space="preserve">Mr. KAYOLO NGUMBU </t>
  </si>
  <si>
    <t>Mr. LUHUNGA Meschac</t>
  </si>
  <si>
    <t>Mr. ISETCHATA WITI Désire</t>
  </si>
  <si>
    <t>ACD8KC</t>
  </si>
  <si>
    <t>Mr. BANGALA BOLIMAKA Olivier</t>
  </si>
  <si>
    <t>ACD8L3</t>
  </si>
  <si>
    <t>Mr. LITONGA MOSUNGA Jean-Trésor</t>
  </si>
  <si>
    <t>ACD8KX</t>
  </si>
  <si>
    <t>Mr. BUKONDO Josué</t>
  </si>
  <si>
    <t>ACD8ZS</t>
  </si>
  <si>
    <t>Mr. KABONGO Sylvain</t>
  </si>
  <si>
    <t>00WN9K</t>
  </si>
  <si>
    <t>Enf. MUJINGA Bénédicte</t>
  </si>
  <si>
    <t>Mme. MUJINGA Pierrette</t>
  </si>
  <si>
    <t>Bébé UMPETA Gracia</t>
  </si>
  <si>
    <t>Enf. NGOIE BANZA Dieumerci</t>
  </si>
  <si>
    <t>Mme. BWALELO Lisa</t>
  </si>
  <si>
    <t>00WNEH</t>
  </si>
  <si>
    <t>Mr. BWALELO Yves</t>
  </si>
  <si>
    <t>Mr. APANDA Samir</t>
  </si>
  <si>
    <t>00WNEL</t>
  </si>
  <si>
    <t>Mr. BAKOTOKO Jacques</t>
  </si>
  <si>
    <t>00WNBM</t>
  </si>
  <si>
    <t>Mr. ABDI LWANGA</t>
  </si>
  <si>
    <t>00WNFZ</t>
  </si>
  <si>
    <t>Mr. BAGAYA KULONDWA Kapet</t>
  </si>
  <si>
    <t>ACD98Z</t>
  </si>
  <si>
    <t>Mr. TSHIKASSISSA NARVADIA</t>
  </si>
  <si>
    <t>ACD9M3</t>
  </si>
  <si>
    <t>Mr. NZEYELA BOLALUA</t>
  </si>
  <si>
    <t>ACD9GG</t>
  </si>
  <si>
    <t>Mr. LABA KAMESA</t>
  </si>
  <si>
    <t>ACD9M4</t>
  </si>
  <si>
    <t>Mr. MUNDY NYAKOLOLO</t>
  </si>
  <si>
    <t>ACD9G3</t>
  </si>
  <si>
    <t>Mr. BUHENDWA CHIRUZA</t>
  </si>
  <si>
    <t>ACD9M9</t>
  </si>
  <si>
    <t>Mr. NZUNDU MVUMILANDA</t>
  </si>
  <si>
    <t>ACD9FP</t>
  </si>
  <si>
    <t>Mme. MOZA KALONJI Regine</t>
  </si>
  <si>
    <t>00WNHQ</t>
  </si>
  <si>
    <t>Bébé FURAHA KATEMBO Hope</t>
  </si>
  <si>
    <t>00WNI2</t>
  </si>
  <si>
    <t>Mme. BAKWELI MPALA Monica</t>
  </si>
  <si>
    <t>Mr. TIBASIMA Hervé</t>
  </si>
  <si>
    <t>ACD9QB</t>
  </si>
  <si>
    <t>Mme. KAHEBE Jolie</t>
  </si>
  <si>
    <t>ACD9QA</t>
  </si>
  <si>
    <t>Enf. AFUMBA SHUSU Ariel</t>
  </si>
  <si>
    <t>Mr. MULENDA KIYAMA Exaucé</t>
  </si>
  <si>
    <t>BUX-GOM</t>
  </si>
  <si>
    <t>ACD9RC</t>
  </si>
  <si>
    <t>Mr. MULENDA KIYAMA Israel</t>
  </si>
  <si>
    <t>ACD9RE</t>
  </si>
  <si>
    <t>GOM-FKI</t>
  </si>
  <si>
    <t>00WNP1</t>
  </si>
  <si>
    <t>Mr. KABUYA Charles</t>
  </si>
  <si>
    <t>Mme. KASANGA MPASA Charlotte</t>
  </si>
  <si>
    <t>00WNVW</t>
  </si>
  <si>
    <t>Mr. KALONDA Briguel</t>
  </si>
  <si>
    <t>00WNWL</t>
  </si>
  <si>
    <t>Mr. MUSA PELELE Djefu</t>
  </si>
  <si>
    <t>00WO12</t>
  </si>
  <si>
    <t>Mme. MIMPE MAWUMU Constantine</t>
  </si>
  <si>
    <t>00WO1N</t>
  </si>
  <si>
    <t>Mr. MUTANGU MUDIANDAMBU Joachim</t>
  </si>
  <si>
    <t>00WO40</t>
  </si>
  <si>
    <t>Mme. MWANGE MUYUMBA Carine</t>
  </si>
  <si>
    <t>ACDB5N</t>
  </si>
  <si>
    <t>RAPPORT DE VENTE DU 04 AOUT  2022</t>
  </si>
  <si>
    <t>Fait à Kinshasa, le 04 Aout 2022</t>
  </si>
  <si>
    <t>REPORT CAISSE DU 03/08/2022</t>
  </si>
  <si>
    <t>Mme. MUDIAYI MUKENGELE Anne clementine</t>
  </si>
  <si>
    <t>Mr. MUKENDI YAMBAYAMBA Jean-Marie</t>
  </si>
  <si>
    <t>00WO5S</t>
  </si>
  <si>
    <t>Mr. MATONDO VANAKOLELE Nathan</t>
  </si>
  <si>
    <t>00WO6Y</t>
  </si>
  <si>
    <t>Mr. DIWAMPITISA SALAKIAKU Tonton</t>
  </si>
  <si>
    <t>Mr. SHEKIT KABOTE Nicolas</t>
  </si>
  <si>
    <t>Mr. BWAKA GWE Dieumerci</t>
  </si>
  <si>
    <t>Mme. KASONGO TSHIBIDI Lucie</t>
  </si>
  <si>
    <t>00WO6Z</t>
  </si>
  <si>
    <t>PAIEMENT DETTE (Pénalité) DU 01 AOUT 2022</t>
  </si>
  <si>
    <t>COMMISSION SN BRUSSELS KIN-LONDRES</t>
  </si>
  <si>
    <t>RAPPORT DE VENTE DU 05 AOUT  2022</t>
  </si>
  <si>
    <t>REPORT CAISSE DU 04/08/2022</t>
  </si>
  <si>
    <t>Mr. LUNTADILA KOKETUA Mike</t>
  </si>
  <si>
    <t>ACDCXK</t>
  </si>
  <si>
    <t>Mr. NSANGI MATONDO Landry</t>
  </si>
  <si>
    <t>FIH-KGA-FIH</t>
  </si>
  <si>
    <t>Mme. MATAMBULA MULENDE Rebecca</t>
  </si>
  <si>
    <t>ACDDY9</t>
  </si>
  <si>
    <t>BUX-FIH</t>
  </si>
  <si>
    <t>Mme. KIBALE KABANDA Lydie</t>
  </si>
  <si>
    <t>ACDDZO</t>
  </si>
  <si>
    <t>KWZ-FIH-KWZ</t>
  </si>
  <si>
    <t>Mme. MASUMBUKO Dody Hélène</t>
  </si>
  <si>
    <t>ACDFG8</t>
  </si>
  <si>
    <t>Mr. ZOLA MULULENDO Ken</t>
  </si>
  <si>
    <t>ACDFK7</t>
  </si>
  <si>
    <t>Mme. MBUYI Merveille</t>
  </si>
  <si>
    <t>00WODE</t>
  </si>
  <si>
    <t>Mr. NSENDA NSENDA Marcel</t>
  </si>
  <si>
    <t>00WODV</t>
  </si>
  <si>
    <t>Mr. KASONGO MALOBA Rodrigue</t>
  </si>
  <si>
    <t>00WOGD</t>
  </si>
  <si>
    <t xml:space="preserve">Mr. PASIKA BILONGOLI Fidèle </t>
  </si>
  <si>
    <t>00WOIX</t>
  </si>
  <si>
    <t>Mlle. ILAMBA ZOWI Grace-vie</t>
  </si>
  <si>
    <t>00WOJ4</t>
  </si>
  <si>
    <t>Mr. MBUYAMBA KAYOKA William</t>
  </si>
  <si>
    <t>00WOJX</t>
  </si>
  <si>
    <t>Mr. KATERUS GALONGO Jean-Jacques</t>
  </si>
  <si>
    <t>00WOLZ</t>
  </si>
  <si>
    <t>Mme. BOLUMBU IKOYO Mamie</t>
  </si>
  <si>
    <t>00WOM6</t>
  </si>
  <si>
    <t>Mr. EBENDJE NABOTEKOBAMI Joseph</t>
  </si>
  <si>
    <t>Mme. MONZABATO LIONDA Jeanne catherine</t>
  </si>
  <si>
    <t>00WOMB</t>
  </si>
  <si>
    <t>Mr. DIKOMA OKENDE Neville</t>
  </si>
  <si>
    <t>00WOMP</t>
  </si>
  <si>
    <t>CREANCE MIKE LUNTADILA</t>
  </si>
  <si>
    <t>COMMISSION SUR APPRO STOCK CAA</t>
  </si>
  <si>
    <t>BOOKING KIN-TUNIS ET KIN-BRUXELLES</t>
  </si>
  <si>
    <t>Fait à Kinshasa, le 05 Aout 2022</t>
  </si>
  <si>
    <t>Fait à Kinshasa, le 06 Aout 2022</t>
  </si>
  <si>
    <t>RAPPORT DE VENTE DU 06 AOUT  2022</t>
  </si>
  <si>
    <t>REPORT CAISSE DU 05/08/2022</t>
  </si>
  <si>
    <t>Mr. BITIBIRI BTILON KUMA Jean-Pierre Dixon</t>
  </si>
  <si>
    <t>00WOPT</t>
  </si>
  <si>
    <t>Mr. MATONDO Nathan et autres</t>
  </si>
  <si>
    <t>FIHGOM-FIH</t>
  </si>
  <si>
    <t>Mr. MUKUNA MULUWAY Jean-Claude</t>
  </si>
  <si>
    <t>00WOQ6</t>
  </si>
  <si>
    <t>Mme. BATUABANIA MAKEMBA Djenny</t>
  </si>
  <si>
    <t>00WOQI</t>
  </si>
  <si>
    <t>Mr. NGYEDI GAMELA Odilon</t>
  </si>
  <si>
    <t>PENALITES</t>
  </si>
  <si>
    <t>Mme. MASHOKE Hortense</t>
  </si>
  <si>
    <t>ACDFXK</t>
  </si>
  <si>
    <t>Mr. MUKANYA CIBUMBA Jean-Claude</t>
  </si>
  <si>
    <t>ACDFYS</t>
  </si>
  <si>
    <t>Mr. MALANGU NKOLOMONYI Jean-Pierre</t>
  </si>
  <si>
    <t>00WOVS</t>
  </si>
  <si>
    <t>Mr. ABEDI ABDOUL Audry</t>
  </si>
  <si>
    <t>ACDGP2</t>
  </si>
  <si>
    <t>Mr. ABEDI SENGA Emmanuel</t>
  </si>
  <si>
    <t>ACDGNV</t>
  </si>
  <si>
    <t>Mme. ABEDI FATOUMA Julie</t>
  </si>
  <si>
    <t>ACDGNT</t>
  </si>
  <si>
    <t>Enf. UNGU OTETE Honneur</t>
  </si>
  <si>
    <t>PAIEMENT DETTE PENALITE MR FERDINAND</t>
  </si>
  <si>
    <t>COMMISSION SUR BILLET KIN-COTONOU</t>
  </si>
  <si>
    <t>PAIMENT VIA M-PESA (A RECUPERER CHEZ ROGER)</t>
  </si>
  <si>
    <t>RAPPORT DE VENTE DU 08 AOUT  2022</t>
  </si>
  <si>
    <t>CREANCE</t>
  </si>
  <si>
    <t>Mme. YUMBA SENGA Julie</t>
  </si>
  <si>
    <t>ACDHTA</t>
  </si>
  <si>
    <t>Mme. NTUMBA KABEDI Léonie</t>
  </si>
  <si>
    <t>ACDJ2B</t>
  </si>
  <si>
    <t>Mme. TSHINDIBU KALAMBAYI Jeannette</t>
  </si>
  <si>
    <t>ACDJ3Q</t>
  </si>
  <si>
    <t>Mr. SAWASAWA Joseph</t>
  </si>
  <si>
    <t>ACDJ7C</t>
  </si>
  <si>
    <t>Mr. LUKUSA TSHIMANGA Franck</t>
  </si>
  <si>
    <t>ACDJKL</t>
  </si>
  <si>
    <t>Mr. KAFIMBI Alexis</t>
  </si>
  <si>
    <t>ACDJPG</t>
  </si>
  <si>
    <t>Mme. LISUMA ANDULA Jeannine</t>
  </si>
  <si>
    <t>REFUND</t>
  </si>
  <si>
    <t>-</t>
  </si>
  <si>
    <t>Mr. SHIBABA SHIKAKELA Rodrigue</t>
  </si>
  <si>
    <t>ACDK4P</t>
  </si>
  <si>
    <t>Enf. BIYUMBA Dieumerci</t>
  </si>
  <si>
    <t>ACDK6X</t>
  </si>
  <si>
    <t>Mme. KUEDI TSHIMA Elysée</t>
  </si>
  <si>
    <t>ACDKBQ</t>
  </si>
  <si>
    <t>Mr. NTUMBA NTUMBA Timothée</t>
  </si>
  <si>
    <t>ACDKG3</t>
  </si>
  <si>
    <t>Mr. TRIBUNALI GUEVICK</t>
  </si>
  <si>
    <t>Mr. CIEPELA NGOY Benitu</t>
  </si>
  <si>
    <t>ACDKNV</t>
  </si>
  <si>
    <t>ETAT DE VENTES FLY CAA</t>
  </si>
  <si>
    <t>SOLDE GENERAL</t>
  </si>
  <si>
    <t>Mr. SAMANGA MANGADA Blaise</t>
  </si>
  <si>
    <t>00WP2M</t>
  </si>
  <si>
    <t>00WP8Z</t>
  </si>
  <si>
    <t>Mr. OKANDJO USUKU Gabriel</t>
  </si>
  <si>
    <t>Mr. SHEDA MOZA KITOKO</t>
  </si>
  <si>
    <t>00WP93</t>
  </si>
  <si>
    <t>00WP9T</t>
  </si>
  <si>
    <t>Mr. AZIZA RICHARD Victoire</t>
  </si>
  <si>
    <t>00WPDB</t>
  </si>
  <si>
    <t>Mr. NGBEDANGO MWANGO Anatole</t>
  </si>
  <si>
    <t>00WPDK</t>
  </si>
  <si>
    <t xml:space="preserve">Mme. KIZA RIZIKI Aimée </t>
  </si>
  <si>
    <t>00WPGU</t>
  </si>
  <si>
    <t>Mr. BAKULA EALE Paul</t>
  </si>
  <si>
    <t>00WPJH</t>
  </si>
  <si>
    <t>Bébé KWAKALA Hermann</t>
  </si>
  <si>
    <t>00WPK3</t>
  </si>
  <si>
    <t>Mr. KWAKALA KAMANDA Mathurin</t>
  </si>
  <si>
    <t>Mme. IKONDO MANZINGA Lyza</t>
  </si>
  <si>
    <t>Enf. KWAKALA MASELA Toussaint</t>
  </si>
  <si>
    <t>FIH- MDK-FIH</t>
  </si>
  <si>
    <t>FIH-MDK-FIH</t>
  </si>
  <si>
    <t>00WPLA</t>
  </si>
  <si>
    <t>Mme. BOKUNGU DJEMA Esther</t>
  </si>
  <si>
    <t>00WPLO</t>
  </si>
  <si>
    <t>Mr. KASALU KASONGO Daniel</t>
  </si>
  <si>
    <t>00WPN3</t>
  </si>
  <si>
    <t>Mr. KABULA MANSHAKALE Richard</t>
  </si>
  <si>
    <t>Mme. MUGARUKA NZIGIRE Gloria</t>
  </si>
  <si>
    <t>00WPO1</t>
  </si>
  <si>
    <t>RAPPORT DE VENTE DU 07 AOUT  2022</t>
  </si>
  <si>
    <t>Fait à Kinshasa, le 07 Aout 2022</t>
  </si>
  <si>
    <t>Magloire-Quentin MOMBONG0</t>
  </si>
  <si>
    <t>Fait à Kinshasa, le 08 Aout 2022</t>
  </si>
  <si>
    <t>Mr. KALLAS Ali</t>
  </si>
  <si>
    <t>ACDKS3</t>
  </si>
  <si>
    <t>CREANCES + M-PESA</t>
  </si>
  <si>
    <t>Sur le Total de 1275$, nous devons récupérer:             - 136$ :    M-PESA auprès de Roger                                           - 98$   :    Mr. Franck                                                                             - 199$ :    Mr. Hervé SJL Aéronautica</t>
  </si>
  <si>
    <t>RAPPORT DE VENTE DU 09 AOUT  2022</t>
  </si>
  <si>
    <t>Mme. NDEKE DUNGUSA Christine</t>
  </si>
  <si>
    <t>00WPXQ</t>
  </si>
  <si>
    <t>Enf. KINGUMBA Joel</t>
  </si>
  <si>
    <t>00WPYS</t>
  </si>
  <si>
    <t>Enf. KINGUMBA MUSUJUDU</t>
  </si>
  <si>
    <t>Enf. KINGUMBA Erneste</t>
  </si>
  <si>
    <t>Mr. BUKUMU BULAYA Kayser</t>
  </si>
  <si>
    <t>00WQ1N</t>
  </si>
  <si>
    <t>Mr. DJAYEROMBE VAWEKA Ferdinand</t>
  </si>
  <si>
    <t>00WQ3O</t>
  </si>
  <si>
    <t>Mr. NYANGWILE TSHIAMALA Joel</t>
  </si>
  <si>
    <t>ACDM6W</t>
  </si>
  <si>
    <t>KGA-KWZ</t>
  </si>
  <si>
    <t>Mr. MOLEKO ALEMA Christian</t>
  </si>
  <si>
    <t>ACDM9W</t>
  </si>
  <si>
    <t>Mr. KATUMBA NKUNA Sylvain</t>
  </si>
  <si>
    <t>ACDMCB</t>
  </si>
  <si>
    <t>KGA-FBM</t>
  </si>
  <si>
    <t>Enf. NTUMBA NKUNA Vincent</t>
  </si>
  <si>
    <t>PAIEMENT CREANCES Mr. Hervé, Franck et M-PESA</t>
  </si>
  <si>
    <t xml:space="preserve">NB: Sur le total des commissions, soit 210$ (Reste commission du Mois de Juillet) et 1174$ (Commissions du 01 Aout au 09 Aout 2022) a été remis à Roger pour le compte de Western Union. Western Union doit au total 3256$ à  AVT. </t>
  </si>
  <si>
    <t>Fait à Kinshasa, le 09 Aout 2022</t>
  </si>
  <si>
    <t>NB: Le stock CGAIR a été approvisionné de 4000$</t>
  </si>
  <si>
    <t>CREANCE Mr. HERVE</t>
  </si>
  <si>
    <t>RAPPORT DE VENTE DU 10 AOUT  2022</t>
  </si>
  <si>
    <t>Mr. MANSONGI MANGUMBE Clovis</t>
  </si>
  <si>
    <t>00WQBQ</t>
  </si>
  <si>
    <t>Mr. MATULAMPAKA MWAZAKA Victor</t>
  </si>
  <si>
    <t>00WQBV</t>
  </si>
  <si>
    <t>00WQC9</t>
  </si>
  <si>
    <t>Mr. BEMBIDE BOBO Ghislain</t>
  </si>
  <si>
    <t>Mme. BEMBIDE LAMBI Jeannette</t>
  </si>
  <si>
    <t>Mr. KALALA MANDE Timothée</t>
  </si>
  <si>
    <t>ACDNHL</t>
  </si>
  <si>
    <t>Mme. ILUNGA MAUWA</t>
  </si>
  <si>
    <t>00WQG0</t>
  </si>
  <si>
    <t>Mr. MOYOKA Carlos</t>
  </si>
  <si>
    <t>00WQGZ</t>
  </si>
  <si>
    <t>MDK-FIH-MDK</t>
  </si>
  <si>
    <t>Mme. MBOYO BOSUMBE</t>
  </si>
  <si>
    <t>00WQGO</t>
  </si>
  <si>
    <t>Mme. IYOLO Louise</t>
  </si>
  <si>
    <t>ACDNXV</t>
  </si>
  <si>
    <t>Mme. AMUNAZO KASONGO Prosperine</t>
  </si>
  <si>
    <t>ACDNXS</t>
  </si>
  <si>
    <t>ACDP6B</t>
  </si>
  <si>
    <t>Mme. KAPINGA ANGEL</t>
  </si>
  <si>
    <t>Mme. KALONGA Mervedi</t>
  </si>
  <si>
    <t>Enf. MENJI Intelligence</t>
  </si>
  <si>
    <t>Mme. BAHATI NGBANGAMOTI Georgine</t>
  </si>
  <si>
    <t>00WQLF</t>
  </si>
  <si>
    <t>Fait à Kinshasa, le 10 Aout 2022</t>
  </si>
  <si>
    <t>Mr. MUSAWU KALONJI Claude</t>
  </si>
  <si>
    <t>00WQMA</t>
  </si>
  <si>
    <t>Mr. MPOYI NZEJI Martin</t>
  </si>
  <si>
    <t>00WQN7</t>
  </si>
  <si>
    <t>Mr. KANKU MUKALA Emile</t>
  </si>
  <si>
    <t>00WQQ7</t>
  </si>
  <si>
    <t>PAIEMENT VIA M-PESA</t>
  </si>
  <si>
    <t>FEES SUR BOOKING FIH-TUN et FLYCAA</t>
  </si>
  <si>
    <t>RAPPORT DE VENTE DU 11 AOUT  2022</t>
  </si>
  <si>
    <t>ACDR96</t>
  </si>
  <si>
    <t>MJM-KWZ</t>
  </si>
  <si>
    <t>COMMISSION SUR APPRO STOCK FLYCAA</t>
  </si>
  <si>
    <t>Mr. BIYOKO SUNGAMANA Christmas</t>
  </si>
  <si>
    <t>00WQT2</t>
  </si>
  <si>
    <t>Mr. PAMBU MOMBO Laury</t>
  </si>
  <si>
    <t>Mr. MBAMBI SAMUEL Papy</t>
  </si>
  <si>
    <t>Mr. PASIKA BILONGOLI Fidèle</t>
  </si>
  <si>
    <t>00WQYV</t>
  </si>
  <si>
    <t>Mr. MAKUNYA Trésor</t>
  </si>
  <si>
    <t>00WQZT</t>
  </si>
  <si>
    <t>Mr. EMALONI GBONGA Ambroise</t>
  </si>
  <si>
    <t>00WR18</t>
  </si>
  <si>
    <t>Mr. LUTATUKA MAYINDA Cadel</t>
  </si>
  <si>
    <t>00WR2T</t>
  </si>
  <si>
    <t>Mme. MANDE KITWA Judith</t>
  </si>
  <si>
    <t>00WR57</t>
  </si>
  <si>
    <t>Mr. BOSAMBO MWADIAMVITA</t>
  </si>
  <si>
    <t>Mme. KYUNGU BANZA Tina</t>
  </si>
  <si>
    <t>00WR7Q</t>
  </si>
  <si>
    <t>A soutirer après vente</t>
  </si>
  <si>
    <t>35$: Achat Huile Moteur; 100$ Francis; 1000$ Mr. HUANG et 150$ Mr. François.</t>
  </si>
  <si>
    <t>Fait à Kinshasa, le 11 Aout 2022</t>
  </si>
  <si>
    <t>Mr. Mike LUNTADILA KOKETUA</t>
  </si>
  <si>
    <t>ACDRW8</t>
  </si>
  <si>
    <t>Mr. BUKASA MUKEBA Roger</t>
  </si>
  <si>
    <t>ACDRTM</t>
  </si>
  <si>
    <t>REMBOURSEMENT BILLET MR. FERDINAND</t>
  </si>
  <si>
    <t xml:space="preserve"> Sur le 398$ qu'il faut rembourser à Mr. Ferdinand BOSAMBO après annulation du Vol par Congo Airways.Il y a 270$ qu'il faut prendre pour le Billet émis avec FlyCAA pour Kinshasa-Kolwezi.</t>
  </si>
  <si>
    <t>CREANCE MIKE ET HERVE</t>
  </si>
  <si>
    <t>Créances à recouvrir</t>
  </si>
  <si>
    <t>RAPPORT DE VENTE DU 12 AOUT  2022</t>
  </si>
  <si>
    <t>Fait à Kinshasa, le 12 Aout 2022</t>
  </si>
  <si>
    <t>Mme. NUMBI KABUYA Cledia</t>
  </si>
  <si>
    <t>ACDSV3</t>
  </si>
  <si>
    <t>Mr. BADILA Danny</t>
  </si>
  <si>
    <t>00WRLM</t>
  </si>
  <si>
    <t>Mr. YUMBA MWANA Rodrigue</t>
  </si>
  <si>
    <t>00WRNC</t>
  </si>
  <si>
    <t>Mme. TSHIBOLA TSHIMINYI Cecilia</t>
  </si>
  <si>
    <t>00WRO2</t>
  </si>
  <si>
    <t>Mr. OKUNDJI OSANGO Emmanuel</t>
  </si>
  <si>
    <t>00WRP2</t>
  </si>
  <si>
    <t>COMMISSION SUR VENTE TKT Mme. Aurélie</t>
  </si>
  <si>
    <t>Mr. BIRERE NTAMBWE Christian</t>
  </si>
  <si>
    <t>ACDTNS</t>
  </si>
  <si>
    <t>RAPPORT DE VENTE DU 13 AOUT  2022</t>
  </si>
  <si>
    <t>Mr. NZENZE MUTEBA Andre</t>
  </si>
  <si>
    <t>00WRTK</t>
  </si>
  <si>
    <t>ACDV6R</t>
  </si>
  <si>
    <t>PAIEMENT CREANCE MR HERVE</t>
  </si>
  <si>
    <t>Fait à Kinshasa, le 13 Aout 2022</t>
  </si>
  <si>
    <t>Mme. OBOTELA META Sara</t>
  </si>
  <si>
    <t>00WRVE</t>
  </si>
  <si>
    <t>Mr. KOMBI SUNGU Déo</t>
  </si>
  <si>
    <t>00WRYC</t>
  </si>
  <si>
    <t>Mme. KATABA YAPANU Peguy</t>
  </si>
  <si>
    <t>ACDVNS</t>
  </si>
  <si>
    <t>Mr. BANZA WA MUKALAY Mégard</t>
  </si>
  <si>
    <t>00WSOA</t>
  </si>
  <si>
    <t>S</t>
  </si>
  <si>
    <t>RESERVATION BILLET KIN-ATLANTA</t>
  </si>
  <si>
    <t>Mr. NGONG A NGONG Arnold</t>
  </si>
  <si>
    <t>00WS8Q</t>
  </si>
  <si>
    <t>Mr. MWEZEZO KITWANDA Nestor</t>
  </si>
  <si>
    <t>ACDWRL</t>
  </si>
  <si>
    <t>Mme.  MPOYI WA NGOIE Francine</t>
  </si>
  <si>
    <t>ACDWY8</t>
  </si>
  <si>
    <t>Mr. KAMUMBAYA TAMBWE Alphonse</t>
  </si>
  <si>
    <t>ACDXPI</t>
  </si>
  <si>
    <t>Mme. KON MAWIT Arlette</t>
  </si>
  <si>
    <t>ACDXXS</t>
  </si>
  <si>
    <t>Mr. KANDAL YAV Peter</t>
  </si>
  <si>
    <t>Mr. KANDAL KONGAL Claudel</t>
  </si>
  <si>
    <t>KANDAL MANYONG Joella</t>
  </si>
  <si>
    <t>Mr. WABIKULO WENGA Julie</t>
  </si>
  <si>
    <t>ACDXZQ</t>
  </si>
  <si>
    <t>Mme. NZEBA MUAMBA Emerence</t>
  </si>
  <si>
    <t>ACDY2O</t>
  </si>
  <si>
    <t>Mr. MBUTU KAMB KAPULI</t>
  </si>
  <si>
    <t>ACDY5H</t>
  </si>
  <si>
    <t>COMMISSION SUR VENTE TKT FIH-DXB</t>
  </si>
  <si>
    <t>Mr. MALUKA BOSENGU Franck</t>
  </si>
  <si>
    <t>00WSBW</t>
  </si>
  <si>
    <t>Mr. MULOPO NAMAHUPA Léon</t>
  </si>
  <si>
    <t>00WSDD</t>
  </si>
  <si>
    <t>Mr. KASONGO DANGI Guy Roger</t>
  </si>
  <si>
    <t>00WSDM</t>
  </si>
  <si>
    <t>Mme. BOLINGO NKOY Marie-Thérese</t>
  </si>
  <si>
    <t>00WSEG</t>
  </si>
  <si>
    <t>Mr. BONGWELE BONONDO Joseph</t>
  </si>
  <si>
    <t>Mme. MPAKA VIANGA WA VIANGA Huguette</t>
  </si>
  <si>
    <t>00WSEY</t>
  </si>
  <si>
    <t>Mr. BETU MUKENGESHAY Théodore</t>
  </si>
  <si>
    <t>00WSKG</t>
  </si>
  <si>
    <t>Mr. KALEMBA NZEJI Gédeon</t>
  </si>
  <si>
    <t>00WSKT</t>
  </si>
  <si>
    <t>Mr. NSOMBOLAYI ROGER Gabriel</t>
  </si>
  <si>
    <t>00WSKV</t>
  </si>
  <si>
    <t>Mme. SONGO Bernadette</t>
  </si>
  <si>
    <t>00WSN4</t>
  </si>
  <si>
    <t>Mr. ALONGO TSHIBAMBA Schadrack</t>
  </si>
  <si>
    <t>00WSNF</t>
  </si>
  <si>
    <t>Mr. LIPOLI LISENDO Richard</t>
  </si>
  <si>
    <t>00WSO2</t>
  </si>
  <si>
    <t>CREANCES BILLET FIH-KGA voir Emmanuel</t>
  </si>
  <si>
    <t>CREANCE BILLET MR. PATRICK</t>
  </si>
  <si>
    <t xml:space="preserve">Sur le 3366$, l'équivalent de 366$, soit 762.000FC a été </t>
  </si>
  <si>
    <t>remis à Emmanuel pour faire l'échange en Dollars US</t>
  </si>
  <si>
    <t>Paiement dette Christelle sur annulation billets Egyptair</t>
  </si>
  <si>
    <t>Fait à Kinshasa, le 15 Aout 2022</t>
  </si>
  <si>
    <t>RAPPORT DE VENTE DU 15 AOUT  2022</t>
  </si>
  <si>
    <t>RAPPORT DE VENTE DU 16 AOUT  2022</t>
  </si>
  <si>
    <t>Fait à Kinshasa, le 16 Aout 2022</t>
  </si>
  <si>
    <t>Mr. KIMPONTO SHITA Marcus</t>
  </si>
  <si>
    <t>00WSV7</t>
  </si>
  <si>
    <t>Mr. KABONGO KANINDA Cédrick</t>
  </si>
  <si>
    <t>00WSWE</t>
  </si>
  <si>
    <t>Mr. MEKI BOLIA Jean-Louis</t>
  </si>
  <si>
    <t>00WSZL</t>
  </si>
  <si>
    <t>Mr. NGOY MULONGO Guelord</t>
  </si>
  <si>
    <t>00WT0W</t>
  </si>
  <si>
    <t>Mme. BOKETSHU EYANGA Marie</t>
  </si>
  <si>
    <t>00WT1M</t>
  </si>
  <si>
    <t>Mr. INZENGE MBULAMOKO Jean-Richard</t>
  </si>
  <si>
    <t>00WT1T</t>
  </si>
  <si>
    <t>Mr. KAYOMBE LWABOSHI</t>
  </si>
  <si>
    <t>00WT58</t>
  </si>
  <si>
    <t>GMA-FIH</t>
  </si>
  <si>
    <t>00WT5F</t>
  </si>
  <si>
    <t>Mr. KABONGO KALONJI Mike</t>
  </si>
  <si>
    <t>00WT64</t>
  </si>
  <si>
    <t>00WSQD</t>
  </si>
  <si>
    <t xml:space="preserve">PAIEMENT VIA </t>
  </si>
  <si>
    <t>A récupérer chez Roger</t>
  </si>
  <si>
    <t>ACDYX2</t>
  </si>
  <si>
    <t>GOM-BUX</t>
  </si>
  <si>
    <t>Mr. MULOPWE Michée</t>
  </si>
  <si>
    <t>ACDZFR</t>
  </si>
  <si>
    <t>Mr. WASHILE TSHIBAMBE Patrick</t>
  </si>
  <si>
    <t>ACDZDB</t>
  </si>
  <si>
    <t>KWZ-MJM</t>
  </si>
  <si>
    <t>Mme. BIBI NGALULA Bibiche</t>
  </si>
  <si>
    <t>Mme. MUKAJI NGALULA Godlive</t>
  </si>
  <si>
    <t>Mr. WASHILE TSHIBAMBE Paul Aaron</t>
  </si>
  <si>
    <t>Enf. NGALULA TSHIBAMBE Lindsay</t>
  </si>
  <si>
    <t xml:space="preserve">Bébé KANGUNZA MBUTA Etham liam </t>
  </si>
  <si>
    <t>Mme. NAMUANGALA KASAKA Patricia</t>
  </si>
  <si>
    <t>ACDZKG</t>
  </si>
  <si>
    <t>Mr. NGINDU KALALA Joseph</t>
  </si>
  <si>
    <t>ACDZMZ</t>
  </si>
  <si>
    <t>Mr. LWABOSHI KAYOMBE</t>
  </si>
  <si>
    <t>ACF23K</t>
  </si>
  <si>
    <t>FKI-GOM</t>
  </si>
  <si>
    <t>Enf. KALUENA LUBALA Vianelle</t>
  </si>
  <si>
    <t>ACF27J</t>
  </si>
  <si>
    <t>Enf. KANKOLONGO LUBALA Syntique</t>
  </si>
  <si>
    <t>Enf. TSHIBAMBA LUBALA Onyx</t>
  </si>
  <si>
    <t>COMMISSION SUR APPROVISIONNEMENT</t>
  </si>
  <si>
    <t>Transport Magloire pour Ethiopian Airlines</t>
  </si>
  <si>
    <t>Mr. LUMANISHA KALAMATA Christian</t>
  </si>
  <si>
    <t>00WT8M</t>
  </si>
  <si>
    <t>Mr. BAKABE GEROME Jérémie</t>
  </si>
  <si>
    <t>RAPPORT DE VENTE DU 17 AOUT  2022</t>
  </si>
  <si>
    <t>Fait à Kinshasa, le 17 Aout 2022</t>
  </si>
  <si>
    <t>Mr. KITOKO WABOBELELA Trésor</t>
  </si>
  <si>
    <t>00WTG2</t>
  </si>
  <si>
    <t>Mr. KAYEMBE BADIBANGA Athanase</t>
  </si>
  <si>
    <t>00WTKT</t>
  </si>
  <si>
    <t>Mr. BARAKA BAMANYIRWE Emmanuel</t>
  </si>
  <si>
    <t>00WTPR</t>
  </si>
  <si>
    <t>Mr. MULUMBA MAKANDA Crédo</t>
  </si>
  <si>
    <t>00WTQV</t>
  </si>
  <si>
    <t>Mme. MBOMBO MUYOYO Brigitte</t>
  </si>
  <si>
    <t>ACF3DZ</t>
  </si>
  <si>
    <t>Mr. MASUMU NGUVULU Serge</t>
  </si>
  <si>
    <t>ACF48N</t>
  </si>
  <si>
    <t>Mr. KAFAND Eric</t>
  </si>
  <si>
    <t>ACF49G</t>
  </si>
  <si>
    <t>CREANCE HERVE</t>
  </si>
  <si>
    <t>RESERVATION BILLET KIN-PARIS</t>
  </si>
  <si>
    <t xml:space="preserve"> A Récupérer demain matin</t>
  </si>
  <si>
    <t>COMMISSION SUR APPROVISIONNEMENT STOCK</t>
  </si>
  <si>
    <t>Voir Roger pour W.U et Laetitia</t>
  </si>
  <si>
    <t>RAPPORT DE VENTE DU 18 AOUT  2022</t>
  </si>
  <si>
    <t>Fait à Kinshasa, le 18 Aout 2022</t>
  </si>
  <si>
    <t>Mr. NGOY ILUNGA Michel</t>
  </si>
  <si>
    <t>00WTWA</t>
  </si>
  <si>
    <t>Mr. NZOYEDAMA LUCIEN Hingase</t>
  </si>
  <si>
    <t>00WTY2</t>
  </si>
  <si>
    <t>Mr. NYEMBO Aimé</t>
  </si>
  <si>
    <t>00WUO9</t>
  </si>
  <si>
    <t>Mr. KIBALA KIENDALA Fernand</t>
  </si>
  <si>
    <t>00WU2E</t>
  </si>
  <si>
    <t>Mr. KALOMBA NZEJI Gédeon</t>
  </si>
  <si>
    <t>Mr. NGWEJ KABUMBA Jacques</t>
  </si>
  <si>
    <t>ACF550</t>
  </si>
  <si>
    <t>Mme. FURAHA ASILIKA</t>
  </si>
  <si>
    <t>00WU75</t>
  </si>
  <si>
    <t>Achat billets FIH-CDG pour CGAIR</t>
  </si>
  <si>
    <t>RESERVATION KIN-ISTANBUL</t>
  </si>
  <si>
    <t>Mme. MASIKA ELONGO</t>
  </si>
  <si>
    <t>RAPPORT DE VENTE DU 19 AOUT  2022</t>
  </si>
  <si>
    <t>Fait à Kinshasa, le 19 Aout 2022</t>
  </si>
  <si>
    <t>Mr. ILUNGA MUKENDI Ponpon</t>
  </si>
  <si>
    <t>ACF6LK</t>
  </si>
  <si>
    <t>Mr. YENGA MITEO Franck</t>
  </si>
  <si>
    <t>00WUKO</t>
  </si>
  <si>
    <t>Mr. KUBUYA MUPIPI Jonathan</t>
  </si>
  <si>
    <t>00WUHD</t>
  </si>
  <si>
    <t>Mr. YOLA MOKONZO</t>
  </si>
  <si>
    <t>00WUOJ</t>
  </si>
  <si>
    <t>Mr. MUSAFIRI GERMAIN Amisi</t>
  </si>
  <si>
    <t>00WUOX</t>
  </si>
  <si>
    <t>Mr. LUANGA MUKELA Faustin</t>
  </si>
  <si>
    <t>Mme. KONDE YUYA Mimi Angele</t>
  </si>
  <si>
    <t>00WUOW</t>
  </si>
  <si>
    <t>Mme. BOKASHANGA KWETE Horonine</t>
  </si>
  <si>
    <t>Mme. AWEZAE LUSIMBO KIKA</t>
  </si>
  <si>
    <t>00WUQ6</t>
  </si>
  <si>
    <t>Mr. KABANGE NGOY Ali</t>
  </si>
  <si>
    <t>00WUQN</t>
  </si>
  <si>
    <t>M-PESA DOIT AVT</t>
  </si>
  <si>
    <t>SOLDE NET CASH</t>
  </si>
  <si>
    <t>W.U doit 600$ à AVT</t>
  </si>
  <si>
    <t>Mr. BOMBOKO ITUMBI MBAKA Dan</t>
  </si>
  <si>
    <t>Mme. KINSIAMA NDONA DELLIAH des Anges</t>
  </si>
  <si>
    <t>00WUS4</t>
  </si>
  <si>
    <t>CREANCE Mr. DAN BOMBOKO</t>
  </si>
  <si>
    <t>A récupérer demain</t>
  </si>
  <si>
    <t>Fait à Kinshasa, le 20 Aout 2022</t>
  </si>
  <si>
    <t>RAPPORT DE VENTE DU 20 AOUT  2022</t>
  </si>
  <si>
    <t>Mme. SUNGLEEJA BOKOLOMBA Henryca</t>
  </si>
  <si>
    <t>00WUWB</t>
  </si>
  <si>
    <t>00WUZG</t>
  </si>
  <si>
    <t>Mr. KALOMBO William</t>
  </si>
  <si>
    <t>00WV1U</t>
  </si>
  <si>
    <t>Mme. NSENDO EGWAKE Gina</t>
  </si>
  <si>
    <t>00WV2B</t>
  </si>
  <si>
    <t>ACF8PI</t>
  </si>
  <si>
    <t>Mr. LONGANGIBYEMBA KAMPANGALASA</t>
  </si>
  <si>
    <t>ACF8WR</t>
  </si>
  <si>
    <t>Mr. BAKUKA Bernard</t>
  </si>
  <si>
    <t>Mme. ZAMDA Orthence</t>
  </si>
  <si>
    <t>ACF8X5</t>
  </si>
  <si>
    <t>CREANCES</t>
  </si>
  <si>
    <t xml:space="preserve"> A récupérer chez Mr. Charles KABUYA, Mr. Papy et M-Pesa/Magloire</t>
  </si>
  <si>
    <t>RAPPORT DE VENTE DU 22 AOUT  2022</t>
  </si>
  <si>
    <t xml:space="preserve">Mme. MPUTU MENANZA Charlène </t>
  </si>
  <si>
    <t>00WV9N</t>
  </si>
  <si>
    <t>Mr. NJAKANI OKOKO Patrick</t>
  </si>
  <si>
    <t>00WV9Y</t>
  </si>
  <si>
    <t>Mme. SEFU ALIMA Viviane</t>
  </si>
  <si>
    <t>Mr. UMBA NGOY Jean-Paul</t>
  </si>
  <si>
    <t>00WV9Z</t>
  </si>
  <si>
    <t>Mr. KABEYA KABEKAS Charon</t>
  </si>
  <si>
    <t>00WVBN</t>
  </si>
  <si>
    <t>Mr. ZEMBWE JOHN Francis</t>
  </si>
  <si>
    <t>00WVDU</t>
  </si>
  <si>
    <t>Mr. CAYZER ARTHUR Philip</t>
  </si>
  <si>
    <t>Mme. BAGUMA NABUGENI Jacqueline</t>
  </si>
  <si>
    <t>00WVF8</t>
  </si>
  <si>
    <t>Mme. SHABOYA BAGUMA Chanceline</t>
  </si>
  <si>
    <t>Mme. KONDE YUYA Angele</t>
  </si>
  <si>
    <t>00WVHJ</t>
  </si>
  <si>
    <t>Mme. BOKASHANGA KWETE Honorine</t>
  </si>
  <si>
    <t>00WVHM</t>
  </si>
  <si>
    <t>Fait à Kinshasa, le 22 Aout 2022</t>
  </si>
  <si>
    <t>Mr. MUKEWU MAWETE Hervé</t>
  </si>
  <si>
    <t>ACF9YV</t>
  </si>
  <si>
    <t>Mr. KABATUNANGA KANYINDA Jean-Xavier</t>
  </si>
  <si>
    <t>ACFBRN</t>
  </si>
  <si>
    <t>Mme. NAMWEZI NDEKO Sylvie</t>
  </si>
  <si>
    <t>ACFBVS</t>
  </si>
  <si>
    <t>Enf. HWABAMUNGU NYENYEZI Marie-Meira</t>
  </si>
  <si>
    <t>Enf. HWABAMUNGU AGANZE Nicolas</t>
  </si>
  <si>
    <t>Enf. HWABAMUNGU NANINDJA BOROTO II</t>
  </si>
  <si>
    <t>Mme. MALONDA NZUZI Lydie</t>
  </si>
  <si>
    <t>ACFCBG</t>
  </si>
  <si>
    <t>Mr. MAVAMBU SEKO Aaron</t>
  </si>
  <si>
    <t>Mr. LONJI KANYINDA Charles</t>
  </si>
  <si>
    <t>ACFCCF</t>
  </si>
  <si>
    <t>Mr. KAKASSA NDONDA Jean-Robert</t>
  </si>
  <si>
    <t>ACFCFC</t>
  </si>
  <si>
    <t>Mme. PONYO TABENIE Regine</t>
  </si>
  <si>
    <t>ACFCGM</t>
  </si>
  <si>
    <t>Mme. LULU MWADJUMA Josephine</t>
  </si>
  <si>
    <t>Mr. YAV DIUR Graig</t>
  </si>
  <si>
    <t>ACFCGU</t>
  </si>
  <si>
    <t>ACFCHG</t>
  </si>
  <si>
    <t>Mr. BWATU BETUKUMESU Omer</t>
  </si>
  <si>
    <t>00WVK9</t>
  </si>
  <si>
    <t>TOTAL VENTE CASH</t>
  </si>
  <si>
    <t xml:space="preserve">CREANCES </t>
  </si>
  <si>
    <t>PAIMENT VIA M-PESA</t>
  </si>
  <si>
    <t>REMBOURSEEMENTS BILLETS</t>
  </si>
  <si>
    <t>SOLDE GENERAL CASH</t>
  </si>
  <si>
    <t>A Récupérer auprès de Christelle, Mr. Papy et Mr. BWATU</t>
  </si>
  <si>
    <t>Western Union doit 920$ à AVT et 2$ Transport Magloire</t>
  </si>
  <si>
    <t>Report caisse du 20/08/2022</t>
  </si>
  <si>
    <t>RAPPORT DE VENTE DU 23 AOUT  2022</t>
  </si>
  <si>
    <t>Mme. MBUZI LELO Hortense</t>
  </si>
  <si>
    <t>00WVNM</t>
  </si>
  <si>
    <t>Mme. MISENGA EKANGA Hélène</t>
  </si>
  <si>
    <t>00WVUL</t>
  </si>
  <si>
    <t>Mr. DIKAPA SHIMUNA Dieudonné</t>
  </si>
  <si>
    <t>00WVUZ</t>
  </si>
  <si>
    <t>Mr. NYAMUGUSHA BAHATI Dieumerci</t>
  </si>
  <si>
    <t>00WVWA</t>
  </si>
  <si>
    <t>Mme. NYAMUGUSHA NYENYEZI Jeannette</t>
  </si>
  <si>
    <t>Mr. MALI NYAMUGUSHA Manassé</t>
  </si>
  <si>
    <t>Mr. NEEEMA NYAMUGUSHA Ephraim</t>
  </si>
  <si>
    <t>Mr. NAMUROBO CHIKESA Emertiana</t>
  </si>
  <si>
    <t>00WVWI</t>
  </si>
  <si>
    <t>Mr. BURHALIZA KAPUPLE Dieudonné</t>
  </si>
  <si>
    <t>Mr. DINZOLELE NZOLANI Jigo</t>
  </si>
  <si>
    <t>00WVZJ</t>
  </si>
  <si>
    <t>Mme. MULEKA NDALA Lyly</t>
  </si>
  <si>
    <t>00WW1L</t>
  </si>
  <si>
    <t>Mme. MULEKA WA MULEKA Ma grace</t>
  </si>
  <si>
    <t>Mr. MUTANDA NDIADIA Didier</t>
  </si>
  <si>
    <t>00WW2J</t>
  </si>
  <si>
    <t>Mr. SADIKI ENGELESHA</t>
  </si>
  <si>
    <t>Mr. SEKABO NOBISABO Joseph</t>
  </si>
  <si>
    <t>00WW2T</t>
  </si>
  <si>
    <t>Mr. VANZA VATUSIDI Jean-Paul</t>
  </si>
  <si>
    <t>00WW7Y</t>
  </si>
  <si>
    <t>Mr. NGBANDOMA LONGBANGO Alphonse</t>
  </si>
  <si>
    <t>00WW9T</t>
  </si>
  <si>
    <t>Mr. SELEMANI ASHA Zena</t>
  </si>
  <si>
    <t>00WWBO</t>
  </si>
  <si>
    <t>Mme. MBUYI BAKATUELA Rachel</t>
  </si>
  <si>
    <t>00WWBT</t>
  </si>
  <si>
    <t>Bébé MBIYE KABALA Narcisse</t>
  </si>
  <si>
    <t>Mr. TSHIMANGA Trésor</t>
  </si>
  <si>
    <t>ACFDRT</t>
  </si>
  <si>
    <t>FBM-KGA</t>
  </si>
  <si>
    <t>REPORT CAISSE DU 22/08/2022</t>
  </si>
  <si>
    <t>PAIEMENT CREANCE</t>
  </si>
  <si>
    <t>215$ M-PESA/Roger, 199$ Magloire/M-PESA, 116$ Mr. BWATU</t>
  </si>
  <si>
    <t>A récupérer demain matin auprès de Roger</t>
  </si>
  <si>
    <t>Fait à Kinshasa, le 23 Aout 2022</t>
  </si>
  <si>
    <t>RAPPORT DE VENTE DU 24 AOUT  2022</t>
  </si>
  <si>
    <t>Fait à Kinshasa, le 24 Aout 2022</t>
  </si>
  <si>
    <t>FEES BILLET MR KASONGO</t>
  </si>
  <si>
    <t>REPORT CAISSE DU 23/08/2022</t>
  </si>
  <si>
    <t>Mr. SERUTOKE MPAGAZEHE Félix</t>
  </si>
  <si>
    <t>00WWFN</t>
  </si>
  <si>
    <t>Mme. BIFUKO NAMUNGANGA Emilie</t>
  </si>
  <si>
    <t>00WWJE</t>
  </si>
  <si>
    <t>Mr. BABUNGA MITIMA Come</t>
  </si>
  <si>
    <t>00WWJP</t>
  </si>
  <si>
    <t>Mme. LUNANGA BAHATI Eveline</t>
  </si>
  <si>
    <t>00WWKU</t>
  </si>
  <si>
    <t>Mlle. KAWUMBA MAKOLO Olive</t>
  </si>
  <si>
    <t>00WWM4</t>
  </si>
  <si>
    <t>ACFFGN</t>
  </si>
  <si>
    <t>Mme. NGINDU BAMUSUAGénerose</t>
  </si>
  <si>
    <t>ACFFVI</t>
  </si>
  <si>
    <t>Mme. NGALULA NKOLOMONYI Pétronie</t>
  </si>
  <si>
    <t>00WWMH</t>
  </si>
  <si>
    <t>Mr. NGINDU NTUMBA Eric</t>
  </si>
  <si>
    <t>Mme. MBOMBO KABASELE Chouchou</t>
  </si>
  <si>
    <t>ACFGFP</t>
  </si>
  <si>
    <t>Mme. MUSUAMBA MUAMBA Anny</t>
  </si>
  <si>
    <t>ACFGGL</t>
  </si>
  <si>
    <t>Commission sur vente Billet Kin-Paris pour Mr. KASONGO et Papy AHAHONO</t>
  </si>
  <si>
    <t>Paiement Nitesh (3470$ ) et W.U (150$)</t>
  </si>
  <si>
    <t>RAPPORT DE VENTE DU 25 AOUT  2022</t>
  </si>
  <si>
    <t>Fait à Kinshasa, le 25 Aout 2022</t>
  </si>
  <si>
    <t>REPORT CAISSE DU 24/08/2022</t>
  </si>
  <si>
    <t>Mr. KASONGO NUMBI Tshiddy</t>
  </si>
  <si>
    <t>00WWR9</t>
  </si>
  <si>
    <t>Mr. VATUSIDI VANZA Jean-Paul</t>
  </si>
  <si>
    <t>Mr. BYIRINGIRO MAZIRANE</t>
  </si>
  <si>
    <t>ACFJ3C</t>
  </si>
  <si>
    <t>250$ Blaise, 30$ Laetitia, 5$ Mboma et 1$ Transport Magloire</t>
  </si>
  <si>
    <t>Solde caisse du 24/08 +Remboursement 10$ remis à Blaise le 24/08</t>
  </si>
  <si>
    <t>PAIEMENT CREANCE Mr. PAPY BIALUFU + Solde dette Hervé</t>
  </si>
  <si>
    <t>TOTAL VENTE FLYACAA</t>
  </si>
  <si>
    <t>REMBOURSEMENT Billet Mr. KWETE MUWHO PATRICK</t>
  </si>
  <si>
    <t>Stock final après remboursement système</t>
  </si>
  <si>
    <t>SOLDE  GENERAL CASH</t>
  </si>
  <si>
    <t>Bébé KANGUNZA MBUTA Etham Liam</t>
  </si>
  <si>
    <t>KWZ-KGA</t>
  </si>
  <si>
    <t>Mme. KAVUO TASAKANA Lucie</t>
  </si>
  <si>
    <t>ACFKQ7</t>
  </si>
  <si>
    <t>Mme. MAHAMBA KAVIRA Marie-Claire</t>
  </si>
  <si>
    <t>ACFKPY</t>
  </si>
  <si>
    <t>ACFLN9</t>
  </si>
  <si>
    <t>Mme. MUKAJINGA LULA Godlive</t>
  </si>
  <si>
    <t>ACFGY3</t>
  </si>
  <si>
    <t>ACFGY4</t>
  </si>
  <si>
    <t>ACFGY5</t>
  </si>
  <si>
    <t>ACFGY6</t>
  </si>
  <si>
    <t>ACFGY7</t>
  </si>
  <si>
    <t>ACFGXO</t>
  </si>
  <si>
    <t>ETAT DE VENTES FLYACCA</t>
  </si>
  <si>
    <t>TOTAL VENTE FLYCAA</t>
  </si>
  <si>
    <t>Mme. KASHINDI NAMENGE Martha</t>
  </si>
  <si>
    <t>Mme. MUJANGI NGALULA Pauline</t>
  </si>
  <si>
    <t>00WWX06</t>
  </si>
  <si>
    <t>00WWX0Z</t>
  </si>
  <si>
    <t>REPORT CAISSE DU 25/08/2022</t>
  </si>
  <si>
    <t>TOTAL VENTE CGAIR</t>
  </si>
  <si>
    <t>REMBOURSEMENT Billet Mr. BABUNGA MITIMA Come</t>
  </si>
  <si>
    <t>Stock final après remboursement système système du billet de Mr. William KALOMBO</t>
  </si>
  <si>
    <t>W.U par Roger</t>
  </si>
  <si>
    <t>COMMISSION SUR VENTE Billet GBE-FIH</t>
  </si>
  <si>
    <t>FRAIS DE RESERVATION Billet KIN-ISTANBUL</t>
  </si>
  <si>
    <t>Fait à Kinshasa, le 26 Aout 2022</t>
  </si>
  <si>
    <t>RAPPORT DE VENTE DU 26 AOUT  2022</t>
  </si>
  <si>
    <t>Fait à Kinshasa, le 27 Aout 2022</t>
  </si>
  <si>
    <t>RAPPORT DE VENTE DU 27 AOUT  2022</t>
  </si>
  <si>
    <t>Mme. KATOMPA SAKINA Bijou</t>
  </si>
  <si>
    <t>00WX5Y</t>
  </si>
  <si>
    <t>Mr. TSHITE ILUNGA Gabriel</t>
  </si>
  <si>
    <t>00WX63</t>
  </si>
  <si>
    <t>Mr. NGELE MOKOLA Elise</t>
  </si>
  <si>
    <t>00WX68</t>
  </si>
  <si>
    <t>Mr. KALINDULA Norbert</t>
  </si>
  <si>
    <t>00WX6H</t>
  </si>
  <si>
    <t>Enf. BOLENGE BADENDO Yolande</t>
  </si>
  <si>
    <t>ACFNGR</t>
  </si>
  <si>
    <t>REPORT CAISSE DU 26/07/2022</t>
  </si>
  <si>
    <t>PAIEMENT DETTE Tantine Charlène</t>
  </si>
  <si>
    <t>COMMISSION BILLETS INTERNATIONAUX</t>
  </si>
  <si>
    <t>Infographe 400$, Blaise 150$</t>
  </si>
  <si>
    <t>STOCK FINAL FLYCAA</t>
  </si>
  <si>
    <t>285$ Billet Mr. MEKKI, 200$ Billet Mr. DJIM, 110 Billet Mme. OTSHUDI et 100$ Billet kin-Bruxelles, 70$ billet Kin-Windhoek, 105$ Billet Kin-Istanbul.</t>
  </si>
  <si>
    <t>REMBOURSEMENTS BILLETS CGAIR</t>
  </si>
  <si>
    <t>Fait à Kinshasa, le 29 Aout 2022</t>
  </si>
  <si>
    <t>RAPPORT DE VENTE DU 29 AOUT  2022</t>
  </si>
  <si>
    <t>Mr. MUPENDE Yves</t>
  </si>
  <si>
    <t>00WXAY</t>
  </si>
  <si>
    <t>Mme. NDAYA MBUYAMBA Sarah</t>
  </si>
  <si>
    <t>00WXBN</t>
  </si>
  <si>
    <t>Mr. KAPEND MUTACH Alain</t>
  </si>
  <si>
    <t>00WXG3</t>
  </si>
  <si>
    <t>Mme. MUHANI KAHAMBU Rachel</t>
  </si>
  <si>
    <t>00WXHV</t>
  </si>
  <si>
    <t>Enf. KONDANGO BOKOLE Arsène</t>
  </si>
  <si>
    <t>Mr. KONDANGO MBOYO Moise</t>
  </si>
  <si>
    <t>Mlle. YASONGO NZONGO Chancella</t>
  </si>
  <si>
    <t>Mr. FUNDI TCHANA Dieubenit</t>
  </si>
  <si>
    <t>00WXHZ</t>
  </si>
  <si>
    <t>Mme. MUJINGA MANYONGA Balndine</t>
  </si>
  <si>
    <t>00WXJO</t>
  </si>
  <si>
    <t>Mme. BUSINDI LWANGANO Hélena</t>
  </si>
  <si>
    <t>00WXJI</t>
  </si>
  <si>
    <t>Enf. ESSABE BUSINDI Ruth-Mila</t>
  </si>
  <si>
    <t>RAPPORT DE VENTE DU 30 AOUT  2022</t>
  </si>
  <si>
    <t>Mr. MADINGU KAPENA Djamine</t>
  </si>
  <si>
    <t>00WXSJ</t>
  </si>
  <si>
    <t>Mr. NKONKO LUSANGA Justin</t>
  </si>
  <si>
    <t>00WXT9</t>
  </si>
  <si>
    <t>Mr. MIJI KASHITU Philémon</t>
  </si>
  <si>
    <t>Mr. ENGUNDA ESSANDJA Jackson</t>
  </si>
  <si>
    <t>00WXUJ</t>
  </si>
  <si>
    <t>Mr. BELOKO MBULOLONGO Vincent-Josué</t>
  </si>
  <si>
    <t>00WXUO</t>
  </si>
  <si>
    <t>Mr. MUGANZA NGOY Marcel</t>
  </si>
  <si>
    <t>00WXWL</t>
  </si>
  <si>
    <t>Mlle. KIKUNI SIFA Sylvie</t>
  </si>
  <si>
    <t>00WXX6</t>
  </si>
  <si>
    <t>COMMISSION BILLETS KIN-ISTANBUL et FIH-FBM</t>
  </si>
  <si>
    <t>Commission sur vente 5 billets Kinshasa-Istanbul via Egyptair 600$ et 10$ commission sur vente billet Kinshasa-Kolwezi émis ailleurs.</t>
  </si>
  <si>
    <t>COMMISSIONS VENTES DU 25 AU 29 AOUT 2022</t>
  </si>
  <si>
    <t>Détails sorties caisses</t>
  </si>
  <si>
    <t>Roger/W.U</t>
  </si>
  <si>
    <t>Papa Dozy</t>
  </si>
  <si>
    <t>Lema</t>
  </si>
  <si>
    <t>Maçon JC/cascroute</t>
  </si>
  <si>
    <t>Blaise</t>
  </si>
  <si>
    <t>Carreleur</t>
  </si>
  <si>
    <t>Nitesh</t>
  </si>
  <si>
    <t>TOTAL</t>
  </si>
  <si>
    <t>Fait à Kinshasa, le 30 Aout 2022</t>
  </si>
  <si>
    <t>REPORT CAISSE DU 30/08/2022</t>
  </si>
  <si>
    <t>Fait à Kinshasa, le 31 Aout 2022</t>
  </si>
  <si>
    <t>Mr. BALEZA Josué</t>
  </si>
  <si>
    <t>00WY0B</t>
  </si>
  <si>
    <t>Mr. DIBUE KIBONGE Josué</t>
  </si>
  <si>
    <t>00WY0Q</t>
  </si>
  <si>
    <t>Bébé MUYAYA AMINDANGA Sacré</t>
  </si>
  <si>
    <t>00WY39</t>
  </si>
  <si>
    <t>Mme. KUMUAMBA BILONDA Espérance</t>
  </si>
  <si>
    <t>00WY5E</t>
  </si>
  <si>
    <t>Mme. FATIMA MWEMEDI</t>
  </si>
  <si>
    <t>Mr. AMADI MWEMEDI Patrick</t>
  </si>
  <si>
    <t>00WY61</t>
  </si>
  <si>
    <t>Enf. MBAYI MARSELINE</t>
  </si>
  <si>
    <t>Mme. KAPINGA Henriette</t>
  </si>
  <si>
    <t>Enf. MUPANGILA Eliane</t>
  </si>
  <si>
    <t>COMMISSIONS VENTES DU 30/08/2022</t>
  </si>
  <si>
    <t>Mr. BOBO BEMBIDE Ghislain</t>
  </si>
  <si>
    <t>Mme. LAMBI BEMBIDE Jeanette</t>
  </si>
  <si>
    <t>Mr. ZEMBWE Francis</t>
  </si>
  <si>
    <t>Mr. MALERE NSHOKANO Guillain</t>
  </si>
  <si>
    <t>00WYCJ</t>
  </si>
  <si>
    <t>COMMISSION BILLETS KIN-ISTANBUL</t>
  </si>
  <si>
    <t>COMMISSION BILLETS KIN-BRUXELLES</t>
  </si>
  <si>
    <t>COMMISSION VENTE BILLETS FLYCAA</t>
  </si>
  <si>
    <t>PAIEMENT DETTE MR. PAPY BIALUFU/HERVE</t>
  </si>
  <si>
    <t>Achat crédit Magloire et Emma</t>
  </si>
  <si>
    <t>Achat bouteilles d'eau</t>
  </si>
  <si>
    <t>Blaise/ACCESS</t>
  </si>
  <si>
    <t>Roger/Western Union</t>
  </si>
  <si>
    <t>RAPPORT DE VENTE AVT DU 31 AOUT 2022</t>
  </si>
  <si>
    <t>Mr. KASONGO DANGI Guy</t>
  </si>
  <si>
    <t>Mr. NDIADIA MUTANDA Didier</t>
  </si>
  <si>
    <t>Mr. NGOY UMBA Jean-Paul</t>
  </si>
  <si>
    <t>Mr. MALUKA BOSENGU</t>
  </si>
  <si>
    <t>Mr. ENGELESHA SADIKI</t>
  </si>
  <si>
    <t>00WXFS</t>
  </si>
  <si>
    <t>Mr. MATULIKILA PULULU Jonathan</t>
  </si>
  <si>
    <t>00WYJ0</t>
  </si>
  <si>
    <t>Mr. PWAMBA TWITE Théophile</t>
  </si>
  <si>
    <t>00WYLW</t>
  </si>
  <si>
    <t>Mme. ILUNGA NSUNGU Hortense</t>
  </si>
  <si>
    <t>Mlle. BALAMUANGE MISENGA Gradie</t>
  </si>
  <si>
    <t>00WYNC</t>
  </si>
  <si>
    <t>Mme. CIZUNGU CIREZI Marie</t>
  </si>
  <si>
    <t>00WYQZ</t>
  </si>
  <si>
    <t>Mme. MWANDE KAPINGA Madeleine</t>
  </si>
  <si>
    <t>00WYR6</t>
  </si>
  <si>
    <t>Mr. NZENZE MUTEBA André</t>
  </si>
  <si>
    <t>Remboursement système de 51,29$</t>
  </si>
  <si>
    <t>REPORTCOMMISSION DU 31 AOUT 2022</t>
  </si>
  <si>
    <t>Achat produits de nettoyage</t>
  </si>
  <si>
    <t>Tonton Dongo</t>
  </si>
  <si>
    <t>Achat sable et ciment/Blaise</t>
  </si>
  <si>
    <t>Jonathan</t>
  </si>
  <si>
    <t>Carreleurs</t>
  </si>
  <si>
    <t>Emmanuel</t>
  </si>
  <si>
    <t>Fait à Kinshasa, le 01 Septembre 2022</t>
  </si>
  <si>
    <t>Achat crédit Magloire</t>
  </si>
  <si>
    <t>RAPPORT DE VENTE AVT  DU 01 SEPTEMBRE 2022</t>
  </si>
  <si>
    <t>Billet Mme. TSHIBOLA TSHIMINYI Cecilia (257$) et Mr. KALOMBO William (199$)</t>
  </si>
  <si>
    <t>Billet Mr. SERUTOKE (199$); billet Mr. Jacques NGWEJ (115$);                   Billets Mr. Patrick NJAKANI et Mme. Viviane SEFU (398$)</t>
  </si>
  <si>
    <t>RAPPORT DE VENTE AVT  DU 02 SEPTEMBRE 2022</t>
  </si>
  <si>
    <t>Mme. MOKOLI BOHEHELI Annie</t>
  </si>
  <si>
    <t>00WYV5</t>
  </si>
  <si>
    <t>Mr. MUSAMPA KAZADI Jean-Claude</t>
  </si>
  <si>
    <t>00WYVF</t>
  </si>
  <si>
    <t>Mr. MPUNGU LUHEMBWE Espérant</t>
  </si>
  <si>
    <t>Mme. ZAHABU ANTOINETTE Tantine</t>
  </si>
  <si>
    <t>00WYXT</t>
  </si>
  <si>
    <t>Enf. ALINE RAMAZANI Ange</t>
  </si>
  <si>
    <t>Enf. MAMU RAMAZANI Félicitée</t>
  </si>
  <si>
    <t>Mr. SAMPASA MUHONGO William</t>
  </si>
  <si>
    <t>Mr. DINGSHOU ZHONG</t>
  </si>
  <si>
    <t>00WYZJ</t>
  </si>
  <si>
    <t>Mr. SHUAIPING FU</t>
  </si>
  <si>
    <t>Mr. YOUYI HU</t>
  </si>
  <si>
    <t>00WYZN</t>
  </si>
  <si>
    <t>Mme. WENDI YUAN</t>
  </si>
  <si>
    <t>00WZ0J</t>
  </si>
  <si>
    <t>Mme. OMBENI AKSANTI Merci</t>
  </si>
  <si>
    <t>Mr. KASONGO TSHITSHI MUYUMBA</t>
  </si>
  <si>
    <t>00WZ1R</t>
  </si>
  <si>
    <t>REPORT CAISSE DU 01/09/2022</t>
  </si>
  <si>
    <t>Paiement dette maman Bithy</t>
  </si>
  <si>
    <t>Blaise/plombier</t>
  </si>
  <si>
    <t>Blaise/Maçons</t>
  </si>
  <si>
    <t>BISCAN/Petit-déjeuner</t>
  </si>
  <si>
    <t>Paiement dette Nitesh</t>
  </si>
  <si>
    <t>Orly/Abonnement Canal + App6</t>
  </si>
  <si>
    <t>Acompte sur salaire Roger</t>
  </si>
  <si>
    <t>Achat crédit et eau Emmanuel</t>
  </si>
  <si>
    <t>Fait à Kinshasa, le 02 Septembre 2022</t>
  </si>
  <si>
    <t>RAPPORT DE VENTE DU 03 SEPTEMBRE  2022</t>
  </si>
  <si>
    <t>Mr.SERUTOKE MPAGAZEHE Félix</t>
  </si>
  <si>
    <t>Mme? SEFU ALIMA Viviane</t>
  </si>
  <si>
    <t>00WZ9G</t>
  </si>
  <si>
    <t>00WZ9M</t>
  </si>
  <si>
    <t>REPORT CAISSE DU 03/09/2022</t>
  </si>
  <si>
    <t>REPORT COMMISSION DU 01/09/2022</t>
  </si>
  <si>
    <t>Déo</t>
  </si>
  <si>
    <t>Plombier</t>
  </si>
  <si>
    <t>Remboursement billet Mr. Jean-Claude</t>
  </si>
  <si>
    <t>Achat crédit et eau Magloire</t>
  </si>
  <si>
    <t>Fait à Kinshasa, le03 Septembre 2022</t>
  </si>
  <si>
    <t>Patient</t>
  </si>
  <si>
    <t>00WZG1</t>
  </si>
  <si>
    <t>Bébé KAHASHA MUSHEGERA Bethsallel</t>
  </si>
  <si>
    <t>Mme. MUSAFIRI MARIAM Rose</t>
  </si>
  <si>
    <t>Mr. NLANDU LUTETE César</t>
  </si>
  <si>
    <t>00WZGO</t>
  </si>
  <si>
    <t>Mme. KIAMESO BILUNGU Ida</t>
  </si>
  <si>
    <t>Mr. MAMBUENI LANDU Papy</t>
  </si>
  <si>
    <t>00WZGQ</t>
  </si>
  <si>
    <t>00WZH6</t>
  </si>
  <si>
    <t>Mr. MASILYA MULUNGULA Pascal</t>
  </si>
  <si>
    <t>00WZIV</t>
  </si>
  <si>
    <t>Mr. NGWALA NGUNDA Floyd</t>
  </si>
  <si>
    <t>Mr. LALA TUSEVO Poupon</t>
  </si>
  <si>
    <t>00WZKS</t>
  </si>
  <si>
    <t>Mme. SALUMU BULENGE Jolie</t>
  </si>
  <si>
    <t>00WZL3</t>
  </si>
  <si>
    <t>Mr. KISAKI KATAKI Germain</t>
  </si>
  <si>
    <t>00WZME</t>
  </si>
  <si>
    <t>Mme. MABULAY MBULA Mado</t>
  </si>
  <si>
    <t>00WZMF</t>
  </si>
  <si>
    <t>Fait à Kinshasa, le 05 Septembre 2022</t>
  </si>
  <si>
    <t>AIRTEL MONEY EMMANUEL</t>
  </si>
  <si>
    <t>Blaise/BISCAN</t>
  </si>
  <si>
    <t>Remboursement billet Mr. DJAYEROMBE Ferdinand</t>
  </si>
  <si>
    <t>Emmanuel/Colonel</t>
  </si>
  <si>
    <t>Achat billet Flycaa pour Mr. Patrick TSHIBAMBE</t>
  </si>
  <si>
    <t>RAPPORT DE VENTE DU 05 SEPTEMBRE  2022</t>
  </si>
  <si>
    <t>RAPPORT DE VENTE DU 06 SEPTEMBRE  2022</t>
  </si>
  <si>
    <t>Mme. KINDUEZO KINGOMA Blanche</t>
  </si>
  <si>
    <t>00WZRJ</t>
  </si>
  <si>
    <t>REPORT CAISSE DU 05/09/2022</t>
  </si>
  <si>
    <t>REPORT COMMISSION DU  05/09/2022</t>
  </si>
  <si>
    <t>PAIEMENT VIA AIRTEL MONEY EMMANUEL DU 05/09/2022</t>
  </si>
  <si>
    <t>Blaise/ACCESS BANK</t>
  </si>
  <si>
    <t>Fait à Kinshasa, le 06 Septembre 2022</t>
  </si>
  <si>
    <t>COMMISSION BILLETS FLYCAA et Bruxelles Airlines</t>
  </si>
  <si>
    <t>Transport Roger pour Acces</t>
  </si>
  <si>
    <t>Mr.WAMFULO MASENGO Agappet</t>
  </si>
  <si>
    <t>00WZTT</t>
  </si>
  <si>
    <t>Mr. MASENGE MAYOKA Jelxan Héritier</t>
  </si>
  <si>
    <t>00WZV1</t>
  </si>
  <si>
    <t>Mr. NGWEJ Séraphin</t>
  </si>
  <si>
    <t>00WZVG</t>
  </si>
  <si>
    <t>Mr. NZUZI BUNDEBELE José</t>
  </si>
  <si>
    <t>00WZVH</t>
  </si>
  <si>
    <t>Mr. MAMBEMBA SHABANI Ousmane</t>
  </si>
  <si>
    <t>00WZVO</t>
  </si>
  <si>
    <t>Mme. BOLINGO NKOY Marie-Thérèse</t>
  </si>
  <si>
    <t>REPORT CAISSE DU 06/09/2022</t>
  </si>
  <si>
    <t>RETOUR CAISSE PAIEMENT VIA AIRTEL MONEY/Emmanuel</t>
  </si>
  <si>
    <t>Remboursement billet (00WSEG)</t>
  </si>
  <si>
    <t>Remboursement billet (00WSO2)</t>
  </si>
  <si>
    <t>Remboursement billets (00WQC9)</t>
  </si>
  <si>
    <t>Remboursement billets (00WVDU)</t>
  </si>
  <si>
    <t>Remboursement billet (00WW2J)</t>
  </si>
  <si>
    <t>Remboursement billet (00WXFS)</t>
  </si>
  <si>
    <t>Blaise/Dégaement bricailloux</t>
  </si>
  <si>
    <t>Blaise/Agent Ministère Economie</t>
  </si>
  <si>
    <t>Fait à Kinshasa, le 07 Septembre 2022</t>
  </si>
  <si>
    <t>RAPPORT DE VENTE DU 07 SEPTEMBRE  2022</t>
  </si>
  <si>
    <t>COMMISSION SUR Réservation Billet Kin-Sao Paulo et Kin-Kananga</t>
  </si>
  <si>
    <t>Mme. KABENA JEANETTE Jessica</t>
  </si>
  <si>
    <t>00WZYU</t>
  </si>
  <si>
    <t>Carreleur/BISCAN</t>
  </si>
  <si>
    <t>RAPPORT DE VENTE DU 08 SEPTEMBRE  2022</t>
  </si>
  <si>
    <t>REPORT CAISSE DU 07/09/2022</t>
  </si>
  <si>
    <t>00X05U</t>
  </si>
  <si>
    <t>Mlle. ABEDI NGOY Merveille</t>
  </si>
  <si>
    <t>Mlle. MUENDE TSHIEBUE Gloria</t>
  </si>
  <si>
    <t>00X06A</t>
  </si>
  <si>
    <t>Mr. BAKAFUA JEAN Ephraim</t>
  </si>
  <si>
    <t>00X070</t>
  </si>
  <si>
    <t>Mme. MULUKA MUHANDJI Carole</t>
  </si>
  <si>
    <t>00X07B</t>
  </si>
  <si>
    <t>Mr. PARDY MUHANDJI Kendra</t>
  </si>
  <si>
    <t>COMMISSION SUR VENTE BILLET KIN-NAIROBI</t>
  </si>
  <si>
    <t>COMMISSION SUR VENTE BILLET KALEMIE-LUBUMBASHI VIA FLYCAA</t>
  </si>
  <si>
    <t>RAPPORT DE VENTE DU 09 SEPTEMBRE  2022</t>
  </si>
  <si>
    <t>Fait à Kinshasa, le 09 Septembre 2022</t>
  </si>
  <si>
    <t xml:space="preserve">Mr. LWABOSHI KAYOMBE </t>
  </si>
  <si>
    <t>Mme. KAHAMBU MUHANI Rachel</t>
  </si>
  <si>
    <t>00X0I7</t>
  </si>
  <si>
    <t>Mr. MUTACH KAPEND Alain</t>
  </si>
  <si>
    <t>Mme.YUMBA SENGA Julie</t>
  </si>
  <si>
    <t>00X0JR</t>
  </si>
  <si>
    <t>00X0L1</t>
  </si>
  <si>
    <t>Mme. BELINDA AGUZU Nadine</t>
  </si>
  <si>
    <t>Mme. KABULU ELUMBA Vanessa</t>
  </si>
  <si>
    <t>Enf. KABULU AGUZU Joyce</t>
  </si>
  <si>
    <t>Enf. AGUZU BOLOLA ELEMBA</t>
  </si>
  <si>
    <t>LUNTADILA KOKETUA Mike</t>
  </si>
  <si>
    <t>ACGC8F</t>
  </si>
  <si>
    <t>Mr. KASENDWE BOLINGA Willy</t>
  </si>
  <si>
    <t>ACGCJE</t>
  </si>
  <si>
    <t>Mme. KITENGE Esther</t>
  </si>
  <si>
    <t>Enf. KONGOLO ADASAN</t>
  </si>
  <si>
    <t>REPORT CAISSE DU 08/09/2022</t>
  </si>
  <si>
    <t>COMMISSION SUR VENTE BILLETS INTERNATIONAUX</t>
  </si>
  <si>
    <t>FEES BILLETS INTERNATIONAUX A RECOUVRIR PAR MAGLOIRE</t>
  </si>
  <si>
    <t>COMMISSION SUR STOCK FLYCAA</t>
  </si>
  <si>
    <t>Mme. Canthy</t>
  </si>
  <si>
    <t>Remboursement partiel Billet Kin-Mbandaka (00WSDM)</t>
  </si>
  <si>
    <t>Dette Nitesh (sur changement billet Mr. Pascal KASONGO</t>
  </si>
  <si>
    <t>Achat crédit + Impression VISA et Assurance</t>
  </si>
  <si>
    <t>COMMISSION SUR VISA DUBAI</t>
  </si>
  <si>
    <t>Mr. BADILA MVULA MUANGA Danny</t>
  </si>
  <si>
    <t>ACGCTF</t>
  </si>
  <si>
    <t>Paiement Acompte Nitesh sur Billet Mike LUNTADILA</t>
  </si>
  <si>
    <t>Fait à Kinshasa, le 10 Septembre 2022</t>
  </si>
  <si>
    <t>Mr. MUSAFIRIR LOTAKALA Sada</t>
  </si>
  <si>
    <t>00X0SI</t>
  </si>
  <si>
    <t>Mr. KASONGO MAKENDA Jean</t>
  </si>
  <si>
    <t>0X0U5</t>
  </si>
  <si>
    <t>Mme. ATIA MITAHE Priscilia</t>
  </si>
  <si>
    <t>00X0UM</t>
  </si>
  <si>
    <t>Mme. BADJIBANGE VUNAKO Godelive</t>
  </si>
  <si>
    <t>Mr. KWEKE Patrick</t>
  </si>
  <si>
    <t>00X0UN</t>
  </si>
  <si>
    <t>Mr. MPUMU KALUSANDIBO Fédéré</t>
  </si>
  <si>
    <t>Mr. MPASI KITANA Junior</t>
  </si>
  <si>
    <t>Mr. ABHIYO LUMERY Fabrice</t>
  </si>
  <si>
    <t>ACGDFB</t>
  </si>
  <si>
    <t>Roger Western Union</t>
  </si>
  <si>
    <t>RAPPORT DE VENTE DU 10 SEPTEMBRE  2022</t>
  </si>
  <si>
    <t>RAPPORT DE VENTE DU 12 SEPTEMBRE  2022</t>
  </si>
  <si>
    <t>Mr. BULAFIA TAMBWE Erick</t>
  </si>
  <si>
    <t>00X17A</t>
  </si>
  <si>
    <t>Mme. SORAZIZ Soraya</t>
  </si>
  <si>
    <t>ACGDGM</t>
  </si>
  <si>
    <t>CREANCE BILLETS Mr. MUKOKA et Ghuilaine</t>
  </si>
  <si>
    <t>Mme. NGOIE BANZA Esther</t>
  </si>
  <si>
    <t>00X18N</t>
  </si>
  <si>
    <t>Enf. WATUTA Laetitia</t>
  </si>
  <si>
    <t>00X195</t>
  </si>
  <si>
    <t>Mr. DJANGI NANGAMBELE Ignace</t>
  </si>
  <si>
    <t>00X1CL</t>
  </si>
  <si>
    <t>Mme. FOLO YAOFETA Rachel</t>
  </si>
  <si>
    <t>Mr. WEMAKOY ONYUMBE Cyrille</t>
  </si>
  <si>
    <t>00X1D0</t>
  </si>
  <si>
    <t>Mme. KOHO DIMONGA Cathy</t>
  </si>
  <si>
    <t>Mr. SHAM SHAMAKEMBE MANDAKA</t>
  </si>
  <si>
    <t>00X1DM</t>
  </si>
  <si>
    <t>Mr. KATUNDA GUHUAGUMALA Robert</t>
  </si>
  <si>
    <t>Mr. LUYEYE NLABA Gédeon</t>
  </si>
  <si>
    <t>Mr. ILUNGA Jeannot</t>
  </si>
  <si>
    <t>00X1EA</t>
  </si>
  <si>
    <t>Mr. ALISTER MATA</t>
  </si>
  <si>
    <t>00X1ED</t>
  </si>
  <si>
    <t>Fait à Kinshasa, le 12 Septembre 2022</t>
  </si>
  <si>
    <t>Mr. BAHATI BANGAMWABO Jean de Dieu</t>
  </si>
  <si>
    <t>ACGF9Z</t>
  </si>
  <si>
    <t>Mr. LILAKAKO MALIKUKA Félix-Crédo</t>
  </si>
  <si>
    <t>ACGFFT</t>
  </si>
  <si>
    <t xml:space="preserve">Mr. KAHANGA CRISPIN RUGENDA </t>
  </si>
  <si>
    <t>ACGFGA</t>
  </si>
  <si>
    <t>GOM-FMI</t>
  </si>
  <si>
    <t>ACGFKY</t>
  </si>
  <si>
    <t>Mr. MOSA TSHIKENGE Moise</t>
  </si>
  <si>
    <t>ACGFLQ</t>
  </si>
  <si>
    <t>Mr. ZONO INGA LEYA Simon</t>
  </si>
  <si>
    <t>ACGGGV</t>
  </si>
  <si>
    <t>BISCAN/W.U</t>
  </si>
  <si>
    <t>REPORT CAISSE DU 10/09/2022</t>
  </si>
  <si>
    <t>PAIEMENT ACOMPTE CREDIT Mr. MUKOKA</t>
  </si>
  <si>
    <t>Comission sur vente billet Kin-Mbandaka via SJL</t>
  </si>
  <si>
    <t>Réservation Hotel</t>
  </si>
  <si>
    <t>CREANCES Mme. Ghuilaine/Emmanuel</t>
  </si>
  <si>
    <t>COMMISSIONS VENTES DU 08 AU 09 SEPTEMBRE</t>
  </si>
  <si>
    <t>RAPPORT DE VENTE DU 13 SEPTEMBRE  2022</t>
  </si>
  <si>
    <t>Fait à Kinshasa, le 13 Septembre 2022</t>
  </si>
  <si>
    <t>Mme. MBONEKUBE FURAHA Angélique</t>
  </si>
  <si>
    <t>00X1IZ</t>
  </si>
  <si>
    <t>Mme. MANZAMBI LEMBA Sabrina</t>
  </si>
  <si>
    <t>00X1LY</t>
  </si>
  <si>
    <t>Mme. MUKEBA LUSAMBA Odette</t>
  </si>
  <si>
    <t>ACGHGT</t>
  </si>
  <si>
    <t>Mr. KONGOLO KAYEMBE Fabrice</t>
  </si>
  <si>
    <t>Enf. MELLESSY Soraya</t>
  </si>
  <si>
    <t>Mme. SAFI MOKWEME Dorcas</t>
  </si>
  <si>
    <t>ACGHLC</t>
  </si>
  <si>
    <t>Enf. MOKWEME Nica</t>
  </si>
  <si>
    <t>Mr. BADISUNGU KAMWANGA Thierry</t>
  </si>
  <si>
    <t>ACGHZQ</t>
  </si>
  <si>
    <t>REPORT CAISSE DU 12/09/2022</t>
  </si>
  <si>
    <t>COMMISSION BILLETS INTERNATIONAUX DU 12/09/2022</t>
  </si>
  <si>
    <t>Soustraction commission des billets internationaux</t>
  </si>
  <si>
    <t>COMMISSION SUR VENTE BILLET KIN-IST</t>
  </si>
  <si>
    <t>RAPPORT DE VENTE DU 14 SEPTEMBRE  2022</t>
  </si>
  <si>
    <t>Mr. KAPETA KAYATI Jean-Claude</t>
  </si>
  <si>
    <t>00X1TP</t>
  </si>
  <si>
    <t>Mr. MULONGO RASHIDI Charlitho</t>
  </si>
  <si>
    <t>00X1UA</t>
  </si>
  <si>
    <t>Mr. MULENDA KASONGO Valery</t>
  </si>
  <si>
    <t>00X1UU</t>
  </si>
  <si>
    <t>Mr. MBIKAYI TSHIZANGA Aron</t>
  </si>
  <si>
    <t>00X1VY</t>
  </si>
  <si>
    <t>Mme. KABULA NKULU Naomie</t>
  </si>
  <si>
    <t>00X1V2</t>
  </si>
  <si>
    <t>Fait à Kinshasa, le 14 Septembre 2022</t>
  </si>
  <si>
    <t>PAIEMENT  DETTE MR. MUKOKA</t>
  </si>
  <si>
    <t>STOCK CLOTURE</t>
  </si>
  <si>
    <t>Mr. MUNTU WOMA Jérome</t>
  </si>
  <si>
    <t>00X20P</t>
  </si>
  <si>
    <t>Achat crédit et Transport Magloire</t>
  </si>
  <si>
    <t>Achat sacs ciment/BISCAN</t>
  </si>
  <si>
    <t>Peintre Patient/BISCAN</t>
  </si>
  <si>
    <t>Mme. KAKUBU KNGWEJ Tina</t>
  </si>
  <si>
    <t>00X212</t>
  </si>
  <si>
    <t>Mme. LIBESE Cathy</t>
  </si>
  <si>
    <t>00X245</t>
  </si>
  <si>
    <t>Mr. LUVIZADIO DIAMBU Elvis</t>
  </si>
  <si>
    <t>00X26C</t>
  </si>
  <si>
    <t>Mr. EALE BAKULA Paul</t>
  </si>
  <si>
    <t>Mr. BAMUNGU LISOMA Fiston</t>
  </si>
  <si>
    <t>00X277</t>
  </si>
  <si>
    <t>Mr. MEBWALE PETIKELE Paulin</t>
  </si>
  <si>
    <t>00X27B</t>
  </si>
  <si>
    <t>Mr. NYEMBO KAHENGA Dieudonné</t>
  </si>
  <si>
    <t>00X2AQ</t>
  </si>
  <si>
    <t>Mr. NIZAR KIBWE Amirally</t>
  </si>
  <si>
    <t>Mr. BADILA MVULAMUANGA Danny</t>
  </si>
  <si>
    <t>00X2BK</t>
  </si>
  <si>
    <t>CREANCES SUR BILLETS A REMBOURSER DANS LE SYSTÈME</t>
  </si>
  <si>
    <t>Mr. KAHENGA NYEMBO Dieudonné</t>
  </si>
  <si>
    <t>ACGLXD</t>
  </si>
  <si>
    <t>REPORT CAISSE DU 14/09/2022</t>
  </si>
  <si>
    <t>Transport Christian pour Egyptair</t>
  </si>
  <si>
    <t>Achat paquets enveloppe</t>
  </si>
  <si>
    <t>Fait à Kinshasa, le 15 Septembre 2022</t>
  </si>
  <si>
    <t>RAPPORT DE VENTE DU 15 SEPTEMBRE  2022</t>
  </si>
  <si>
    <t>Mr. MBAYA MWADIANVITA Christian</t>
  </si>
  <si>
    <t>00X2GF</t>
  </si>
  <si>
    <t>Mme. KINSIAMA NDONA Delliah</t>
  </si>
  <si>
    <t>REPORT CAISSE DU 15/09/2022</t>
  </si>
  <si>
    <t>Commision sur ventes billets Kin-Jobourg/Mr. Papy BIALUFU</t>
  </si>
  <si>
    <t>Commision sur ventes billets Kin-Dubai</t>
  </si>
  <si>
    <t>Charly/BISCAN</t>
  </si>
  <si>
    <t>Fait à Kinshasa, le 16 Septembre 2022</t>
  </si>
  <si>
    <t>Commission sur visa Dubai</t>
  </si>
  <si>
    <t>Mr. NGONGA KALWA Jean-Marc</t>
  </si>
  <si>
    <t>00X2RF</t>
  </si>
  <si>
    <t>Mme. KAJ KAJIMB Odette</t>
  </si>
  <si>
    <t>00X2RG</t>
  </si>
  <si>
    <t xml:space="preserve">Report commission Avt </t>
  </si>
  <si>
    <t>FBM-FMI</t>
  </si>
  <si>
    <t>Soustraction commission billet Kin-Dxb du 16/09/2022</t>
  </si>
  <si>
    <t>RAPPORT DE VENTE DU 17 SEPTEMBRE  2022</t>
  </si>
  <si>
    <t>RAPPORT DE VENTE DU 16 SEPTEMBRE  2022</t>
  </si>
  <si>
    <t>Fait à Kinshasa, le 17 Septembre 2022</t>
  </si>
  <si>
    <t>Mr. KATEMBWE MBALA Thierry</t>
  </si>
  <si>
    <t>00X2WS</t>
  </si>
  <si>
    <t>00X2Z7</t>
  </si>
  <si>
    <t>00X2ZX</t>
  </si>
  <si>
    <t>Bébé MBONSAMBO ESUMA Obed</t>
  </si>
  <si>
    <t>Mme. OMBA LOKAMBA Sarah</t>
  </si>
  <si>
    <t>Mr. MBOMBO MANDEMBE Willy</t>
  </si>
  <si>
    <t>00X300</t>
  </si>
  <si>
    <t>Mr. MBUYI DINANGA Célestin</t>
  </si>
  <si>
    <t>00X30R</t>
  </si>
  <si>
    <t>Mr. KALONGA NGOMBE Gerard</t>
  </si>
  <si>
    <t>00X345</t>
  </si>
  <si>
    <t>Mme. KITOKO MUNDONGO Gladys</t>
  </si>
  <si>
    <t>00X36X</t>
  </si>
  <si>
    <t>Bébé. KWAKALA Hermann</t>
  </si>
  <si>
    <t>00X252</t>
  </si>
  <si>
    <t>Fait à Kinshasa, le 19 Septembre 2022</t>
  </si>
  <si>
    <t>RAPPORT DE VENTE DU 19 SEPTEMBRE  2022</t>
  </si>
  <si>
    <t>Mr. CIMANYIKA KADIMA Grégoire</t>
  </si>
  <si>
    <t>ACGPV9</t>
  </si>
  <si>
    <t>Mme. BOTANGO Eukola</t>
  </si>
  <si>
    <t>ACGPZU</t>
  </si>
  <si>
    <t>REPORT CAISSE DU 17/09/2022</t>
  </si>
  <si>
    <t>REMBOURSEMENT BILLET FIH-GOM(00WUHD)</t>
  </si>
  <si>
    <t>Gaston/BISCAN</t>
  </si>
  <si>
    <t>CREANCE BILLET Mr. Thierry (voir Magloire)</t>
  </si>
  <si>
    <t>Bébé NTUMBA MALALA Elsiana</t>
  </si>
  <si>
    <t>RAPPORT DE VENTE DU 20 SEPTEMBRE  2022</t>
  </si>
  <si>
    <t>Mme. KINOWA MPENDE Julie</t>
  </si>
  <si>
    <t>Mme. NDONGALA MAYANGI Hermine</t>
  </si>
  <si>
    <t>00X3ED</t>
  </si>
  <si>
    <t>00X3EY</t>
  </si>
  <si>
    <t>Mr. KAZADI TSHIBALABALA Edydia</t>
  </si>
  <si>
    <t>00X3FM</t>
  </si>
  <si>
    <t>Mme. MANGISA KULUKUTA Angel</t>
  </si>
  <si>
    <t>00X3G6</t>
  </si>
  <si>
    <t>Bébé  MBEMBA MANZANZA Triomphe</t>
  </si>
  <si>
    <t>Mlle. BOTIMA KITAMBALA Promesse</t>
  </si>
  <si>
    <t>00X3HH</t>
  </si>
  <si>
    <t>00X3HX</t>
  </si>
  <si>
    <t>FBM-FIH-FBM</t>
  </si>
  <si>
    <t>00X3JV</t>
  </si>
  <si>
    <t>Paiement dette billet Mr. Paulin MEBWALE (00X27B) du 15/09/2022</t>
  </si>
  <si>
    <t>REPORT CAISSE DU 19/09/2022</t>
  </si>
  <si>
    <t>Paiement dette billet Mr. KATEMBWE Thierry du 19/09/2022</t>
  </si>
  <si>
    <t>CREANCE BILLET Mr. MIKE LUNTADILA</t>
  </si>
  <si>
    <t>Compensation billet remboursé FlyCAA du 20/09/2022</t>
  </si>
  <si>
    <t>Emission nouveau billet via CGAIR (00X3JV)</t>
  </si>
  <si>
    <t>Remboursement TKT Kin-Mdk-Kin pour Mr. BOMBOKO Dan(00WUS4)</t>
  </si>
  <si>
    <t>COMPENSE</t>
  </si>
  <si>
    <t>Abonnement Appartement/Orly</t>
  </si>
  <si>
    <t>Achat enveloppes</t>
  </si>
  <si>
    <t>Remboursement Dan BOMBOKO</t>
  </si>
  <si>
    <t>Fait à Kinshasa, le 20 Septembre 2022</t>
  </si>
  <si>
    <t>COMMISSION SUR VENTE BILLET KIN-COTONOU et Kin-L'shi via FlyCAA</t>
  </si>
  <si>
    <t>Fait à Kinshasa, le 21 Septembre 2022</t>
  </si>
  <si>
    <t>RAPPORT DE VENTE DU 21 SEPTEMBRE  2022</t>
  </si>
  <si>
    <t>Mr. KONDOLI SANINGA Constant</t>
  </si>
  <si>
    <t>00X3MZ</t>
  </si>
  <si>
    <t>Mme. LUMBU Grace</t>
  </si>
  <si>
    <t>00X3QH</t>
  </si>
  <si>
    <t>Mme. LUMBU Astrid</t>
  </si>
  <si>
    <t>RETOUR CAISSE SUR REMBOURSEMENT EFFECTUE PAR EMMA</t>
  </si>
  <si>
    <t>REMBOURSEMENT BILLET Mr. LWABISHO KAYOMBE (00WT58)</t>
  </si>
  <si>
    <t>REMBOURSEMENT BILLET Mr. EALE BAKULA Paul (00WPJH)</t>
  </si>
  <si>
    <t>REMBOURSEMENT BILLET Mr. MALUKA  BOSENGU Franck(00WSBW)</t>
  </si>
  <si>
    <t>REPORT COMMISSIONS Du 17 Sep au 20 Sep</t>
  </si>
  <si>
    <t>BISCAN/ACCESS BANK</t>
  </si>
  <si>
    <t>Remboursement billet Mr. LWABOSHI</t>
  </si>
  <si>
    <t>Remboursement billet Mr. EALE Paul</t>
  </si>
  <si>
    <t>Remboursement billet Mr. Franck MALUKA</t>
  </si>
  <si>
    <t>Mme. BISHIMBA MUNGENDE Célestin</t>
  </si>
  <si>
    <t>00X3VL</t>
  </si>
  <si>
    <t>Mr. MANDEKE KWITA Danny</t>
  </si>
  <si>
    <t>Mr. ILUNGA KABONGO Peter</t>
  </si>
  <si>
    <t>00X3VM</t>
  </si>
  <si>
    <t>Mme. EKANGA OSAKO Caroline</t>
  </si>
  <si>
    <t>00X3VO</t>
  </si>
  <si>
    <t>Déo/Sortie le 20 Sep</t>
  </si>
  <si>
    <t>Commission  sur vente billet Kin-jobourg pour  Mr. Papy BIALUFU</t>
  </si>
  <si>
    <t>Mme. MIBE Philomene</t>
  </si>
  <si>
    <t>00X3XF</t>
  </si>
  <si>
    <t>Mr. MBILIKA SUMAILI Delphin</t>
  </si>
  <si>
    <t>Mr. BISSELLE NTUMBA Déphonse-Hades</t>
  </si>
  <si>
    <t>00X3ZD</t>
  </si>
  <si>
    <t>Mr. MADIBA SUNGUZA Brian</t>
  </si>
  <si>
    <t>00X400</t>
  </si>
  <si>
    <t>Mr. ASSUMANI BARUANI Issa</t>
  </si>
  <si>
    <t>Mr. HAMISU MADAKI</t>
  </si>
  <si>
    <t>00X45B</t>
  </si>
  <si>
    <t>Mr. ADAMU LIKSON Dadi</t>
  </si>
  <si>
    <t>Mr. KALONGA NGOMBE Gérard</t>
  </si>
  <si>
    <t>Mme. EALE BUYA Yvonne</t>
  </si>
  <si>
    <t>00X480</t>
  </si>
  <si>
    <t>Mr. ALIPANA ZANGA Faustin</t>
  </si>
  <si>
    <t>00X48T</t>
  </si>
  <si>
    <t>Mr. GBEMA Moise</t>
  </si>
  <si>
    <t>Mme. PONZI MASELE Anne</t>
  </si>
  <si>
    <t>Mr. MAKABU KUKA Miché</t>
  </si>
  <si>
    <t>00X4B0</t>
  </si>
  <si>
    <t>Mme. MAKABU MUYILA Tegra</t>
  </si>
  <si>
    <t>Mr. BUSHIRI MAOMBA Trésor</t>
  </si>
  <si>
    <t>00X4B5</t>
  </si>
  <si>
    <t>Mr. MWEJI MBUYAMBA Patrick</t>
  </si>
  <si>
    <t>ACGW2O</t>
  </si>
  <si>
    <t>RAPPORT DE VENTE DU 22 SEPTEMBRE  2022</t>
  </si>
  <si>
    <t>REPORT CAISSE DU 20/09/2022</t>
  </si>
  <si>
    <t>Commission  sur vente billet Kin-Dubai</t>
  </si>
  <si>
    <t>Paiement solde créance Mr. MUKOKA</t>
  </si>
  <si>
    <t>REMBOURSEMENT BILLET Mme. KONDE YUYA et BOKASHANGA</t>
  </si>
  <si>
    <t>CREANCE BILLETS Mr. BUSHIRI</t>
  </si>
  <si>
    <t>Paiemeny acompte dette Nitesh</t>
  </si>
  <si>
    <t>Remboursement billet Mme. KONDE et BOKASHANGA</t>
  </si>
  <si>
    <t>Transport Christian(voir Tonton Dongo)</t>
  </si>
  <si>
    <t>Ajout sur approvisonnement stock Flycaa</t>
  </si>
  <si>
    <t>Fait à Kinshasa, le 22 Septembre 2022</t>
  </si>
  <si>
    <t>Commission  sur vente billet Kin-Johannesburg</t>
  </si>
  <si>
    <t>Paiement solde créance Mr. BUSHIRI</t>
  </si>
  <si>
    <t>Mr. BOLESA BANGONDO Platini</t>
  </si>
  <si>
    <t>00X4ET</t>
  </si>
  <si>
    <t>Mme. DJEMBO LIKOLU Bénédicte</t>
  </si>
  <si>
    <t>Enf. MWASA MWENGE Issac</t>
  </si>
  <si>
    <t>Enf. YOKA BOLESA Bernard</t>
  </si>
  <si>
    <t>Mr. KANIKI KALONJI José</t>
  </si>
  <si>
    <t>00X4FW</t>
  </si>
  <si>
    <t>Mr. KANDE YERO Ibrahim</t>
  </si>
  <si>
    <t>00X4L5</t>
  </si>
  <si>
    <t>Mr. ELONGO TAMBWE Ibrahim</t>
  </si>
  <si>
    <t>00X4N5</t>
  </si>
  <si>
    <t>ACGXVR</t>
  </si>
  <si>
    <t>Mr. EGONO MONAMO Chrispin</t>
  </si>
  <si>
    <t>Mr. MPUMU MASUNDA Satisfait</t>
  </si>
  <si>
    <t>ACGXSL</t>
  </si>
  <si>
    <t>Mr. TSHILENGA Roger</t>
  </si>
  <si>
    <t>ACGXSV</t>
  </si>
  <si>
    <t>Mr. KASIKALA KAMANA John</t>
  </si>
  <si>
    <t>ACGXTW</t>
  </si>
  <si>
    <t>Mme. ELAME OLGA Graciella</t>
  </si>
  <si>
    <t>ACGXXJ</t>
  </si>
  <si>
    <t>Mr. YUMA LUHAHI Emmanuel</t>
  </si>
  <si>
    <t>ACGXXL</t>
  </si>
  <si>
    <t>Fait à Kinshasa, le 23 Septembre 2022</t>
  </si>
  <si>
    <t>Tonton Dongo (EQUITYBCDC)</t>
  </si>
  <si>
    <t>Commission sur Appro stock Flycaa</t>
  </si>
  <si>
    <t>RAPPORT DE VENTE DU 23 SEPTEMBRE  2022</t>
  </si>
  <si>
    <t>Mr. ASSANI IDI Nicolas</t>
  </si>
  <si>
    <t>00X4RD</t>
  </si>
  <si>
    <t>Enf. KINGUMBA Ernest</t>
  </si>
  <si>
    <t>TSHAKATUMBA MBUYI Ange</t>
  </si>
  <si>
    <t>00X4TB</t>
  </si>
  <si>
    <t>Mr. TSHAKATUMBA TSHIDIMU Nathan</t>
  </si>
  <si>
    <t>Enf. MAKAKA UTCHDI Martin</t>
  </si>
  <si>
    <t>00X4V5</t>
  </si>
  <si>
    <t>Mme. MIANDA BUKALALA Générose</t>
  </si>
  <si>
    <t>ACGY74</t>
  </si>
  <si>
    <t>Mr. NGOBILA Brandy</t>
  </si>
  <si>
    <t>ACGYNM</t>
  </si>
  <si>
    <t>ACGYNG</t>
  </si>
  <si>
    <t>Mme. NGOBILA Thérèsia</t>
  </si>
  <si>
    <t>Mme. TSHIVUADI Ange</t>
  </si>
  <si>
    <t>ACGYNO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</si>
</sst>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4" borderId="1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/>
    <xf numFmtId="0" fontId="0" fillId="0" borderId="8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2" fontId="2" fillId="0" borderId="11" xfId="0" applyNumberFormat="1" applyFont="1" applyBorder="1"/>
    <xf numFmtId="0" fontId="12" fillId="0" borderId="1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9" fillId="0" borderId="17" xfId="0" applyFont="1" applyFill="1" applyBorder="1"/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2" fillId="0" borderId="0" xfId="0" applyFont="1"/>
    <xf numFmtId="0" fontId="4" fillId="0" borderId="18" xfId="0" applyFont="1" applyBorder="1"/>
    <xf numFmtId="0" fontId="4" fillId="4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4" borderId="15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horizontal="right"/>
    </xf>
    <xf numFmtId="0" fontId="8" fillId="0" borderId="1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/>
    <xf numFmtId="2" fontId="2" fillId="0" borderId="17" xfId="0" applyNumberFormat="1" applyFont="1" applyFill="1" applyBorder="1"/>
    <xf numFmtId="0" fontId="0" fillId="0" borderId="20" xfId="0" applyBorder="1"/>
    <xf numFmtId="0" fontId="8" fillId="0" borderId="20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7" xfId="0" applyFill="1" applyBorder="1"/>
    <xf numFmtId="0" fontId="18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/>
    <xf numFmtId="2" fontId="2" fillId="5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9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0" fontId="3" fillId="0" borderId="1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2" fontId="1" fillId="0" borderId="4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20" fillId="0" borderId="0" xfId="0" applyFont="1"/>
    <xf numFmtId="0" fontId="20" fillId="3" borderId="0" xfId="0" applyFont="1" applyFill="1" applyBorder="1"/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0" xfId="0" applyFont="1"/>
    <xf numFmtId="0" fontId="0" fillId="0" borderId="0" xfId="0" applyFill="1" applyBorder="1"/>
    <xf numFmtId="0" fontId="2" fillId="0" borderId="1" xfId="0" applyFont="1" applyBorder="1" applyAlignment="1">
      <alignment vertical="center"/>
    </xf>
    <xf numFmtId="0" fontId="14" fillId="0" borderId="1" xfId="0" applyFont="1" applyBorder="1" applyAlignment="1"/>
    <xf numFmtId="0" fontId="2" fillId="0" borderId="1" xfId="0" applyFont="1" applyBorder="1" applyAlignment="1">
      <alignment horizontal="right" vertical="center" wrapText="1"/>
    </xf>
    <xf numFmtId="0" fontId="2" fillId="0" borderId="17" xfId="0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8" fillId="0" borderId="8" xfId="0" applyFont="1" applyBorder="1"/>
    <xf numFmtId="0" fontId="25" fillId="0" borderId="11" xfId="0" applyFont="1" applyBorder="1" applyAlignment="1">
      <alignment horizontal="center"/>
    </xf>
    <xf numFmtId="2" fontId="25" fillId="0" borderId="11" xfId="0" applyNumberFormat="1" applyFont="1" applyBorder="1" applyAlignment="1">
      <alignment horizontal="right"/>
    </xf>
    <xf numFmtId="2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right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17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4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26" fillId="0" borderId="0" xfId="0" applyFont="1" applyAlignment="1"/>
    <xf numFmtId="2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2" fontId="2" fillId="0" borderId="1" xfId="0" applyNumberFormat="1" applyFont="1" applyBorder="1" applyAlignment="1"/>
    <xf numFmtId="2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164" fontId="2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164" fontId="26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2" fontId="2" fillId="0" borderId="12" xfId="0" applyNumberFormat="1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3" fillId="0" borderId="1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20" xfId="0" applyFont="1" applyBorder="1" applyAlignment="1">
      <alignment horizontal="center"/>
    </xf>
    <xf numFmtId="0" fontId="13" fillId="0" borderId="1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3" fillId="0" borderId="12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A28" sqref="A28:K30"/>
    </sheetView>
  </sheetViews>
  <sheetFormatPr baseColWidth="10" defaultRowHeight="15" x14ac:dyDescent="0.25"/>
  <cols>
    <col min="1" max="1" width="4.7109375" customWidth="1"/>
    <col min="2" max="2" width="34.28515625" customWidth="1"/>
    <col min="3" max="3" width="12.85546875" customWidth="1"/>
    <col min="4" max="5" width="11.5703125" customWidth="1"/>
    <col min="6" max="6" width="10.85546875" customWidth="1"/>
    <col min="7" max="7" width="8.5703125" customWidth="1"/>
    <col min="9" max="9" width="11.140625" customWidth="1"/>
    <col min="10" max="10" width="9.85546875" customWidth="1"/>
    <col min="11" max="11" width="9.5703125" customWidth="1"/>
  </cols>
  <sheetData>
    <row r="1" spans="1:13" x14ac:dyDescent="0.25">
      <c r="A1" s="271" t="s">
        <v>9</v>
      </c>
      <c r="B1" s="272"/>
      <c r="C1" s="272"/>
      <c r="D1" s="272"/>
      <c r="E1" s="272"/>
      <c r="F1" s="272"/>
      <c r="G1" s="272"/>
      <c r="H1" s="272"/>
      <c r="I1" s="272"/>
      <c r="J1" s="272"/>
      <c r="K1" s="273"/>
      <c r="L1" s="1"/>
      <c r="M1" s="1"/>
    </row>
    <row r="2" spans="1:13" x14ac:dyDescent="0.25">
      <c r="A2" s="274"/>
      <c r="B2" s="275"/>
      <c r="C2" s="275"/>
      <c r="D2" s="275"/>
      <c r="E2" s="275"/>
      <c r="F2" s="275"/>
      <c r="G2" s="275"/>
      <c r="H2" s="275"/>
      <c r="I2" s="275"/>
      <c r="J2" s="275"/>
      <c r="K2" s="276"/>
      <c r="L2" s="1"/>
      <c r="M2" s="1"/>
    </row>
    <row r="3" spans="1:13" x14ac:dyDescent="0.25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9"/>
      <c r="L3" s="1"/>
      <c r="M3" s="1"/>
    </row>
    <row r="4" spans="1:13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3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3" ht="30" x14ac:dyDescent="0.25">
      <c r="A6" s="3" t="s">
        <v>68</v>
      </c>
      <c r="B6" s="21" t="s">
        <v>2</v>
      </c>
      <c r="C6" s="21" t="s">
        <v>41</v>
      </c>
      <c r="D6" s="21" t="s">
        <v>10</v>
      </c>
      <c r="E6" s="21" t="s">
        <v>6</v>
      </c>
      <c r="F6" s="22" t="s">
        <v>11</v>
      </c>
      <c r="G6" s="21" t="s">
        <v>37</v>
      </c>
      <c r="H6" s="21" t="s">
        <v>12</v>
      </c>
      <c r="I6" s="21" t="s">
        <v>3</v>
      </c>
      <c r="J6" s="23" t="s">
        <v>1</v>
      </c>
      <c r="K6" s="24" t="s">
        <v>13</v>
      </c>
    </row>
    <row r="7" spans="1:13" x14ac:dyDescent="0.25">
      <c r="A7" s="3">
        <v>1</v>
      </c>
      <c r="B7" s="8" t="s">
        <v>14</v>
      </c>
      <c r="C7" s="8" t="s">
        <v>16</v>
      </c>
      <c r="D7" s="8" t="s">
        <v>15</v>
      </c>
      <c r="E7" s="8">
        <v>94</v>
      </c>
      <c r="F7" s="8">
        <v>93.14</v>
      </c>
      <c r="G7" s="9">
        <v>58</v>
      </c>
      <c r="H7" s="8">
        <v>4.0599999999999996</v>
      </c>
      <c r="I7" s="8" t="s">
        <v>6</v>
      </c>
      <c r="J7" s="8">
        <v>20881.63</v>
      </c>
      <c r="K7" s="9">
        <f>J7-F7+H7</f>
        <v>20792.550000000003</v>
      </c>
    </row>
    <row r="8" spans="1:13" x14ac:dyDescent="0.25">
      <c r="A8" s="3">
        <v>2</v>
      </c>
      <c r="B8" s="8" t="s">
        <v>18</v>
      </c>
      <c r="C8" s="8" t="s">
        <v>17</v>
      </c>
      <c r="D8" s="8" t="s">
        <v>8</v>
      </c>
      <c r="E8" s="8">
        <v>157</v>
      </c>
      <c r="F8" s="8">
        <v>156.54</v>
      </c>
      <c r="G8" s="9">
        <v>116.7</v>
      </c>
      <c r="H8" s="8">
        <v>8.17</v>
      </c>
      <c r="I8" s="8" t="s">
        <v>6</v>
      </c>
      <c r="J8" s="8">
        <v>20792.55</v>
      </c>
      <c r="K8" s="8">
        <f>J8-F8+H8</f>
        <v>20644.179999999997</v>
      </c>
    </row>
    <row r="9" spans="1:13" x14ac:dyDescent="0.25">
      <c r="A9" s="3">
        <v>3</v>
      </c>
      <c r="B9" s="8" t="s">
        <v>19</v>
      </c>
      <c r="C9" s="8" t="s">
        <v>17</v>
      </c>
      <c r="D9" s="8" t="s">
        <v>8</v>
      </c>
      <c r="E9" s="8">
        <v>157</v>
      </c>
      <c r="F9" s="8">
        <v>156.54</v>
      </c>
      <c r="G9" s="9">
        <v>116.7</v>
      </c>
      <c r="H9" s="8">
        <v>8.17</v>
      </c>
      <c r="I9" s="8" t="s">
        <v>6</v>
      </c>
      <c r="J9" s="8">
        <v>20644.18</v>
      </c>
      <c r="K9" s="8">
        <f>J9-F10+H10</f>
        <v>20495.809999999998</v>
      </c>
    </row>
    <row r="10" spans="1:13" x14ac:dyDescent="0.25">
      <c r="A10" s="3">
        <v>4</v>
      </c>
      <c r="B10" s="8" t="s">
        <v>20</v>
      </c>
      <c r="C10" s="8" t="s">
        <v>17</v>
      </c>
      <c r="D10" s="8" t="s">
        <v>8</v>
      </c>
      <c r="E10" s="8">
        <v>157</v>
      </c>
      <c r="F10" s="8">
        <v>156.54</v>
      </c>
      <c r="G10" s="9">
        <v>116.7</v>
      </c>
      <c r="H10" s="8">
        <v>8.17</v>
      </c>
      <c r="I10" s="8" t="s">
        <v>6</v>
      </c>
      <c r="J10" s="8">
        <v>20495.810000000001</v>
      </c>
      <c r="K10" s="8">
        <f t="shared" ref="K10:K17" si="0">J10-F10+H10</f>
        <v>20347.439999999999</v>
      </c>
    </row>
    <row r="11" spans="1:13" x14ac:dyDescent="0.25">
      <c r="A11" s="3">
        <v>5</v>
      </c>
      <c r="B11" s="8" t="s">
        <v>21</v>
      </c>
      <c r="C11" s="8" t="s">
        <v>17</v>
      </c>
      <c r="D11" s="8" t="s">
        <v>8</v>
      </c>
      <c r="E11" s="8">
        <v>157</v>
      </c>
      <c r="F11" s="8">
        <v>156.54</v>
      </c>
      <c r="G11" s="9">
        <v>116.7</v>
      </c>
      <c r="H11" s="8">
        <v>8.17</v>
      </c>
      <c r="I11" s="8" t="s">
        <v>6</v>
      </c>
      <c r="J11" s="8">
        <v>20347.439999999999</v>
      </c>
      <c r="K11" s="8">
        <f t="shared" si="0"/>
        <v>20199.069999999996</v>
      </c>
    </row>
    <row r="12" spans="1:13" x14ac:dyDescent="0.25">
      <c r="A12" s="3">
        <v>6</v>
      </c>
      <c r="B12" s="8" t="s">
        <v>22</v>
      </c>
      <c r="C12" s="8" t="s">
        <v>23</v>
      </c>
      <c r="D12" s="8" t="s">
        <v>8</v>
      </c>
      <c r="E12" s="8">
        <v>157</v>
      </c>
      <c r="F12" s="8">
        <v>156.54</v>
      </c>
      <c r="G12" s="9">
        <v>116.7</v>
      </c>
      <c r="H12" s="8">
        <v>8.17</v>
      </c>
      <c r="I12" s="8" t="s">
        <v>6</v>
      </c>
      <c r="J12" s="8">
        <v>20199.07</v>
      </c>
      <c r="K12" s="8">
        <f t="shared" si="0"/>
        <v>20050.699999999997</v>
      </c>
    </row>
    <row r="13" spans="1:13" x14ac:dyDescent="0.25">
      <c r="A13" s="3">
        <v>7</v>
      </c>
      <c r="B13" s="8" t="s">
        <v>24</v>
      </c>
      <c r="C13" s="8" t="s">
        <v>25</v>
      </c>
      <c r="D13" s="8" t="s">
        <v>8</v>
      </c>
      <c r="E13" s="8">
        <v>125</v>
      </c>
      <c r="F13" s="8">
        <v>125.03</v>
      </c>
      <c r="G13" s="9">
        <v>87.53</v>
      </c>
      <c r="H13" s="8">
        <v>6.13</v>
      </c>
      <c r="I13" s="8" t="s">
        <v>6</v>
      </c>
      <c r="J13" s="8">
        <f>20050.7</f>
        <v>20050.7</v>
      </c>
      <c r="K13" s="8">
        <f t="shared" si="0"/>
        <v>19931.800000000003</v>
      </c>
    </row>
    <row r="14" spans="1:13" x14ac:dyDescent="0.25">
      <c r="A14" s="3">
        <v>8</v>
      </c>
      <c r="B14" s="8" t="s">
        <v>26</v>
      </c>
      <c r="C14" s="8" t="s">
        <v>25</v>
      </c>
      <c r="D14" s="8" t="s">
        <v>8</v>
      </c>
      <c r="E14" s="8">
        <v>157</v>
      </c>
      <c r="F14" s="8">
        <v>156.54</v>
      </c>
      <c r="G14" s="9">
        <v>116.7</v>
      </c>
      <c r="H14" s="8">
        <v>8.17</v>
      </c>
      <c r="I14" s="8" t="s">
        <v>6</v>
      </c>
      <c r="J14" s="8">
        <v>19931.8</v>
      </c>
      <c r="K14" s="8">
        <f t="shared" si="0"/>
        <v>19783.429999999997</v>
      </c>
    </row>
    <row r="15" spans="1:13" x14ac:dyDescent="0.25">
      <c r="A15" s="3">
        <v>9</v>
      </c>
      <c r="B15" s="8" t="s">
        <v>27</v>
      </c>
      <c r="C15" s="8" t="s">
        <v>28</v>
      </c>
      <c r="D15" s="8" t="s">
        <v>7</v>
      </c>
      <c r="E15" s="8">
        <v>116</v>
      </c>
      <c r="F15" s="8">
        <v>116.04</v>
      </c>
      <c r="G15" s="9">
        <v>79.2</v>
      </c>
      <c r="H15" s="8">
        <v>5.54</v>
      </c>
      <c r="I15" s="8" t="s">
        <v>6</v>
      </c>
      <c r="J15" s="8">
        <v>19783.43</v>
      </c>
      <c r="K15" s="8">
        <f t="shared" si="0"/>
        <v>19672.93</v>
      </c>
    </row>
    <row r="16" spans="1:13" x14ac:dyDescent="0.25">
      <c r="A16" s="3">
        <v>10</v>
      </c>
      <c r="B16" s="8" t="s">
        <v>31</v>
      </c>
      <c r="C16" s="8" t="s">
        <v>29</v>
      </c>
      <c r="D16" s="8" t="s">
        <v>30</v>
      </c>
      <c r="E16" s="8">
        <v>163</v>
      </c>
      <c r="F16" s="8">
        <v>162.47999999999999</v>
      </c>
      <c r="G16" s="9">
        <v>116.7</v>
      </c>
      <c r="H16" s="8">
        <v>8.5500000000000007</v>
      </c>
      <c r="I16" s="8" t="s">
        <v>6</v>
      </c>
      <c r="J16" s="8">
        <v>19672.93</v>
      </c>
      <c r="K16" s="9">
        <f t="shared" si="0"/>
        <v>19519</v>
      </c>
    </row>
    <row r="17" spans="1:11" x14ac:dyDescent="0.25">
      <c r="A17" s="3">
        <v>11</v>
      </c>
      <c r="B17" s="8" t="s">
        <v>32</v>
      </c>
      <c r="C17" s="8" t="s">
        <v>33</v>
      </c>
      <c r="D17" s="8" t="s">
        <v>15</v>
      </c>
      <c r="E17" s="8">
        <v>93</v>
      </c>
      <c r="F17" s="8">
        <v>93.14</v>
      </c>
      <c r="G17" s="9">
        <v>58</v>
      </c>
      <c r="H17" s="8">
        <v>4.0599999999999996</v>
      </c>
      <c r="I17" s="8" t="s">
        <v>6</v>
      </c>
      <c r="J17" s="8">
        <v>19519</v>
      </c>
      <c r="K17" s="9">
        <f t="shared" si="0"/>
        <v>19429.920000000002</v>
      </c>
    </row>
    <row r="18" spans="1:11" x14ac:dyDescent="0.25">
      <c r="A18" s="3">
        <v>12</v>
      </c>
      <c r="B18" s="8" t="s">
        <v>34</v>
      </c>
      <c r="C18" s="8" t="s">
        <v>35</v>
      </c>
      <c r="D18" s="8" t="s">
        <v>5</v>
      </c>
      <c r="E18" s="8"/>
      <c r="F18" s="8">
        <v>187.76</v>
      </c>
      <c r="G18" s="9">
        <v>164.32</v>
      </c>
      <c r="H18" s="10"/>
      <c r="I18" s="8"/>
      <c r="J18" s="8">
        <v>19617.68</v>
      </c>
      <c r="K18" s="9">
        <f>K17+F18</f>
        <v>19617.68</v>
      </c>
    </row>
    <row r="21" spans="1:11" x14ac:dyDescent="0.25">
      <c r="C21" s="266" t="s">
        <v>39</v>
      </c>
      <c r="D21" s="267"/>
      <c r="E21" s="267"/>
      <c r="F21" s="268"/>
      <c r="G21" s="11">
        <v>0</v>
      </c>
    </row>
    <row r="22" spans="1:11" x14ac:dyDescent="0.25">
      <c r="C22" s="266" t="s">
        <v>38</v>
      </c>
      <c r="D22" s="267"/>
      <c r="E22" s="267"/>
      <c r="F22" s="268"/>
      <c r="G22" s="19">
        <v>1533</v>
      </c>
    </row>
    <row r="23" spans="1:11" x14ac:dyDescent="0.25">
      <c r="C23" s="266" t="s">
        <v>40</v>
      </c>
      <c r="D23" s="267"/>
      <c r="E23" s="267"/>
      <c r="F23" s="268"/>
      <c r="G23" s="11">
        <v>66.459999999999994</v>
      </c>
    </row>
    <row r="24" spans="1:11" x14ac:dyDescent="0.25">
      <c r="C24" s="266" t="s">
        <v>4</v>
      </c>
      <c r="D24" s="267"/>
      <c r="E24" s="267"/>
      <c r="F24" s="268"/>
      <c r="G24" s="20">
        <v>19617.68</v>
      </c>
    </row>
    <row r="25" spans="1:11" x14ac:dyDescent="0.25">
      <c r="C25" s="281" t="s">
        <v>36</v>
      </c>
      <c r="D25" s="281"/>
      <c r="E25" s="281"/>
      <c r="F25" s="281"/>
      <c r="G25" s="11">
        <v>199</v>
      </c>
    </row>
    <row r="26" spans="1:11" x14ac:dyDescent="0.25">
      <c r="C26" s="285" t="s">
        <v>69</v>
      </c>
      <c r="D26" s="285"/>
      <c r="E26" s="285"/>
      <c r="F26" s="285"/>
      <c r="G26" s="28">
        <f>G22-G23-G25</f>
        <v>1267.54</v>
      </c>
    </row>
    <row r="28" spans="1:11" x14ac:dyDescent="0.25">
      <c r="A28" s="271" t="s">
        <v>9</v>
      </c>
      <c r="B28" s="272"/>
      <c r="C28" s="272"/>
      <c r="D28" s="272"/>
      <c r="E28" s="272"/>
      <c r="F28" s="272"/>
      <c r="G28" s="272"/>
      <c r="H28" s="272"/>
      <c r="I28" s="272"/>
      <c r="J28" s="272"/>
      <c r="K28" s="273"/>
    </row>
    <row r="29" spans="1:11" x14ac:dyDescent="0.25">
      <c r="A29" s="274"/>
      <c r="B29" s="275"/>
      <c r="C29" s="275"/>
      <c r="D29" s="275"/>
      <c r="E29" s="275"/>
      <c r="F29" s="275"/>
      <c r="G29" s="275"/>
      <c r="H29" s="275"/>
      <c r="I29" s="275"/>
      <c r="J29" s="275"/>
      <c r="K29" s="276"/>
    </row>
    <row r="30" spans="1:11" x14ac:dyDescent="0.25">
      <c r="A30" s="277"/>
      <c r="B30" s="278"/>
      <c r="C30" s="278"/>
      <c r="D30" s="278"/>
      <c r="E30" s="278"/>
      <c r="F30" s="278"/>
      <c r="G30" s="278"/>
      <c r="H30" s="278"/>
      <c r="I30" s="278"/>
      <c r="J30" s="278"/>
      <c r="K30" s="279"/>
    </row>
    <row r="31" spans="1:11" x14ac:dyDescent="0.25">
      <c r="A31" s="271" t="s">
        <v>42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3"/>
    </row>
    <row r="32" spans="1:11" x14ac:dyDescent="0.25">
      <c r="A32" s="277"/>
      <c r="B32" s="278"/>
      <c r="C32" s="278"/>
      <c r="D32" s="278"/>
      <c r="E32" s="278"/>
      <c r="F32" s="278"/>
      <c r="G32" s="278"/>
      <c r="H32" s="278"/>
      <c r="I32" s="278"/>
      <c r="J32" s="278"/>
      <c r="K32" s="279"/>
    </row>
    <row r="33" spans="1:11" ht="30" x14ac:dyDescent="0.25">
      <c r="A33" s="5" t="s">
        <v>68</v>
      </c>
      <c r="B33" s="5" t="s">
        <v>2</v>
      </c>
      <c r="C33" s="5" t="s">
        <v>41</v>
      </c>
      <c r="D33" s="5" t="s">
        <v>10</v>
      </c>
      <c r="E33" s="5"/>
      <c r="F33" s="17" t="s">
        <v>11</v>
      </c>
      <c r="G33" s="5" t="s">
        <v>37</v>
      </c>
      <c r="H33" s="5" t="s">
        <v>12</v>
      </c>
      <c r="I33" s="5" t="s">
        <v>3</v>
      </c>
      <c r="J33" s="6" t="s">
        <v>1</v>
      </c>
      <c r="K33" s="16" t="s">
        <v>13</v>
      </c>
    </row>
    <row r="34" spans="1:11" x14ac:dyDescent="0.25">
      <c r="A34" s="3">
        <v>1</v>
      </c>
      <c r="B34" s="8" t="s">
        <v>43</v>
      </c>
      <c r="C34" s="8" t="s">
        <v>44</v>
      </c>
      <c r="D34" s="8" t="s">
        <v>45</v>
      </c>
      <c r="E34" s="8">
        <v>128</v>
      </c>
      <c r="F34" s="8">
        <v>128</v>
      </c>
      <c r="G34" s="9">
        <v>0</v>
      </c>
      <c r="H34" s="8">
        <v>0</v>
      </c>
      <c r="I34" s="8" t="s">
        <v>67</v>
      </c>
      <c r="J34" s="8">
        <v>3466.48</v>
      </c>
      <c r="K34" s="8">
        <f>J34-F34</f>
        <v>3338.48</v>
      </c>
    </row>
    <row r="35" spans="1:11" x14ac:dyDescent="0.25">
      <c r="A35" s="3">
        <v>2</v>
      </c>
      <c r="B35" s="8" t="s">
        <v>46</v>
      </c>
      <c r="C35" s="8" t="s">
        <v>47</v>
      </c>
      <c r="D35" s="8" t="s">
        <v>5</v>
      </c>
      <c r="E35" s="8">
        <v>198</v>
      </c>
      <c r="F35" s="8">
        <v>198</v>
      </c>
      <c r="G35" s="9">
        <v>0</v>
      </c>
      <c r="H35" s="8">
        <v>0</v>
      </c>
      <c r="I35" s="8" t="s">
        <v>6</v>
      </c>
      <c r="J35" s="8"/>
      <c r="K35" s="8">
        <f t="shared" ref="K35:K46" si="1">K34-F35</f>
        <v>3140.48</v>
      </c>
    </row>
    <row r="36" spans="1:11" x14ac:dyDescent="0.25">
      <c r="A36" s="3">
        <v>3</v>
      </c>
      <c r="B36" s="8" t="s">
        <v>48</v>
      </c>
      <c r="C36" s="8" t="s">
        <v>49</v>
      </c>
      <c r="D36" s="8" t="s">
        <v>5</v>
      </c>
      <c r="E36" s="8">
        <v>198</v>
      </c>
      <c r="F36" s="8">
        <v>198</v>
      </c>
      <c r="G36" s="9">
        <v>0</v>
      </c>
      <c r="H36" s="8">
        <v>0</v>
      </c>
      <c r="I36" s="8" t="s">
        <v>6</v>
      </c>
      <c r="J36" s="8"/>
      <c r="K36" s="8">
        <f t="shared" si="1"/>
        <v>2942.48</v>
      </c>
    </row>
    <row r="37" spans="1:11" x14ac:dyDescent="0.25">
      <c r="A37" s="3">
        <v>4</v>
      </c>
      <c r="B37" s="8" t="s">
        <v>50</v>
      </c>
      <c r="C37" s="8" t="s">
        <v>51</v>
      </c>
      <c r="D37" s="8" t="s">
        <v>52</v>
      </c>
      <c r="E37" s="8">
        <v>198</v>
      </c>
      <c r="F37" s="8">
        <v>198</v>
      </c>
      <c r="G37" s="9">
        <v>0</v>
      </c>
      <c r="H37" s="8">
        <v>0</v>
      </c>
      <c r="I37" s="8" t="s">
        <v>6</v>
      </c>
      <c r="J37" s="8"/>
      <c r="K37" s="8">
        <f t="shared" si="1"/>
        <v>2744.48</v>
      </c>
    </row>
    <row r="38" spans="1:11" x14ac:dyDescent="0.25">
      <c r="A38" s="3">
        <v>5</v>
      </c>
      <c r="B38" s="8" t="s">
        <v>53</v>
      </c>
      <c r="C38" s="8" t="s">
        <v>51</v>
      </c>
      <c r="D38" s="8" t="s">
        <v>52</v>
      </c>
      <c r="E38" s="8">
        <v>120</v>
      </c>
      <c r="F38" s="8">
        <v>119.57</v>
      </c>
      <c r="G38" s="9">
        <v>0</v>
      </c>
      <c r="H38" s="8">
        <v>0</v>
      </c>
      <c r="I38" s="8" t="s">
        <v>6</v>
      </c>
      <c r="J38" s="8"/>
      <c r="K38" s="8">
        <f t="shared" si="1"/>
        <v>2624.91</v>
      </c>
    </row>
    <row r="39" spans="1:11" x14ac:dyDescent="0.25">
      <c r="A39" s="3">
        <v>6</v>
      </c>
      <c r="B39" s="8" t="s">
        <v>54</v>
      </c>
      <c r="C39" s="8" t="s">
        <v>51</v>
      </c>
      <c r="D39" s="8" t="s">
        <v>52</v>
      </c>
      <c r="E39" s="8">
        <v>120</v>
      </c>
      <c r="F39" s="8">
        <v>119.57</v>
      </c>
      <c r="G39" s="9">
        <v>0</v>
      </c>
      <c r="H39" s="8">
        <v>0</v>
      </c>
      <c r="I39" s="8" t="s">
        <v>6</v>
      </c>
      <c r="J39" s="8"/>
      <c r="K39" s="8">
        <f t="shared" si="1"/>
        <v>2505.3399999999997</v>
      </c>
    </row>
    <row r="40" spans="1:11" x14ac:dyDescent="0.25">
      <c r="A40" s="3">
        <v>7</v>
      </c>
      <c r="B40" s="8" t="s">
        <v>55</v>
      </c>
      <c r="C40" s="8" t="s">
        <v>51</v>
      </c>
      <c r="D40" s="8" t="s">
        <v>52</v>
      </c>
      <c r="E40" s="8">
        <v>120</v>
      </c>
      <c r="F40" s="8">
        <v>119.57</v>
      </c>
      <c r="G40" s="9">
        <v>0</v>
      </c>
      <c r="H40" s="8">
        <v>0</v>
      </c>
      <c r="I40" s="8" t="s">
        <v>6</v>
      </c>
      <c r="J40" s="8"/>
      <c r="K40" s="8">
        <f t="shared" si="1"/>
        <v>2385.7699999999995</v>
      </c>
    </row>
    <row r="41" spans="1:11" x14ac:dyDescent="0.25">
      <c r="A41" s="3">
        <v>8</v>
      </c>
      <c r="B41" s="8" t="s">
        <v>56</v>
      </c>
      <c r="C41" s="8" t="s">
        <v>57</v>
      </c>
      <c r="D41" s="8" t="s">
        <v>52</v>
      </c>
      <c r="E41" s="8">
        <v>198</v>
      </c>
      <c r="F41" s="8">
        <v>198</v>
      </c>
      <c r="G41" s="9">
        <v>0</v>
      </c>
      <c r="H41" s="8">
        <v>0</v>
      </c>
      <c r="I41" s="8" t="s">
        <v>6</v>
      </c>
      <c r="J41" s="8"/>
      <c r="K41" s="8">
        <f t="shared" si="1"/>
        <v>2187.7699999999995</v>
      </c>
    </row>
    <row r="42" spans="1:11" x14ac:dyDescent="0.25">
      <c r="A42" s="3">
        <v>9</v>
      </c>
      <c r="B42" s="8" t="s">
        <v>58</v>
      </c>
      <c r="C42" s="8" t="s">
        <v>59</v>
      </c>
      <c r="D42" s="8" t="s">
        <v>60</v>
      </c>
      <c r="E42" s="8">
        <v>198</v>
      </c>
      <c r="F42" s="8">
        <v>198</v>
      </c>
      <c r="G42" s="9">
        <v>0</v>
      </c>
      <c r="H42" s="8">
        <v>0</v>
      </c>
      <c r="I42" s="8" t="s">
        <v>6</v>
      </c>
      <c r="J42" s="8"/>
      <c r="K42" s="8">
        <f t="shared" si="1"/>
        <v>1989.7699999999995</v>
      </c>
    </row>
    <row r="43" spans="1:11" x14ac:dyDescent="0.25">
      <c r="A43" s="3">
        <v>10</v>
      </c>
      <c r="B43" s="8" t="s">
        <v>61</v>
      </c>
      <c r="C43" s="8" t="s">
        <v>59</v>
      </c>
      <c r="D43" s="8" t="s">
        <v>60</v>
      </c>
      <c r="E43" s="8">
        <v>120</v>
      </c>
      <c r="F43" s="8">
        <v>119.57</v>
      </c>
      <c r="G43" s="9">
        <v>0</v>
      </c>
      <c r="H43" s="8">
        <v>0</v>
      </c>
      <c r="I43" s="8" t="s">
        <v>6</v>
      </c>
      <c r="J43" s="8"/>
      <c r="K43" s="9">
        <f t="shared" si="1"/>
        <v>1870.1999999999996</v>
      </c>
    </row>
    <row r="44" spans="1:11" x14ac:dyDescent="0.25">
      <c r="A44" s="3">
        <v>11</v>
      </c>
      <c r="B44" s="8" t="s">
        <v>62</v>
      </c>
      <c r="C44" s="8" t="s">
        <v>59</v>
      </c>
      <c r="D44" s="8" t="s">
        <v>60</v>
      </c>
      <c r="E44" s="8">
        <v>49</v>
      </c>
      <c r="F44" s="8">
        <v>48.08</v>
      </c>
      <c r="G44" s="9">
        <v>0</v>
      </c>
      <c r="H44" s="8">
        <v>0</v>
      </c>
      <c r="I44" s="8" t="s">
        <v>6</v>
      </c>
      <c r="J44" s="8"/>
      <c r="K44" s="9">
        <f t="shared" si="1"/>
        <v>1822.1199999999997</v>
      </c>
    </row>
    <row r="45" spans="1:11" x14ac:dyDescent="0.25">
      <c r="A45" s="3">
        <v>12</v>
      </c>
      <c r="B45" s="8" t="s">
        <v>63</v>
      </c>
      <c r="C45" s="8" t="s">
        <v>64</v>
      </c>
      <c r="D45" s="8" t="s">
        <v>7</v>
      </c>
      <c r="E45" s="8">
        <v>115</v>
      </c>
      <c r="F45" s="8">
        <v>115</v>
      </c>
      <c r="G45" s="9">
        <v>0</v>
      </c>
      <c r="H45" s="10">
        <v>0</v>
      </c>
      <c r="I45" s="8" t="s">
        <v>6</v>
      </c>
      <c r="J45" s="8"/>
      <c r="K45" s="9">
        <f t="shared" si="1"/>
        <v>1707.1199999999997</v>
      </c>
    </row>
    <row r="46" spans="1:11" x14ac:dyDescent="0.25">
      <c r="A46" s="3">
        <v>13</v>
      </c>
      <c r="B46" s="12" t="s">
        <v>65</v>
      </c>
      <c r="C46" s="12" t="s">
        <v>66</v>
      </c>
      <c r="D46" s="13" t="s">
        <v>5</v>
      </c>
      <c r="E46" s="13">
        <v>198</v>
      </c>
      <c r="F46" s="13">
        <v>198</v>
      </c>
      <c r="G46" s="14">
        <v>0</v>
      </c>
      <c r="H46" s="13">
        <v>0</v>
      </c>
      <c r="I46" s="13" t="s">
        <v>6</v>
      </c>
      <c r="J46" s="3"/>
      <c r="K46" s="4">
        <f t="shared" si="1"/>
        <v>1509.1199999999997</v>
      </c>
    </row>
    <row r="47" spans="1:11" x14ac:dyDescent="0.25">
      <c r="A47" s="3"/>
      <c r="B47" s="3"/>
      <c r="C47" s="266" t="s">
        <v>76</v>
      </c>
      <c r="D47" s="268"/>
      <c r="E47" s="11">
        <f>E34+E35+E36+E37+E38+E39+E40+E41+E42+E43+E44+E45+E46</f>
        <v>1960</v>
      </c>
      <c r="F47" s="11">
        <f>F34+F35+F36+F37+F38+F39+F40+F41+F42+F43+F44+F45+F46-20.4</f>
        <v>1936.9599999999996</v>
      </c>
      <c r="G47" s="3"/>
      <c r="H47" s="3"/>
      <c r="I47" s="3"/>
      <c r="J47" s="3"/>
      <c r="K47" s="3"/>
    </row>
    <row r="48" spans="1:11" x14ac:dyDescent="0.25">
      <c r="C48" s="263" t="s">
        <v>39</v>
      </c>
      <c r="D48" s="264"/>
      <c r="E48" s="264"/>
      <c r="F48" s="265"/>
      <c r="G48" s="30">
        <v>0</v>
      </c>
    </row>
    <row r="49" spans="3:11" x14ac:dyDescent="0.25">
      <c r="C49" s="266" t="s">
        <v>38</v>
      </c>
      <c r="D49" s="267"/>
      <c r="E49" s="267"/>
      <c r="F49" s="268"/>
      <c r="G49" s="11">
        <f>F34+F35+F36+F37+F38+F39+F40+F41+F42+F43+F44+F45+F46-20.4</f>
        <v>1936.9599999999996</v>
      </c>
    </row>
    <row r="50" spans="3:11" x14ac:dyDescent="0.25">
      <c r="C50" s="266" t="s">
        <v>40</v>
      </c>
      <c r="D50" s="267"/>
      <c r="E50" s="267"/>
      <c r="F50" s="268"/>
      <c r="G50" s="11">
        <v>66.459999999999994</v>
      </c>
    </row>
    <row r="51" spans="3:11" x14ac:dyDescent="0.25">
      <c r="C51" s="266" t="s">
        <v>4</v>
      </c>
      <c r="D51" s="267"/>
      <c r="E51" s="267"/>
      <c r="F51" s="268"/>
      <c r="G51" s="19">
        <f>K46</f>
        <v>1509.1199999999997</v>
      </c>
    </row>
    <row r="52" spans="3:11" x14ac:dyDescent="0.25">
      <c r="C52" s="281" t="s">
        <v>67</v>
      </c>
      <c r="D52" s="281"/>
      <c r="E52" s="281"/>
      <c r="F52" s="281"/>
      <c r="G52" s="7">
        <v>128</v>
      </c>
    </row>
    <row r="53" spans="3:11" x14ac:dyDescent="0.25">
      <c r="C53" s="282" t="s">
        <v>69</v>
      </c>
      <c r="D53" s="283"/>
      <c r="E53" s="283"/>
      <c r="F53" s="284"/>
      <c r="G53" s="15">
        <f>G49-G52</f>
        <v>1808.9599999999996</v>
      </c>
    </row>
    <row r="54" spans="3:11" x14ac:dyDescent="0.25">
      <c r="C54" s="281" t="s">
        <v>75</v>
      </c>
      <c r="D54" s="281"/>
      <c r="E54" s="281"/>
      <c r="F54" s="281"/>
      <c r="G54" s="7">
        <v>732.5</v>
      </c>
    </row>
    <row r="55" spans="3:11" x14ac:dyDescent="0.25">
      <c r="C55" s="266" t="s">
        <v>77</v>
      </c>
      <c r="D55" s="267"/>
      <c r="E55" s="267"/>
      <c r="F55" s="268"/>
      <c r="G55" s="7">
        <v>465</v>
      </c>
    </row>
    <row r="56" spans="3:11" x14ac:dyDescent="0.25">
      <c r="C56" s="266" t="s">
        <v>76</v>
      </c>
      <c r="D56" s="267"/>
      <c r="E56" s="267"/>
      <c r="F56" s="268"/>
      <c r="G56" s="19">
        <f>G53+G26+G55-G54</f>
        <v>2808.9999999999995</v>
      </c>
    </row>
    <row r="60" spans="3:11" ht="15.75" x14ac:dyDescent="0.25">
      <c r="H60" s="269" t="s">
        <v>94</v>
      </c>
      <c r="I60" s="269"/>
      <c r="J60" s="269"/>
      <c r="K60" s="269"/>
    </row>
    <row r="61" spans="3:11" ht="18.75" x14ac:dyDescent="0.3">
      <c r="H61" s="18"/>
      <c r="I61" s="18"/>
      <c r="J61" s="18"/>
      <c r="K61" s="18"/>
    </row>
    <row r="62" spans="3:11" ht="18.75" x14ac:dyDescent="0.3">
      <c r="H62" s="18"/>
      <c r="I62" s="18"/>
      <c r="J62" s="18"/>
      <c r="K62" s="18"/>
    </row>
    <row r="63" spans="3:11" ht="18.75" x14ac:dyDescent="0.3">
      <c r="H63" s="270" t="s">
        <v>71</v>
      </c>
      <c r="I63" s="270"/>
      <c r="J63" s="270"/>
      <c r="K63" s="270"/>
    </row>
    <row r="64" spans="3:11" ht="18.75" x14ac:dyDescent="0.3">
      <c r="H64" s="18"/>
      <c r="I64" s="18"/>
      <c r="J64" s="18"/>
      <c r="K64" s="18"/>
    </row>
    <row r="65" spans="8:11" ht="18.75" x14ac:dyDescent="0.3">
      <c r="H65" s="18"/>
      <c r="I65" s="18"/>
      <c r="J65" s="18"/>
      <c r="K65" s="18"/>
    </row>
    <row r="66" spans="8:11" ht="18.75" x14ac:dyDescent="0.3">
      <c r="H66" s="18"/>
      <c r="I66" s="18"/>
      <c r="J66" s="18"/>
      <c r="K66" s="18"/>
    </row>
    <row r="67" spans="8:11" ht="18.75" x14ac:dyDescent="0.3">
      <c r="H67" s="18"/>
      <c r="I67" s="18"/>
      <c r="J67" s="18"/>
      <c r="K67" s="18"/>
    </row>
    <row r="68" spans="8:11" ht="18.75" x14ac:dyDescent="0.3">
      <c r="H68" s="18"/>
      <c r="I68" s="18"/>
      <c r="J68" s="18"/>
      <c r="K68" s="18"/>
    </row>
  </sheetData>
  <mergeCells count="22">
    <mergeCell ref="H60:K60"/>
    <mergeCell ref="H63:K63"/>
    <mergeCell ref="A1:K3"/>
    <mergeCell ref="A4:K5"/>
    <mergeCell ref="C54:F54"/>
    <mergeCell ref="C56:F56"/>
    <mergeCell ref="C55:F55"/>
    <mergeCell ref="C25:F25"/>
    <mergeCell ref="C47:D47"/>
    <mergeCell ref="C50:F50"/>
    <mergeCell ref="C51:F51"/>
    <mergeCell ref="C52:F52"/>
    <mergeCell ref="C53:F53"/>
    <mergeCell ref="C26:F26"/>
    <mergeCell ref="A28:K30"/>
    <mergeCell ref="A31:K32"/>
    <mergeCell ref="C48:F48"/>
    <mergeCell ref="C49:F49"/>
    <mergeCell ref="C21:F21"/>
    <mergeCell ref="C22:F22"/>
    <mergeCell ref="C23:F23"/>
    <mergeCell ref="C24:F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52" sqref="G52:H52"/>
    </sheetView>
  </sheetViews>
  <sheetFormatPr baseColWidth="10" defaultRowHeight="15" x14ac:dyDescent="0.25"/>
  <cols>
    <col min="1" max="1" width="5.85546875" customWidth="1"/>
    <col min="2" max="2" width="38" customWidth="1"/>
    <col min="3" max="3" width="10" customWidth="1"/>
    <col min="5" max="5" width="9.28515625" customWidth="1"/>
    <col min="6" max="6" width="10.7109375" customWidth="1"/>
    <col min="7" max="7" width="9.42578125" customWidth="1"/>
  </cols>
  <sheetData>
    <row r="1" spans="1:11" x14ac:dyDescent="0.25">
      <c r="A1" s="280" t="s">
        <v>368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92" t="s">
        <v>68</v>
      </c>
      <c r="B6" s="92" t="s">
        <v>2</v>
      </c>
      <c r="C6" s="92" t="s">
        <v>41</v>
      </c>
      <c r="D6" s="92" t="s">
        <v>10</v>
      </c>
      <c r="E6" s="92" t="s">
        <v>6</v>
      </c>
      <c r="F6" s="17" t="s">
        <v>11</v>
      </c>
      <c r="G6" s="92" t="s">
        <v>37</v>
      </c>
      <c r="H6" s="92" t="s">
        <v>12</v>
      </c>
      <c r="I6" s="92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355</v>
      </c>
      <c r="C7" s="27" t="s">
        <v>354</v>
      </c>
      <c r="D7" s="72" t="s">
        <v>52</v>
      </c>
      <c r="E7" s="27">
        <v>199</v>
      </c>
      <c r="F7" s="8">
        <v>198.66</v>
      </c>
      <c r="G7" s="9">
        <v>155.69999999999999</v>
      </c>
      <c r="H7" s="8">
        <v>10.9</v>
      </c>
      <c r="I7" s="8" t="s">
        <v>67</v>
      </c>
      <c r="J7" s="83">
        <v>10359.120000000001</v>
      </c>
      <c r="K7" s="9">
        <f>J7-F7+H7</f>
        <v>10171.36</v>
      </c>
    </row>
    <row r="8" spans="1:11" x14ac:dyDescent="0.25">
      <c r="A8" s="42">
        <v>2</v>
      </c>
      <c r="B8" s="8" t="s">
        <v>356</v>
      </c>
      <c r="C8" s="27" t="s">
        <v>357</v>
      </c>
      <c r="D8" s="27" t="s">
        <v>5</v>
      </c>
      <c r="E8" s="27">
        <v>199</v>
      </c>
      <c r="F8" s="8">
        <v>198.66</v>
      </c>
      <c r="G8" s="9">
        <v>155.69999999999999</v>
      </c>
      <c r="H8" s="8">
        <v>10.9</v>
      </c>
      <c r="I8" s="8" t="s">
        <v>6</v>
      </c>
      <c r="J8" s="8">
        <v>10171.36</v>
      </c>
      <c r="K8" s="9">
        <f>J8-F8+H8</f>
        <v>9983.6</v>
      </c>
    </row>
    <row r="9" spans="1:11" x14ac:dyDescent="0.25">
      <c r="A9" s="42">
        <v>3</v>
      </c>
      <c r="B9" s="8" t="s">
        <v>358</v>
      </c>
      <c r="C9" s="27" t="s">
        <v>359</v>
      </c>
      <c r="D9" s="27" t="s">
        <v>15</v>
      </c>
      <c r="E9" s="27">
        <v>94</v>
      </c>
      <c r="F9" s="8">
        <v>93.14</v>
      </c>
      <c r="G9" s="9">
        <v>58</v>
      </c>
      <c r="H9" s="8">
        <v>4.0599999999999996</v>
      </c>
      <c r="I9" s="8" t="s">
        <v>6</v>
      </c>
      <c r="J9" s="8">
        <v>9983.6</v>
      </c>
      <c r="K9" s="9">
        <f>J9-F9+H9</f>
        <v>9894.52</v>
      </c>
    </row>
    <row r="10" spans="1:11" x14ac:dyDescent="0.25">
      <c r="A10" s="42">
        <v>4</v>
      </c>
      <c r="B10" s="77" t="s">
        <v>360</v>
      </c>
      <c r="C10" s="27" t="s">
        <v>361</v>
      </c>
      <c r="D10" s="27" t="s">
        <v>60</v>
      </c>
      <c r="E10" s="27">
        <v>199</v>
      </c>
      <c r="F10" s="8">
        <v>198.66</v>
      </c>
      <c r="G10" s="9">
        <v>155.69999999999999</v>
      </c>
      <c r="H10" s="8">
        <v>10.9</v>
      </c>
      <c r="I10" s="8" t="s">
        <v>6</v>
      </c>
      <c r="J10" s="9">
        <v>9894.52</v>
      </c>
      <c r="K10" s="9">
        <f t="shared" ref="K10:K16" si="0">J10-F10+H10</f>
        <v>9706.76</v>
      </c>
    </row>
    <row r="11" spans="1:11" x14ac:dyDescent="0.25">
      <c r="A11" s="42">
        <v>5</v>
      </c>
      <c r="B11" s="8" t="s">
        <v>362</v>
      </c>
      <c r="C11" s="27" t="s">
        <v>363</v>
      </c>
      <c r="D11" s="27" t="s">
        <v>60</v>
      </c>
      <c r="E11" s="27">
        <v>199</v>
      </c>
      <c r="F11" s="8">
        <v>198.66</v>
      </c>
      <c r="G11" s="9">
        <v>155.69999999999999</v>
      </c>
      <c r="H11" s="8">
        <v>10.9</v>
      </c>
      <c r="I11" s="8" t="s">
        <v>6</v>
      </c>
      <c r="J11" s="8">
        <v>9706.76</v>
      </c>
      <c r="K11" s="9">
        <f t="shared" si="0"/>
        <v>9519</v>
      </c>
    </row>
    <row r="12" spans="1:11" x14ac:dyDescent="0.25">
      <c r="A12" s="42">
        <v>6</v>
      </c>
      <c r="B12" s="8" t="s">
        <v>364</v>
      </c>
      <c r="C12" s="27" t="s">
        <v>365</v>
      </c>
      <c r="D12" s="27" t="s">
        <v>5</v>
      </c>
      <c r="E12" s="27">
        <v>199</v>
      </c>
      <c r="F12" s="8">
        <v>198.66</v>
      </c>
      <c r="G12" s="9">
        <v>155.69999999999999</v>
      </c>
      <c r="H12" s="8">
        <v>10.9</v>
      </c>
      <c r="I12" s="8" t="s">
        <v>6</v>
      </c>
      <c r="J12" s="9">
        <v>9519</v>
      </c>
      <c r="K12" s="9">
        <f t="shared" si="0"/>
        <v>9331.24</v>
      </c>
    </row>
    <row r="13" spans="1:11" x14ac:dyDescent="0.25">
      <c r="A13" s="42">
        <v>7</v>
      </c>
      <c r="B13" s="8" t="s">
        <v>371</v>
      </c>
      <c r="C13" s="27" t="s">
        <v>373</v>
      </c>
      <c r="D13" s="27" t="s">
        <v>45</v>
      </c>
      <c r="E13" s="27">
        <v>129</v>
      </c>
      <c r="F13" s="8">
        <v>128.46</v>
      </c>
      <c r="G13" s="9">
        <v>90.7</v>
      </c>
      <c r="H13" s="8">
        <v>6.35</v>
      </c>
      <c r="I13" s="8" t="s">
        <v>6</v>
      </c>
      <c r="J13" s="9">
        <v>9331.24</v>
      </c>
      <c r="K13" s="9">
        <f t="shared" si="0"/>
        <v>9209.130000000001</v>
      </c>
    </row>
    <row r="14" spans="1:11" x14ac:dyDescent="0.25">
      <c r="A14" s="42">
        <v>8</v>
      </c>
      <c r="B14" s="8" t="s">
        <v>372</v>
      </c>
      <c r="C14" s="27" t="s">
        <v>373</v>
      </c>
      <c r="D14" s="27" t="s">
        <v>45</v>
      </c>
      <c r="E14" s="27">
        <v>129</v>
      </c>
      <c r="F14" s="8">
        <v>128.46</v>
      </c>
      <c r="G14" s="9">
        <v>90.7</v>
      </c>
      <c r="H14" s="8">
        <v>6.35</v>
      </c>
      <c r="I14" s="8" t="s">
        <v>6</v>
      </c>
      <c r="J14" s="8">
        <v>9209.1299999999992</v>
      </c>
      <c r="K14" s="9">
        <f t="shared" si="0"/>
        <v>9087.02</v>
      </c>
    </row>
    <row r="15" spans="1:11" x14ac:dyDescent="0.25">
      <c r="A15" s="42">
        <v>9</v>
      </c>
      <c r="B15" s="8" t="s">
        <v>374</v>
      </c>
      <c r="C15" s="27" t="s">
        <v>375</v>
      </c>
      <c r="D15" s="94" t="s">
        <v>218</v>
      </c>
      <c r="E15" s="27">
        <v>398</v>
      </c>
      <c r="F15" s="8">
        <v>397.32</v>
      </c>
      <c r="G15" s="9">
        <v>311.39999999999998</v>
      </c>
      <c r="H15" s="8">
        <v>21.8</v>
      </c>
      <c r="I15" s="8" t="s">
        <v>6</v>
      </c>
      <c r="J15" s="8">
        <v>9087.02</v>
      </c>
      <c r="K15" s="9">
        <f t="shared" si="0"/>
        <v>8711.5</v>
      </c>
    </row>
    <row r="16" spans="1:11" x14ac:dyDescent="0.25">
      <c r="A16" s="42">
        <v>10</v>
      </c>
      <c r="B16" s="8" t="s">
        <v>376</v>
      </c>
      <c r="C16" s="27" t="s">
        <v>375</v>
      </c>
      <c r="D16" s="94" t="s">
        <v>218</v>
      </c>
      <c r="E16" s="27">
        <v>398</v>
      </c>
      <c r="F16" s="8">
        <v>397.32</v>
      </c>
      <c r="G16" s="9">
        <v>311.39999999999998</v>
      </c>
      <c r="H16" s="8">
        <v>21.8</v>
      </c>
      <c r="I16" s="8" t="s">
        <v>6</v>
      </c>
      <c r="J16" s="8">
        <v>8711.5</v>
      </c>
      <c r="K16" s="9">
        <f t="shared" si="0"/>
        <v>8335.98</v>
      </c>
    </row>
    <row r="17" spans="1:11" x14ac:dyDescent="0.25">
      <c r="A17" s="70">
        <v>11</v>
      </c>
      <c r="B17" s="71" t="s">
        <v>377</v>
      </c>
      <c r="C17" s="27" t="s">
        <v>375</v>
      </c>
      <c r="D17" s="94" t="s">
        <v>218</v>
      </c>
      <c r="E17" s="27">
        <v>398</v>
      </c>
      <c r="F17" s="71">
        <v>397.32</v>
      </c>
      <c r="G17" s="71">
        <v>311.39999999999998</v>
      </c>
      <c r="H17" s="71">
        <v>21.8</v>
      </c>
      <c r="I17" s="71" t="s">
        <v>6</v>
      </c>
      <c r="J17" s="9">
        <v>8335.98</v>
      </c>
      <c r="K17" s="9">
        <f>J17-F17+H17</f>
        <v>7960.46</v>
      </c>
    </row>
    <row r="18" spans="1:11" x14ac:dyDescent="0.25">
      <c r="A18" s="42">
        <v>12</v>
      </c>
      <c r="B18" s="8" t="s">
        <v>378</v>
      </c>
      <c r="C18" s="27" t="s">
        <v>375</v>
      </c>
      <c r="D18" s="94" t="s">
        <v>218</v>
      </c>
      <c r="E18" s="27">
        <v>398</v>
      </c>
      <c r="F18" s="8">
        <v>397.32</v>
      </c>
      <c r="G18" s="9">
        <v>311.39999999999998</v>
      </c>
      <c r="H18" s="8">
        <v>21.8</v>
      </c>
      <c r="I18" s="8" t="s">
        <v>6</v>
      </c>
      <c r="J18" s="8">
        <v>7960.46</v>
      </c>
      <c r="K18" s="9">
        <f>J18-F18+H18</f>
        <v>7584.9400000000005</v>
      </c>
    </row>
    <row r="19" spans="1:11" x14ac:dyDescent="0.25">
      <c r="A19" s="42">
        <v>13</v>
      </c>
      <c r="B19" s="8" t="s">
        <v>379</v>
      </c>
      <c r="C19" s="27" t="s">
        <v>380</v>
      </c>
      <c r="D19" s="72" t="s">
        <v>60</v>
      </c>
      <c r="E19" s="27">
        <v>199</v>
      </c>
      <c r="F19" s="8">
        <v>198.66</v>
      </c>
      <c r="G19" s="9">
        <v>155.69999999999999</v>
      </c>
      <c r="H19" s="8">
        <v>10.9</v>
      </c>
      <c r="I19" s="8" t="s">
        <v>6</v>
      </c>
      <c r="J19" s="8">
        <v>7584.94</v>
      </c>
      <c r="K19" s="9">
        <f>J19-F19+H19</f>
        <v>7397.1799999999994</v>
      </c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3138</v>
      </c>
      <c r="F27" s="74">
        <f>F7+F8+F9+F10+F11+F12+F13+F14+F15+F16+F17+F18+F19+F20+F21+F22+F23+F24+F25</f>
        <v>3131.3</v>
      </c>
      <c r="G27" s="75"/>
      <c r="H27" s="76">
        <f>H7+H8+H9+H10+H11+H12+H13+H14+H15+H16+H17+H18+H19+H20+H21+H22+H23+H24+H25</f>
        <v>169.36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3138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169.36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K19-F20+H20</f>
        <v>7397.1799999999994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2968.64</v>
      </c>
      <c r="H33" s="35"/>
      <c r="I33" s="35"/>
      <c r="J33" s="35"/>
      <c r="K33" s="35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ht="4.5" customHeight="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hidden="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92" t="s">
        <v>68</v>
      </c>
      <c r="B41" s="92" t="s">
        <v>2</v>
      </c>
      <c r="C41" s="92" t="s">
        <v>41</v>
      </c>
      <c r="D41" s="92" t="s">
        <v>10</v>
      </c>
      <c r="E41" s="92" t="s">
        <v>6</v>
      </c>
      <c r="F41" s="17" t="s">
        <v>11</v>
      </c>
      <c r="G41" s="92" t="s">
        <v>37</v>
      </c>
      <c r="H41" s="92" t="s">
        <v>12</v>
      </c>
      <c r="I41" s="92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82" t="s">
        <v>366</v>
      </c>
      <c r="C42" s="84" t="s">
        <v>367</v>
      </c>
      <c r="D42" s="43" t="s">
        <v>5</v>
      </c>
      <c r="E42" s="10">
        <v>198</v>
      </c>
      <c r="F42" s="9">
        <v>198</v>
      </c>
      <c r="G42" s="9">
        <v>0</v>
      </c>
      <c r="H42" s="8">
        <v>0</v>
      </c>
      <c r="I42" s="8" t="s">
        <v>6</v>
      </c>
      <c r="J42" s="8">
        <v>2508.5500000000002</v>
      </c>
      <c r="K42" s="9">
        <f>J42-F42</f>
        <v>2310.5500000000002</v>
      </c>
    </row>
    <row r="43" spans="1:11" x14ac:dyDescent="0.25">
      <c r="A43" s="95"/>
      <c r="B43" s="8"/>
      <c r="C43" s="27"/>
      <c r="D43" s="27"/>
      <c r="E43" s="8"/>
      <c r="F43" s="8"/>
      <c r="G43" s="8"/>
      <c r="H43" s="8"/>
      <c r="I43" s="8"/>
      <c r="J43" s="8"/>
      <c r="K43" s="8"/>
    </row>
    <row r="44" spans="1:11" x14ac:dyDescent="0.25">
      <c r="A44" s="95"/>
      <c r="B44" s="8"/>
      <c r="C44" s="27"/>
      <c r="D44" s="27"/>
      <c r="E44" s="8"/>
      <c r="F44" s="8"/>
      <c r="G44" s="8"/>
      <c r="H44" s="8"/>
      <c r="I44" s="8"/>
      <c r="J44" s="8"/>
      <c r="K44" s="8"/>
    </row>
    <row r="45" spans="1:11" x14ac:dyDescent="0.25">
      <c r="A45" s="95"/>
      <c r="B45" s="8"/>
      <c r="C45" s="27"/>
      <c r="D45" s="27"/>
      <c r="E45" s="8"/>
      <c r="F45" s="8"/>
      <c r="G45" s="8"/>
      <c r="H45" s="8"/>
      <c r="I45" s="8"/>
      <c r="J45" s="8"/>
      <c r="K45" s="8"/>
    </row>
    <row r="46" spans="1:11" x14ac:dyDescent="0.25">
      <c r="A46" s="3"/>
      <c r="B46" s="3"/>
      <c r="C46" s="304" t="s">
        <v>76</v>
      </c>
      <c r="D46" s="304"/>
      <c r="E46" s="48">
        <f>E42</f>
        <v>198</v>
      </c>
      <c r="F46" s="48">
        <f>F42</f>
        <v>198</v>
      </c>
      <c r="G46" s="14"/>
      <c r="H46" s="13"/>
      <c r="I46" s="13"/>
      <c r="J46" s="3"/>
      <c r="K46" s="4"/>
    </row>
    <row r="48" spans="1:11" x14ac:dyDescent="0.25">
      <c r="C48" s="266" t="s">
        <v>370</v>
      </c>
      <c r="D48" s="267"/>
      <c r="E48" s="267"/>
      <c r="F48" s="268"/>
      <c r="G48" s="266">
        <v>538</v>
      </c>
      <c r="H48" s="268"/>
    </row>
    <row r="49" spans="3:11" x14ac:dyDescent="0.25">
      <c r="C49" s="266" t="s">
        <v>38</v>
      </c>
      <c r="D49" s="267"/>
      <c r="E49" s="267"/>
      <c r="F49" s="268"/>
      <c r="G49" s="297">
        <f>F46</f>
        <v>198</v>
      </c>
      <c r="H49" s="281"/>
    </row>
    <row r="50" spans="3:11" x14ac:dyDescent="0.25">
      <c r="C50" s="266" t="s">
        <v>382</v>
      </c>
      <c r="D50" s="267"/>
      <c r="E50" s="267"/>
      <c r="F50" s="268"/>
      <c r="G50" s="281">
        <v>75</v>
      </c>
      <c r="H50" s="281"/>
    </row>
    <row r="51" spans="3:11" x14ac:dyDescent="0.25">
      <c r="C51" s="266" t="s">
        <v>4</v>
      </c>
      <c r="D51" s="267"/>
      <c r="E51" s="267"/>
      <c r="F51" s="268"/>
      <c r="G51" s="303">
        <f>K42</f>
        <v>2310.5500000000002</v>
      </c>
      <c r="H51" s="268"/>
    </row>
    <row r="52" spans="3:11" x14ac:dyDescent="0.25">
      <c r="C52" s="281" t="s">
        <v>381</v>
      </c>
      <c r="D52" s="281"/>
      <c r="E52" s="281"/>
      <c r="F52" s="281"/>
      <c r="G52" s="281">
        <v>102</v>
      </c>
      <c r="H52" s="281"/>
      <c r="I52" s="66"/>
      <c r="J52" s="66"/>
      <c r="K52" s="66"/>
    </row>
    <row r="53" spans="3:11" x14ac:dyDescent="0.25">
      <c r="C53" s="286" t="s">
        <v>69</v>
      </c>
      <c r="D53" s="287"/>
      <c r="E53" s="287"/>
      <c r="F53" s="288"/>
      <c r="G53" s="305">
        <f>G48+G49+G50+G52</f>
        <v>913</v>
      </c>
      <c r="H53" s="295"/>
    </row>
    <row r="54" spans="3:11" x14ac:dyDescent="0.25">
      <c r="C54" s="281" t="s">
        <v>75</v>
      </c>
      <c r="D54" s="281"/>
      <c r="E54" s="281"/>
      <c r="F54" s="281"/>
      <c r="G54" s="296">
        <v>2364</v>
      </c>
      <c r="H54" s="296"/>
      <c r="I54" s="66"/>
      <c r="J54" s="66"/>
      <c r="K54" s="66"/>
    </row>
    <row r="55" spans="3:11" x14ac:dyDescent="0.25">
      <c r="C55" s="282" t="s">
        <v>76</v>
      </c>
      <c r="D55" s="283"/>
      <c r="E55" s="283"/>
      <c r="F55" s="284"/>
      <c r="G55" s="301">
        <f>G33+G48+G49+G52+G50-G54-G50</f>
        <v>1442.6399999999999</v>
      </c>
      <c r="H55" s="301"/>
    </row>
    <row r="57" spans="3:11" ht="15.75" x14ac:dyDescent="0.25">
      <c r="H57" s="302" t="s">
        <v>369</v>
      </c>
      <c r="I57" s="302"/>
      <c r="J57" s="302"/>
      <c r="K57" s="302"/>
    </row>
    <row r="59" spans="3:11" ht="18.75" x14ac:dyDescent="0.3">
      <c r="H59" s="270" t="s">
        <v>71</v>
      </c>
      <c r="I59" s="270"/>
      <c r="J59" s="270"/>
      <c r="K59" s="270"/>
    </row>
    <row r="60" spans="3:11" ht="18.75" x14ac:dyDescent="0.3">
      <c r="H60" s="18"/>
      <c r="I60" s="18"/>
      <c r="J60" s="18"/>
      <c r="K60" s="18"/>
    </row>
    <row r="61" spans="3:11" ht="18.75" x14ac:dyDescent="0.3">
      <c r="H61" s="18"/>
      <c r="I61" s="18"/>
      <c r="J61" s="18"/>
      <c r="K61" s="18"/>
    </row>
  </sheetData>
  <mergeCells count="27">
    <mergeCell ref="H57:K57"/>
    <mergeCell ref="H59:K59"/>
    <mergeCell ref="C53:F53"/>
    <mergeCell ref="G53:H53"/>
    <mergeCell ref="C54:F54"/>
    <mergeCell ref="G54:H54"/>
    <mergeCell ref="C55:F55"/>
    <mergeCell ref="G55:H55"/>
    <mergeCell ref="C50:F50"/>
    <mergeCell ref="G50:H50"/>
    <mergeCell ref="C51:F51"/>
    <mergeCell ref="G51:H51"/>
    <mergeCell ref="C52:F52"/>
    <mergeCell ref="G52:H52"/>
    <mergeCell ref="C49:F49"/>
    <mergeCell ref="G49:H49"/>
    <mergeCell ref="A1:K3"/>
    <mergeCell ref="A4:K5"/>
    <mergeCell ref="C29:F29"/>
    <mergeCell ref="C30:F30"/>
    <mergeCell ref="C31:F31"/>
    <mergeCell ref="C32:F32"/>
    <mergeCell ref="C33:F33"/>
    <mergeCell ref="A39:K40"/>
    <mergeCell ref="C46:D46"/>
    <mergeCell ref="C48:F48"/>
    <mergeCell ref="G48:H48"/>
  </mergeCells>
  <pageMargins left="0" right="0" top="0" bottom="0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7" workbookViewId="0">
      <selection activeCell="K49" sqref="K49"/>
    </sheetView>
  </sheetViews>
  <sheetFormatPr baseColWidth="10" defaultRowHeight="15" x14ac:dyDescent="0.25"/>
  <cols>
    <col min="1" max="1" width="6" customWidth="1"/>
    <col min="2" max="2" width="38.28515625" customWidth="1"/>
    <col min="3" max="3" width="10.7109375" customWidth="1"/>
    <col min="5" max="6" width="9.140625" customWidth="1"/>
    <col min="7" max="7" width="9.42578125" customWidth="1"/>
    <col min="10" max="10" width="10.28515625" customWidth="1"/>
  </cols>
  <sheetData>
    <row r="1" spans="1:11" x14ac:dyDescent="0.25">
      <c r="A1" s="280" t="s">
        <v>383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96" t="s">
        <v>68</v>
      </c>
      <c r="B6" s="96" t="s">
        <v>2</v>
      </c>
      <c r="C6" s="96" t="s">
        <v>41</v>
      </c>
      <c r="D6" s="96" t="s">
        <v>10</v>
      </c>
      <c r="E6" s="96" t="s">
        <v>6</v>
      </c>
      <c r="F6" s="17" t="s">
        <v>11</v>
      </c>
      <c r="G6" s="96" t="s">
        <v>37</v>
      </c>
      <c r="H6" s="96" t="s">
        <v>12</v>
      </c>
      <c r="I6" s="96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399</v>
      </c>
      <c r="C7" s="27" t="s">
        <v>400</v>
      </c>
      <c r="D7" s="72" t="s">
        <v>60</v>
      </c>
      <c r="E7" s="27">
        <v>199</v>
      </c>
      <c r="F7" s="8">
        <v>198.66</v>
      </c>
      <c r="G7" s="9">
        <v>155.69999999999999</v>
      </c>
      <c r="H7" s="8">
        <v>10.9</v>
      </c>
      <c r="I7" s="8" t="s">
        <v>6</v>
      </c>
      <c r="J7" s="83">
        <v>7397.18</v>
      </c>
      <c r="K7" s="9">
        <f>J7-F7+H7</f>
        <v>7209.42</v>
      </c>
    </row>
    <row r="8" spans="1:11" x14ac:dyDescent="0.25">
      <c r="A8" s="42">
        <v>2</v>
      </c>
      <c r="B8" s="8" t="s">
        <v>401</v>
      </c>
      <c r="C8" s="27" t="s">
        <v>402</v>
      </c>
      <c r="D8" s="27" t="s">
        <v>45</v>
      </c>
      <c r="E8" s="27">
        <v>129</v>
      </c>
      <c r="F8" s="8">
        <v>128.46</v>
      </c>
      <c r="G8" s="9">
        <v>90.7</v>
      </c>
      <c r="H8" s="8">
        <v>6.35</v>
      </c>
      <c r="I8" s="8" t="s">
        <v>6</v>
      </c>
      <c r="J8" s="8">
        <v>7209.42</v>
      </c>
      <c r="K8" s="9">
        <f>J8-F8+H8</f>
        <v>7087.31</v>
      </c>
    </row>
    <row r="9" spans="1:11" x14ac:dyDescent="0.25">
      <c r="A9" s="42">
        <v>3</v>
      </c>
      <c r="B9" s="8" t="s">
        <v>403</v>
      </c>
      <c r="C9" s="27" t="s">
        <v>404</v>
      </c>
      <c r="D9" s="27" t="s">
        <v>5</v>
      </c>
      <c r="E9" s="27">
        <v>199</v>
      </c>
      <c r="F9" s="8">
        <v>198.66</v>
      </c>
      <c r="G9" s="9">
        <v>155.69999999999999</v>
      </c>
      <c r="H9" s="8">
        <v>10.9</v>
      </c>
      <c r="I9" s="8" t="s">
        <v>6</v>
      </c>
      <c r="J9" s="8">
        <v>7087.31</v>
      </c>
      <c r="K9" s="9">
        <f t="shared" ref="K9:K17" si="0">J9-F9+H9</f>
        <v>6899.55</v>
      </c>
    </row>
    <row r="10" spans="1:11" x14ac:dyDescent="0.25">
      <c r="A10" s="42">
        <v>4</v>
      </c>
      <c r="B10" s="77" t="s">
        <v>405</v>
      </c>
      <c r="C10" s="27" t="s">
        <v>406</v>
      </c>
      <c r="D10" s="27" t="s">
        <v>15</v>
      </c>
      <c r="E10" s="27">
        <v>94</v>
      </c>
      <c r="F10" s="8">
        <v>93.14</v>
      </c>
      <c r="G10" s="9">
        <v>58</v>
      </c>
      <c r="H10" s="8">
        <v>4.0599999999999996</v>
      </c>
      <c r="I10" s="8" t="s">
        <v>6</v>
      </c>
      <c r="J10" s="9">
        <v>6899.55</v>
      </c>
      <c r="K10" s="9">
        <f t="shared" si="0"/>
        <v>6810.47</v>
      </c>
    </row>
    <row r="11" spans="1:11" x14ac:dyDescent="0.25">
      <c r="A11" s="42">
        <v>5</v>
      </c>
      <c r="B11" s="8" t="s">
        <v>407</v>
      </c>
      <c r="C11" s="27" t="s">
        <v>408</v>
      </c>
      <c r="D11" s="27" t="s">
        <v>105</v>
      </c>
      <c r="E11" s="27">
        <v>136</v>
      </c>
      <c r="F11" s="8">
        <v>135.04</v>
      </c>
      <c r="G11" s="9">
        <v>96.8</v>
      </c>
      <c r="H11" s="8">
        <v>6.78</v>
      </c>
      <c r="I11" s="8" t="s">
        <v>6</v>
      </c>
      <c r="J11" s="8">
        <v>6810.47</v>
      </c>
      <c r="K11" s="9">
        <f t="shared" si="0"/>
        <v>6682.21</v>
      </c>
    </row>
    <row r="12" spans="1:11" x14ac:dyDescent="0.25">
      <c r="A12" s="42">
        <v>6</v>
      </c>
      <c r="B12" s="8" t="s">
        <v>409</v>
      </c>
      <c r="C12" s="27" t="s">
        <v>410</v>
      </c>
      <c r="D12" s="27" t="s">
        <v>5</v>
      </c>
      <c r="E12" s="27">
        <v>199</v>
      </c>
      <c r="F12" s="8">
        <v>198.66</v>
      </c>
      <c r="G12" s="9">
        <v>155.69999999999999</v>
      </c>
      <c r="H12" s="8">
        <v>10.9</v>
      </c>
      <c r="I12" s="8" t="s">
        <v>6</v>
      </c>
      <c r="J12" s="9">
        <v>6682.21</v>
      </c>
      <c r="K12" s="9">
        <f t="shared" si="0"/>
        <v>6494.45</v>
      </c>
    </row>
    <row r="13" spans="1:11" x14ac:dyDescent="0.25">
      <c r="A13" s="42">
        <v>7</v>
      </c>
      <c r="B13" s="8" t="s">
        <v>411</v>
      </c>
      <c r="C13" s="27" t="s">
        <v>412</v>
      </c>
      <c r="D13" s="27" t="s">
        <v>5</v>
      </c>
      <c r="E13" s="27">
        <v>199</v>
      </c>
      <c r="F13" s="8">
        <v>198.66</v>
      </c>
      <c r="G13" s="9">
        <v>155.69999999999999</v>
      </c>
      <c r="H13" s="8">
        <v>10.9</v>
      </c>
      <c r="I13" s="8" t="s">
        <v>6</v>
      </c>
      <c r="J13" s="9">
        <v>6494.45</v>
      </c>
      <c r="K13" s="9">
        <f>J13-F13+H13</f>
        <v>6306.69</v>
      </c>
    </row>
    <row r="14" spans="1:11" x14ac:dyDescent="0.25">
      <c r="A14" s="42">
        <v>8</v>
      </c>
      <c r="B14" s="8" t="s">
        <v>413</v>
      </c>
      <c r="C14" s="27" t="s">
        <v>414</v>
      </c>
      <c r="D14" s="27" t="s">
        <v>105</v>
      </c>
      <c r="E14" s="27">
        <v>136</v>
      </c>
      <c r="F14" s="8">
        <v>135.04</v>
      </c>
      <c r="G14" s="9">
        <v>96.8</v>
      </c>
      <c r="H14" s="8">
        <v>6.78</v>
      </c>
      <c r="I14" s="8" t="s">
        <v>6</v>
      </c>
      <c r="J14" s="8">
        <v>6306.69</v>
      </c>
      <c r="K14" s="9">
        <f>J14-F14+H14</f>
        <v>6178.4299999999994</v>
      </c>
    </row>
    <row r="15" spans="1:11" x14ac:dyDescent="0.25">
      <c r="A15" s="42">
        <v>9</v>
      </c>
      <c r="B15" s="8" t="s">
        <v>415</v>
      </c>
      <c r="C15" s="27" t="s">
        <v>414</v>
      </c>
      <c r="D15" s="94" t="s">
        <v>105</v>
      </c>
      <c r="E15" s="27">
        <v>136</v>
      </c>
      <c r="F15" s="8">
        <v>135.04</v>
      </c>
      <c r="G15" s="9">
        <v>96.8</v>
      </c>
      <c r="H15" s="8">
        <v>6.78</v>
      </c>
      <c r="I15" s="8" t="s">
        <v>6</v>
      </c>
      <c r="J15" s="8">
        <v>6178.43</v>
      </c>
      <c r="K15" s="9">
        <f t="shared" si="0"/>
        <v>6050.17</v>
      </c>
    </row>
    <row r="16" spans="1:11" x14ac:dyDescent="0.25">
      <c r="A16" s="42">
        <v>10</v>
      </c>
      <c r="B16" s="8" t="s">
        <v>416</v>
      </c>
      <c r="C16" s="27" t="s">
        <v>417</v>
      </c>
      <c r="D16" s="94" t="s">
        <v>15</v>
      </c>
      <c r="E16" s="27">
        <v>94</v>
      </c>
      <c r="F16" s="8">
        <v>93.14</v>
      </c>
      <c r="G16" s="9">
        <v>58</v>
      </c>
      <c r="H16" s="8">
        <v>4.0599999999999996</v>
      </c>
      <c r="I16" s="8" t="s">
        <v>6</v>
      </c>
      <c r="J16" s="8">
        <v>6050.17</v>
      </c>
      <c r="K16" s="9">
        <f t="shared" si="0"/>
        <v>5961.09</v>
      </c>
    </row>
    <row r="17" spans="1:11" x14ac:dyDescent="0.25">
      <c r="A17" s="70">
        <v>11</v>
      </c>
      <c r="B17" s="71" t="s">
        <v>418</v>
      </c>
      <c r="C17" s="27" t="s">
        <v>419</v>
      </c>
      <c r="D17" s="94" t="s">
        <v>5</v>
      </c>
      <c r="E17" s="27">
        <v>199</v>
      </c>
      <c r="F17" s="71">
        <v>198.66</v>
      </c>
      <c r="G17" s="71">
        <v>155.69999999999999</v>
      </c>
      <c r="H17" s="71">
        <v>10.9</v>
      </c>
      <c r="I17" s="71" t="s">
        <v>6</v>
      </c>
      <c r="J17" s="9">
        <v>5961.09</v>
      </c>
      <c r="K17" s="9">
        <f t="shared" si="0"/>
        <v>5773.33</v>
      </c>
    </row>
    <row r="18" spans="1:11" x14ac:dyDescent="0.25">
      <c r="A18" s="42"/>
      <c r="B18" s="8"/>
      <c r="C18" s="27"/>
      <c r="D18" s="94"/>
      <c r="E18" s="27"/>
      <c r="F18" s="8"/>
      <c r="G18" s="9"/>
      <c r="H18" s="8"/>
      <c r="I18" s="8"/>
      <c r="J18" s="8"/>
      <c r="K18" s="9"/>
    </row>
    <row r="19" spans="1:11" x14ac:dyDescent="0.25">
      <c r="A19" s="42"/>
      <c r="B19" s="8"/>
      <c r="C19" s="27"/>
      <c r="D19" s="72"/>
      <c r="E19" s="27"/>
      <c r="F19" s="8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1720</v>
      </c>
      <c r="F27" s="74">
        <f>F7+F8+F9+F10+F11+F12+F13+F14+F15+F16+F17+F18+F19+F20+F21+F22+F23+F24+F25</f>
        <v>1713.16</v>
      </c>
      <c r="G27" s="75"/>
      <c r="H27" s="76">
        <f>H7+H8+H9+H10+H11+H12+H13+H14+H15+H16+H17+H18+H19+H20+H21+H22+H23+H24+H25</f>
        <v>89.31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1720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89.31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K17</f>
        <v>5773.33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1630.69</v>
      </c>
      <c r="H33" s="35"/>
      <c r="I33" s="35"/>
      <c r="J33" s="35"/>
      <c r="K33" s="35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96" t="s">
        <v>68</v>
      </c>
      <c r="B41" s="96" t="s">
        <v>2</v>
      </c>
      <c r="C41" s="96" t="s">
        <v>41</v>
      </c>
      <c r="D41" s="96" t="s">
        <v>10</v>
      </c>
      <c r="E41" s="96" t="s">
        <v>6</v>
      </c>
      <c r="F41" s="17" t="s">
        <v>11</v>
      </c>
      <c r="G41" s="96" t="s">
        <v>37</v>
      </c>
      <c r="H41" s="96" t="s">
        <v>12</v>
      </c>
      <c r="I41" s="96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82" t="s">
        <v>385</v>
      </c>
      <c r="C42" s="84" t="s">
        <v>386</v>
      </c>
      <c r="D42" s="43" t="s">
        <v>5</v>
      </c>
      <c r="E42" s="10">
        <v>495</v>
      </c>
      <c r="F42" s="9">
        <v>495</v>
      </c>
      <c r="G42" s="9">
        <v>0</v>
      </c>
      <c r="H42" s="8">
        <v>0</v>
      </c>
      <c r="I42" s="8" t="s">
        <v>157</v>
      </c>
      <c r="J42" s="8">
        <v>2310.5500000000002</v>
      </c>
      <c r="K42" s="9">
        <f t="shared" ref="K42:K47" si="1">J42-F42</f>
        <v>1815.5500000000002</v>
      </c>
    </row>
    <row r="43" spans="1:11" x14ac:dyDescent="0.25">
      <c r="A43" s="95">
        <v>2</v>
      </c>
      <c r="B43" s="8" t="s">
        <v>387</v>
      </c>
      <c r="C43" s="27" t="s">
        <v>386</v>
      </c>
      <c r="D43" s="94" t="s">
        <v>388</v>
      </c>
      <c r="E43" s="8">
        <v>230</v>
      </c>
      <c r="F43" s="9">
        <v>230</v>
      </c>
      <c r="G43" s="8">
        <v>0</v>
      </c>
      <c r="H43" s="8">
        <v>0</v>
      </c>
      <c r="I43" s="8" t="s">
        <v>6</v>
      </c>
      <c r="J43" s="8">
        <v>1815.55</v>
      </c>
      <c r="K43" s="8">
        <f t="shared" si="1"/>
        <v>1585.55</v>
      </c>
    </row>
    <row r="44" spans="1:11" x14ac:dyDescent="0.25">
      <c r="A44" s="95">
        <v>3</v>
      </c>
      <c r="B44" s="8" t="s">
        <v>389</v>
      </c>
      <c r="C44" s="27" t="s">
        <v>390</v>
      </c>
      <c r="D44" s="27" t="s">
        <v>391</v>
      </c>
      <c r="E44" s="8">
        <v>332</v>
      </c>
      <c r="F44" s="9">
        <v>332</v>
      </c>
      <c r="G44" s="8">
        <v>0</v>
      </c>
      <c r="H44" s="8">
        <v>0</v>
      </c>
      <c r="I44" s="8" t="s">
        <v>6</v>
      </c>
      <c r="J44" s="8">
        <v>1585.55</v>
      </c>
      <c r="K44" s="8">
        <f t="shared" si="1"/>
        <v>1253.55</v>
      </c>
    </row>
    <row r="45" spans="1:11" x14ac:dyDescent="0.25">
      <c r="A45" s="95">
        <v>4</v>
      </c>
      <c r="B45" s="8" t="s">
        <v>392</v>
      </c>
      <c r="C45" s="27" t="s">
        <v>393</v>
      </c>
      <c r="D45" s="72" t="s">
        <v>394</v>
      </c>
      <c r="E45" s="8">
        <v>540</v>
      </c>
      <c r="F45" s="9">
        <v>540</v>
      </c>
      <c r="G45" s="8">
        <v>0</v>
      </c>
      <c r="H45" s="8">
        <v>0</v>
      </c>
      <c r="I45" s="8" t="s">
        <v>6</v>
      </c>
      <c r="J45" s="8">
        <v>1253.55</v>
      </c>
      <c r="K45" s="8">
        <f t="shared" si="1"/>
        <v>713.55</v>
      </c>
    </row>
    <row r="46" spans="1:11" x14ac:dyDescent="0.25">
      <c r="A46" s="95">
        <v>5</v>
      </c>
      <c r="B46" s="8" t="s">
        <v>395</v>
      </c>
      <c r="C46" s="27" t="s">
        <v>396</v>
      </c>
      <c r="D46" s="94" t="s">
        <v>60</v>
      </c>
      <c r="E46" s="8">
        <v>198</v>
      </c>
      <c r="F46" s="9">
        <v>198</v>
      </c>
      <c r="G46" s="8">
        <v>0</v>
      </c>
      <c r="H46" s="8">
        <v>0</v>
      </c>
      <c r="I46" s="8" t="s">
        <v>6</v>
      </c>
      <c r="J46" s="8">
        <v>713.55</v>
      </c>
      <c r="K46" s="8">
        <f t="shared" si="1"/>
        <v>515.54999999999995</v>
      </c>
    </row>
    <row r="47" spans="1:11" x14ac:dyDescent="0.25">
      <c r="A47" s="95">
        <v>7</v>
      </c>
      <c r="B47" s="13" t="s">
        <v>397</v>
      </c>
      <c r="C47" s="97" t="s">
        <v>398</v>
      </c>
      <c r="D47" s="98" t="s">
        <v>5</v>
      </c>
      <c r="E47" s="13">
        <v>198</v>
      </c>
      <c r="F47" s="14">
        <v>198</v>
      </c>
      <c r="G47" s="13">
        <v>0</v>
      </c>
      <c r="H47" s="13">
        <v>0</v>
      </c>
      <c r="I47" s="13" t="s">
        <v>157</v>
      </c>
      <c r="J47" s="3">
        <f>5200+K46</f>
        <v>5715.55</v>
      </c>
      <c r="K47" s="13">
        <f t="shared" si="1"/>
        <v>5517.55</v>
      </c>
    </row>
    <row r="48" spans="1:11" x14ac:dyDescent="0.25">
      <c r="A48" s="3">
        <v>8</v>
      </c>
      <c r="B48" s="102" t="s">
        <v>397</v>
      </c>
      <c r="C48" s="42" t="s">
        <v>396</v>
      </c>
      <c r="D48" s="42" t="s">
        <v>5</v>
      </c>
      <c r="E48" s="3">
        <v>150</v>
      </c>
      <c r="F48" s="3">
        <v>150</v>
      </c>
      <c r="G48" s="3">
        <v>0</v>
      </c>
      <c r="H48" s="3">
        <v>0</v>
      </c>
      <c r="I48" s="3" t="s">
        <v>157</v>
      </c>
      <c r="J48" s="3">
        <v>5517.55</v>
      </c>
      <c r="K48" s="3">
        <f>J48-F48</f>
        <v>5367.55</v>
      </c>
    </row>
    <row r="49" spans="1:11" x14ac:dyDescent="0.25">
      <c r="A49" s="3"/>
      <c r="B49" s="3"/>
      <c r="C49" s="304" t="s">
        <v>76</v>
      </c>
      <c r="D49" s="304"/>
      <c r="E49" s="48">
        <f>E42+E43+E44+E45+E46+E47+E48</f>
        <v>2143</v>
      </c>
      <c r="F49" s="48">
        <f>F42+F43+F44+F45+F46+F47+F48</f>
        <v>2143</v>
      </c>
      <c r="G49" s="14"/>
      <c r="H49" s="13"/>
      <c r="I49" s="13"/>
      <c r="J49" s="3"/>
      <c r="K49" s="4"/>
    </row>
    <row r="51" spans="1:11" x14ac:dyDescent="0.25">
      <c r="C51" s="266" t="s">
        <v>384</v>
      </c>
      <c r="D51" s="267"/>
      <c r="E51" s="267"/>
      <c r="F51" s="268"/>
      <c r="G51" s="266">
        <v>1442</v>
      </c>
      <c r="H51" s="268"/>
    </row>
    <row r="52" spans="1:11" x14ac:dyDescent="0.25">
      <c r="C52" s="266" t="s">
        <v>38</v>
      </c>
      <c r="D52" s="267"/>
      <c r="E52" s="267"/>
      <c r="F52" s="268"/>
      <c r="G52" s="297">
        <f>F49</f>
        <v>2143</v>
      </c>
      <c r="H52" s="281"/>
    </row>
    <row r="53" spans="1:11" x14ac:dyDescent="0.25">
      <c r="C53" s="266" t="s">
        <v>421</v>
      </c>
      <c r="D53" s="267"/>
      <c r="E53" s="267"/>
      <c r="F53" s="268"/>
      <c r="G53" s="281">
        <v>200</v>
      </c>
      <c r="H53" s="281"/>
    </row>
    <row r="54" spans="1:11" x14ac:dyDescent="0.25">
      <c r="C54" s="266" t="s">
        <v>422</v>
      </c>
      <c r="D54" s="267"/>
      <c r="E54" s="267"/>
      <c r="F54" s="268"/>
      <c r="G54" s="266">
        <v>10</v>
      </c>
      <c r="H54" s="268"/>
    </row>
    <row r="55" spans="1:11" x14ac:dyDescent="0.25">
      <c r="C55" s="266" t="s">
        <v>4</v>
      </c>
      <c r="D55" s="267"/>
      <c r="E55" s="267"/>
      <c r="F55" s="268"/>
      <c r="G55" s="303">
        <f>K47-F48</f>
        <v>5367.55</v>
      </c>
      <c r="H55" s="268"/>
    </row>
    <row r="56" spans="1:11" x14ac:dyDescent="0.25">
      <c r="C56" s="281" t="s">
        <v>420</v>
      </c>
      <c r="D56" s="281"/>
      <c r="E56" s="281"/>
      <c r="F56" s="281"/>
      <c r="G56" s="281">
        <v>693</v>
      </c>
      <c r="H56" s="281"/>
      <c r="I56" s="66"/>
      <c r="J56" s="66"/>
      <c r="K56" s="66"/>
    </row>
    <row r="57" spans="1:11" x14ac:dyDescent="0.25">
      <c r="C57" s="286" t="s">
        <v>69</v>
      </c>
      <c r="D57" s="287"/>
      <c r="E57" s="287"/>
      <c r="F57" s="288"/>
      <c r="G57" s="305">
        <f>G51+G52+G54+G30</f>
        <v>5315</v>
      </c>
      <c r="H57" s="295"/>
    </row>
    <row r="58" spans="1:11" x14ac:dyDescent="0.25">
      <c r="C58" s="281" t="s">
        <v>75</v>
      </c>
      <c r="D58" s="281"/>
      <c r="E58" s="281"/>
      <c r="F58" s="281"/>
      <c r="G58" s="296">
        <v>5056.5</v>
      </c>
      <c r="H58" s="296"/>
      <c r="I58" s="66"/>
      <c r="J58" s="66"/>
      <c r="K58" s="66"/>
    </row>
    <row r="59" spans="1:11" x14ac:dyDescent="0.25">
      <c r="C59" s="282" t="s">
        <v>76</v>
      </c>
      <c r="D59" s="283"/>
      <c r="E59" s="283"/>
      <c r="F59" s="284"/>
      <c r="G59" s="301">
        <f>G57-G58</f>
        <v>258.5</v>
      </c>
      <c r="H59" s="301"/>
    </row>
    <row r="61" spans="1:11" ht="15.75" x14ac:dyDescent="0.25">
      <c r="H61" s="302" t="s">
        <v>423</v>
      </c>
      <c r="I61" s="302"/>
      <c r="J61" s="302"/>
      <c r="K61" s="302"/>
    </row>
    <row r="63" spans="1:11" ht="18.75" x14ac:dyDescent="0.3">
      <c r="H63" s="270" t="s">
        <v>71</v>
      </c>
      <c r="I63" s="270"/>
      <c r="J63" s="270"/>
      <c r="K63" s="270"/>
    </row>
    <row r="64" spans="1:11" ht="18.75" x14ac:dyDescent="0.3">
      <c r="H64" s="18"/>
      <c r="I64" s="18"/>
      <c r="J64" s="18"/>
      <c r="K64" s="18"/>
    </row>
    <row r="65" spans="8:11" ht="18.75" x14ac:dyDescent="0.3">
      <c r="H65" s="18"/>
      <c r="I65" s="18"/>
      <c r="J65" s="18"/>
      <c r="K65" s="18"/>
    </row>
  </sheetData>
  <mergeCells count="29">
    <mergeCell ref="H61:K61"/>
    <mergeCell ref="H63:K63"/>
    <mergeCell ref="C57:F57"/>
    <mergeCell ref="G57:H57"/>
    <mergeCell ref="C58:F58"/>
    <mergeCell ref="G58:H58"/>
    <mergeCell ref="C59:F59"/>
    <mergeCell ref="G59:H59"/>
    <mergeCell ref="C53:F53"/>
    <mergeCell ref="G53:H53"/>
    <mergeCell ref="C55:F55"/>
    <mergeCell ref="G55:H55"/>
    <mergeCell ref="C56:F56"/>
    <mergeCell ref="G56:H56"/>
    <mergeCell ref="C54:F54"/>
    <mergeCell ref="G54:H54"/>
    <mergeCell ref="C52:F52"/>
    <mergeCell ref="G52:H52"/>
    <mergeCell ref="A1:K3"/>
    <mergeCell ref="A4:K5"/>
    <mergeCell ref="C29:F29"/>
    <mergeCell ref="C30:F30"/>
    <mergeCell ref="C31:F31"/>
    <mergeCell ref="C32:F32"/>
    <mergeCell ref="C33:F33"/>
    <mergeCell ref="A39:K40"/>
    <mergeCell ref="C49:D49"/>
    <mergeCell ref="C51:F51"/>
    <mergeCell ref="G51:H51"/>
  </mergeCells>
  <pageMargins left="0" right="0" top="0" bottom="0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3" workbookViewId="0">
      <selection activeCell="G55" sqref="G55:H55"/>
    </sheetView>
  </sheetViews>
  <sheetFormatPr baseColWidth="10" defaultRowHeight="15" x14ac:dyDescent="0.25"/>
  <cols>
    <col min="1" max="1" width="5.7109375" customWidth="1"/>
    <col min="2" max="2" width="38" customWidth="1"/>
    <col min="3" max="3" width="10.7109375" customWidth="1"/>
    <col min="4" max="4" width="10.28515625" customWidth="1"/>
    <col min="5" max="5" width="9.28515625" customWidth="1"/>
    <col min="6" max="6" width="16.42578125" customWidth="1"/>
  </cols>
  <sheetData>
    <row r="1" spans="1:11" x14ac:dyDescent="0.25">
      <c r="A1" s="280" t="s">
        <v>425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99" t="s">
        <v>68</v>
      </c>
      <c r="B6" s="99" t="s">
        <v>2</v>
      </c>
      <c r="C6" s="99" t="s">
        <v>41</v>
      </c>
      <c r="D6" s="99" t="s">
        <v>10</v>
      </c>
      <c r="E6" s="99" t="s">
        <v>6</v>
      </c>
      <c r="F6" s="17" t="s">
        <v>11</v>
      </c>
      <c r="G6" s="99" t="s">
        <v>37</v>
      </c>
      <c r="H6" s="99" t="s">
        <v>12</v>
      </c>
      <c r="I6" s="9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427</v>
      </c>
      <c r="C7" s="27" t="s">
        <v>428</v>
      </c>
      <c r="D7" s="72" t="s">
        <v>5</v>
      </c>
      <c r="E7" s="27">
        <v>199</v>
      </c>
      <c r="F7" s="8">
        <v>198.66</v>
      </c>
      <c r="G7" s="9">
        <v>155.69999999999999</v>
      </c>
      <c r="H7" s="8">
        <v>10.9</v>
      </c>
      <c r="I7" s="8" t="s">
        <v>6</v>
      </c>
      <c r="J7" s="83">
        <v>5773.33</v>
      </c>
      <c r="K7" s="9">
        <f>J7-F7+H7</f>
        <v>5585.57</v>
      </c>
    </row>
    <row r="8" spans="1:11" x14ac:dyDescent="0.25">
      <c r="A8" s="42">
        <v>2</v>
      </c>
      <c r="B8" s="8" t="s">
        <v>429</v>
      </c>
      <c r="C8" s="27" t="s">
        <v>375</v>
      </c>
      <c r="D8" s="27" t="s">
        <v>430</v>
      </c>
      <c r="E8" s="27">
        <v>200</v>
      </c>
      <c r="F8" s="9">
        <v>200</v>
      </c>
      <c r="G8" s="9">
        <v>0</v>
      </c>
      <c r="H8" s="8">
        <v>0</v>
      </c>
      <c r="I8" s="8" t="s">
        <v>436</v>
      </c>
      <c r="J8" s="8">
        <v>5585.57</v>
      </c>
      <c r="K8" s="9">
        <f t="shared" ref="K8:K13" si="0">J8-F8+H8</f>
        <v>5385.57</v>
      </c>
    </row>
    <row r="9" spans="1:11" x14ac:dyDescent="0.25">
      <c r="A9" s="42">
        <v>3</v>
      </c>
      <c r="B9" s="8" t="s">
        <v>431</v>
      </c>
      <c r="C9" s="27" t="s">
        <v>432</v>
      </c>
      <c r="D9" s="27" t="s">
        <v>5</v>
      </c>
      <c r="E9" s="27">
        <v>199</v>
      </c>
      <c r="F9" s="8">
        <v>198.66</v>
      </c>
      <c r="G9" s="9">
        <v>155.69999999999999</v>
      </c>
      <c r="H9" s="8">
        <v>10.9</v>
      </c>
      <c r="I9" s="8" t="s">
        <v>6</v>
      </c>
      <c r="J9" s="8">
        <v>5385.57</v>
      </c>
      <c r="K9" s="9">
        <f t="shared" si="0"/>
        <v>5197.8099999999995</v>
      </c>
    </row>
    <row r="10" spans="1:11" x14ac:dyDescent="0.25">
      <c r="A10" s="42">
        <v>4</v>
      </c>
      <c r="B10" s="77" t="s">
        <v>433</v>
      </c>
      <c r="C10" s="27" t="s">
        <v>434</v>
      </c>
      <c r="D10" s="27" t="s">
        <v>5</v>
      </c>
      <c r="E10" s="27">
        <v>199</v>
      </c>
      <c r="F10" s="8">
        <v>198.66</v>
      </c>
      <c r="G10" s="9">
        <v>155.69999999999999</v>
      </c>
      <c r="H10" s="8">
        <v>10.9</v>
      </c>
      <c r="I10" s="8" t="s">
        <v>67</v>
      </c>
      <c r="J10" s="9">
        <v>5197.8100000000004</v>
      </c>
      <c r="K10" s="9">
        <f t="shared" si="0"/>
        <v>5010.05</v>
      </c>
    </row>
    <row r="11" spans="1:11" x14ac:dyDescent="0.25">
      <c r="A11" s="42">
        <v>5</v>
      </c>
      <c r="B11" s="8" t="s">
        <v>435</v>
      </c>
      <c r="C11" s="27" t="s">
        <v>434</v>
      </c>
      <c r="D11" s="27" t="s">
        <v>15</v>
      </c>
      <c r="E11" s="27">
        <v>254</v>
      </c>
      <c r="F11" s="8">
        <v>253.7</v>
      </c>
      <c r="G11" s="9">
        <v>178.43</v>
      </c>
      <c r="H11" s="8">
        <v>14.9</v>
      </c>
      <c r="I11" s="8" t="s">
        <v>67</v>
      </c>
      <c r="J11" s="8">
        <v>5010.05</v>
      </c>
      <c r="K11" s="9">
        <f t="shared" si="0"/>
        <v>4771.25</v>
      </c>
    </row>
    <row r="12" spans="1:11" x14ac:dyDescent="0.25">
      <c r="A12" s="42">
        <v>6</v>
      </c>
      <c r="B12" s="8" t="s">
        <v>285</v>
      </c>
      <c r="C12" s="27" t="s">
        <v>286</v>
      </c>
      <c r="D12" s="27" t="s">
        <v>8</v>
      </c>
      <c r="E12" s="27">
        <v>100</v>
      </c>
      <c r="F12" s="8">
        <v>100</v>
      </c>
      <c r="G12" s="9">
        <v>0</v>
      </c>
      <c r="H12" s="8">
        <v>0</v>
      </c>
      <c r="I12" s="8" t="s">
        <v>436</v>
      </c>
      <c r="J12" s="9">
        <v>4771.25</v>
      </c>
      <c r="K12" s="9">
        <f t="shared" si="0"/>
        <v>4671.25</v>
      </c>
    </row>
    <row r="13" spans="1:11" x14ac:dyDescent="0.25">
      <c r="A13" s="42">
        <v>7</v>
      </c>
      <c r="B13" s="8" t="s">
        <v>441</v>
      </c>
      <c r="C13" s="27" t="s">
        <v>442</v>
      </c>
      <c r="D13" s="27" t="s">
        <v>45</v>
      </c>
      <c r="E13" s="27">
        <v>129</v>
      </c>
      <c r="F13" s="8">
        <v>128.46</v>
      </c>
      <c r="G13" s="9">
        <v>90.7</v>
      </c>
      <c r="H13" s="8">
        <v>6.35</v>
      </c>
      <c r="I13" s="8" t="s">
        <v>6</v>
      </c>
      <c r="J13" s="9">
        <v>4671.25</v>
      </c>
      <c r="K13" s="9">
        <f t="shared" si="0"/>
        <v>4549.1400000000003</v>
      </c>
    </row>
    <row r="14" spans="1:11" x14ac:dyDescent="0.25">
      <c r="A14" s="42"/>
      <c r="B14" s="8"/>
      <c r="C14" s="27"/>
      <c r="D14" s="27"/>
      <c r="E14" s="27"/>
      <c r="F14" s="8"/>
      <c r="G14" s="9"/>
      <c r="H14" s="8"/>
      <c r="I14" s="8"/>
      <c r="J14" s="8"/>
      <c r="K14" s="9"/>
    </row>
    <row r="15" spans="1:11" x14ac:dyDescent="0.25">
      <c r="A15" s="42"/>
      <c r="B15" s="8"/>
      <c r="C15" s="27"/>
      <c r="D15" s="94"/>
      <c r="E15" s="27"/>
      <c r="F15" s="8"/>
      <c r="G15" s="9"/>
      <c r="H15" s="8"/>
      <c r="I15" s="8"/>
      <c r="J15" s="8"/>
      <c r="K15" s="9"/>
    </row>
    <row r="16" spans="1:11" x14ac:dyDescent="0.25">
      <c r="A16" s="42"/>
      <c r="B16" s="8"/>
      <c r="C16" s="27"/>
      <c r="D16" s="94"/>
      <c r="E16" s="27"/>
      <c r="F16" s="8"/>
      <c r="G16" s="9"/>
      <c r="H16" s="8"/>
      <c r="I16" s="8"/>
      <c r="J16" s="8"/>
      <c r="K16" s="9"/>
    </row>
    <row r="17" spans="1:11" x14ac:dyDescent="0.25">
      <c r="A17" s="70"/>
      <c r="B17" s="71"/>
      <c r="C17" s="27"/>
      <c r="D17" s="94"/>
      <c r="E17" s="27"/>
      <c r="F17" s="71"/>
      <c r="G17" s="71"/>
      <c r="H17" s="71"/>
      <c r="I17" s="71"/>
      <c r="J17" s="9"/>
      <c r="K17" s="9"/>
    </row>
    <row r="18" spans="1:11" x14ac:dyDescent="0.25">
      <c r="A18" s="42"/>
      <c r="B18" s="8"/>
      <c r="C18" s="27"/>
      <c r="D18" s="94"/>
      <c r="E18" s="27"/>
      <c r="F18" s="8"/>
      <c r="G18" s="9"/>
      <c r="H18" s="8"/>
      <c r="I18" s="8"/>
      <c r="J18" s="8"/>
      <c r="K18" s="9"/>
    </row>
    <row r="19" spans="1:11" x14ac:dyDescent="0.25">
      <c r="A19" s="42"/>
      <c r="B19" s="8"/>
      <c r="C19" s="27"/>
      <c r="D19" s="72"/>
      <c r="E19" s="27"/>
      <c r="F19" s="8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1280</v>
      </c>
      <c r="F27" s="74">
        <f>F7+F8+F9+F10+F11+F12+F13+F14+F15+F16+F17+F18+F19+F20+F21+F22+F23+F24+F25</f>
        <v>1278.1399999999999</v>
      </c>
      <c r="G27" s="75"/>
      <c r="H27" s="76">
        <f>H7+H8+H9+H10+H11+H12+H13+H14+H15+H16+H17+H18+H19+H20+H21+H22+H23+H24+H25</f>
        <v>53.95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1280</v>
      </c>
      <c r="H30" s="35"/>
      <c r="I30" s="35"/>
      <c r="J30" s="35"/>
      <c r="K30" s="35"/>
    </row>
    <row r="31" spans="1:11" x14ac:dyDescent="0.25">
      <c r="A31" s="35"/>
      <c r="B31" s="35"/>
      <c r="C31" s="266" t="s">
        <v>450</v>
      </c>
      <c r="D31" s="267"/>
      <c r="E31" s="267"/>
      <c r="F31" s="268"/>
      <c r="G31" s="100">
        <v>50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40</v>
      </c>
      <c r="D32" s="281"/>
      <c r="E32" s="281"/>
      <c r="F32" s="281"/>
      <c r="G32" s="11">
        <f>H27+0</f>
        <v>53.95</v>
      </c>
      <c r="H32" s="35"/>
      <c r="I32" s="35"/>
      <c r="J32" s="35"/>
      <c r="K32" s="35"/>
    </row>
    <row r="33" spans="1:11" x14ac:dyDescent="0.25">
      <c r="A33" s="35"/>
      <c r="B33" s="35"/>
      <c r="C33" s="281" t="s">
        <v>4</v>
      </c>
      <c r="D33" s="281"/>
      <c r="E33" s="281"/>
      <c r="F33" s="281"/>
      <c r="G33" s="19">
        <f>K13</f>
        <v>4549.1400000000003</v>
      </c>
      <c r="H33" s="35"/>
      <c r="I33" s="35"/>
      <c r="J33" s="35"/>
      <c r="K33" s="35"/>
    </row>
    <row r="34" spans="1:11" x14ac:dyDescent="0.25">
      <c r="A34" s="37"/>
      <c r="B34" s="35"/>
      <c r="C34" s="285" t="s">
        <v>69</v>
      </c>
      <c r="D34" s="285"/>
      <c r="E34" s="285"/>
      <c r="F34" s="285"/>
      <c r="G34" s="28">
        <f>G30-G32+G31</f>
        <v>1276.05</v>
      </c>
      <c r="H34" s="35"/>
      <c r="I34" s="35"/>
      <c r="J34" s="35"/>
      <c r="K34" s="35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37"/>
      <c r="B39" s="37"/>
      <c r="C39" s="38"/>
      <c r="D39" s="38"/>
      <c r="E39" s="38"/>
      <c r="F39" s="38"/>
      <c r="G39" s="39"/>
      <c r="H39" s="37"/>
      <c r="I39" s="37"/>
      <c r="J39" s="37"/>
      <c r="K39" s="37"/>
    </row>
    <row r="40" spans="1:11" x14ac:dyDescent="0.25">
      <c r="A40" s="271" t="s">
        <v>42</v>
      </c>
      <c r="B40" s="272"/>
      <c r="C40" s="272"/>
      <c r="D40" s="272"/>
      <c r="E40" s="272"/>
      <c r="F40" s="272"/>
      <c r="G40" s="272"/>
      <c r="H40" s="272"/>
      <c r="I40" s="272"/>
      <c r="J40" s="272"/>
      <c r="K40" s="273"/>
    </row>
    <row r="41" spans="1:11" x14ac:dyDescent="0.25">
      <c r="A41" s="277"/>
      <c r="B41" s="278"/>
      <c r="C41" s="278"/>
      <c r="D41" s="278"/>
      <c r="E41" s="278"/>
      <c r="F41" s="278"/>
      <c r="G41" s="278"/>
      <c r="H41" s="278"/>
      <c r="I41" s="278"/>
      <c r="J41" s="278"/>
      <c r="K41" s="279"/>
    </row>
    <row r="42" spans="1:11" ht="30" x14ac:dyDescent="0.25">
      <c r="A42" s="99" t="s">
        <v>68</v>
      </c>
      <c r="B42" s="99" t="s">
        <v>2</v>
      </c>
      <c r="C42" s="99" t="s">
        <v>41</v>
      </c>
      <c r="D42" s="99" t="s">
        <v>10</v>
      </c>
      <c r="E42" s="99" t="s">
        <v>6</v>
      </c>
      <c r="F42" s="17" t="s">
        <v>11</v>
      </c>
      <c r="G42" s="99" t="s">
        <v>37</v>
      </c>
      <c r="H42" s="99" t="s">
        <v>12</v>
      </c>
      <c r="I42" s="99" t="s">
        <v>3</v>
      </c>
      <c r="J42" s="6" t="s">
        <v>1</v>
      </c>
      <c r="K42" s="16" t="s">
        <v>13</v>
      </c>
    </row>
    <row r="43" spans="1:11" ht="18" customHeight="1" x14ac:dyDescent="0.25">
      <c r="A43" s="3">
        <v>1</v>
      </c>
      <c r="B43" s="82" t="s">
        <v>437</v>
      </c>
      <c r="C43" s="84" t="s">
        <v>438</v>
      </c>
      <c r="D43" s="43" t="s">
        <v>60</v>
      </c>
      <c r="E43" s="10">
        <v>198</v>
      </c>
      <c r="F43" s="9">
        <v>198</v>
      </c>
      <c r="G43" s="9">
        <v>0</v>
      </c>
      <c r="H43" s="8">
        <v>0</v>
      </c>
      <c r="I43" s="8" t="s">
        <v>6</v>
      </c>
      <c r="J43" s="8">
        <v>5367.54</v>
      </c>
      <c r="K43" s="9">
        <f t="shared" ref="K43:K48" si="1">J43-F43</f>
        <v>5169.54</v>
      </c>
    </row>
    <row r="44" spans="1:11" x14ac:dyDescent="0.25">
      <c r="A44" s="95">
        <v>2</v>
      </c>
      <c r="B44" s="8" t="s">
        <v>439</v>
      </c>
      <c r="C44" s="27" t="s">
        <v>440</v>
      </c>
      <c r="D44" s="94" t="s">
        <v>5</v>
      </c>
      <c r="E44" s="8">
        <v>198</v>
      </c>
      <c r="F44" s="9">
        <v>198</v>
      </c>
      <c r="G44" s="8">
        <v>0</v>
      </c>
      <c r="H44" s="8">
        <v>0</v>
      </c>
      <c r="I44" s="8" t="s">
        <v>6</v>
      </c>
      <c r="J44" s="8">
        <v>5169.54</v>
      </c>
      <c r="K44" s="9">
        <f t="shared" si="1"/>
        <v>4971.54</v>
      </c>
    </row>
    <row r="45" spans="1:11" x14ac:dyDescent="0.25">
      <c r="A45" s="95">
        <v>3</v>
      </c>
      <c r="B45" s="8" t="s">
        <v>443</v>
      </c>
      <c r="C45" s="27" t="s">
        <v>444</v>
      </c>
      <c r="D45" s="27" t="s">
        <v>60</v>
      </c>
      <c r="E45" s="8">
        <v>198</v>
      </c>
      <c r="F45" s="9">
        <v>198</v>
      </c>
      <c r="G45" s="8">
        <v>0</v>
      </c>
      <c r="H45" s="8">
        <v>0</v>
      </c>
      <c r="I45" s="8" t="s">
        <v>6</v>
      </c>
      <c r="J45" s="8">
        <v>4971.54</v>
      </c>
      <c r="K45" s="9">
        <f t="shared" si="1"/>
        <v>4773.54</v>
      </c>
    </row>
    <row r="46" spans="1:11" x14ac:dyDescent="0.25">
      <c r="A46" s="95">
        <v>4</v>
      </c>
      <c r="B46" s="8" t="s">
        <v>445</v>
      </c>
      <c r="C46" s="27" t="s">
        <v>446</v>
      </c>
      <c r="D46" s="72" t="s">
        <v>60</v>
      </c>
      <c r="E46" s="8">
        <v>198</v>
      </c>
      <c r="F46" s="9">
        <v>198</v>
      </c>
      <c r="G46" s="8">
        <v>0</v>
      </c>
      <c r="H46" s="8">
        <v>0</v>
      </c>
      <c r="I46" s="8" t="s">
        <v>6</v>
      </c>
      <c r="J46" s="8">
        <v>4773.54</v>
      </c>
      <c r="K46" s="9">
        <f t="shared" si="1"/>
        <v>4575.54</v>
      </c>
    </row>
    <row r="47" spans="1:11" x14ac:dyDescent="0.25">
      <c r="A47" s="95">
        <v>5</v>
      </c>
      <c r="B47" s="8" t="s">
        <v>447</v>
      </c>
      <c r="C47" s="27" t="s">
        <v>448</v>
      </c>
      <c r="D47" s="94" t="s">
        <v>60</v>
      </c>
      <c r="E47" s="8">
        <v>198</v>
      </c>
      <c r="F47" s="9">
        <v>198</v>
      </c>
      <c r="G47" s="8">
        <v>0</v>
      </c>
      <c r="H47" s="8">
        <v>0</v>
      </c>
      <c r="I47" s="8" t="s">
        <v>6</v>
      </c>
      <c r="J47" s="8">
        <v>4575.54</v>
      </c>
      <c r="K47" s="8">
        <f t="shared" si="1"/>
        <v>4377.54</v>
      </c>
    </row>
    <row r="48" spans="1:11" x14ac:dyDescent="0.25">
      <c r="A48" s="95">
        <v>6</v>
      </c>
      <c r="B48" s="13" t="s">
        <v>449</v>
      </c>
      <c r="C48" s="97" t="s">
        <v>448</v>
      </c>
      <c r="D48" s="98" t="s">
        <v>60</v>
      </c>
      <c r="E48" s="13">
        <v>120</v>
      </c>
      <c r="F48" s="14">
        <v>119.57</v>
      </c>
      <c r="G48" s="13">
        <v>0</v>
      </c>
      <c r="H48" s="13">
        <v>0</v>
      </c>
      <c r="I48" s="13" t="s">
        <v>6</v>
      </c>
      <c r="J48" s="3">
        <v>4377.54</v>
      </c>
      <c r="K48" s="13">
        <f t="shared" si="1"/>
        <v>4257.97</v>
      </c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04" t="s">
        <v>76</v>
      </c>
      <c r="D50" s="304"/>
      <c r="E50" s="48">
        <f>E43+E44+E45+E46+E47+E48</f>
        <v>1110</v>
      </c>
      <c r="F50" s="48">
        <f>F43+F44+F45+F46+F47+F48</f>
        <v>1109.57</v>
      </c>
      <c r="G50" s="14"/>
      <c r="H50" s="13"/>
      <c r="I50" s="13"/>
      <c r="J50" s="3"/>
      <c r="K50" s="4"/>
    </row>
    <row r="52" spans="1:11" x14ac:dyDescent="0.25">
      <c r="C52" s="266" t="s">
        <v>426</v>
      </c>
      <c r="D52" s="267"/>
      <c r="E52" s="267"/>
      <c r="F52" s="268"/>
      <c r="G52" s="266">
        <v>0</v>
      </c>
      <c r="H52" s="268"/>
    </row>
    <row r="53" spans="1:11" x14ac:dyDescent="0.25">
      <c r="C53" s="266" t="s">
        <v>38</v>
      </c>
      <c r="D53" s="267"/>
      <c r="E53" s="267"/>
      <c r="F53" s="268"/>
      <c r="G53" s="297">
        <f>F50</f>
        <v>1109.57</v>
      </c>
      <c r="H53" s="281"/>
    </row>
    <row r="54" spans="1:11" x14ac:dyDescent="0.25">
      <c r="C54" s="266" t="s">
        <v>4</v>
      </c>
      <c r="D54" s="267"/>
      <c r="E54" s="267"/>
      <c r="F54" s="268"/>
      <c r="G54" s="303">
        <f>K48</f>
        <v>4257.97</v>
      </c>
      <c r="H54" s="268"/>
    </row>
    <row r="55" spans="1:11" x14ac:dyDescent="0.25">
      <c r="C55" s="266" t="s">
        <v>452</v>
      </c>
      <c r="D55" s="267"/>
      <c r="E55" s="267"/>
      <c r="F55" s="268"/>
      <c r="G55" s="303">
        <v>453</v>
      </c>
      <c r="H55" s="306"/>
    </row>
    <row r="56" spans="1:11" x14ac:dyDescent="0.25">
      <c r="C56" s="266" t="s">
        <v>451</v>
      </c>
      <c r="D56" s="267"/>
      <c r="E56" s="267"/>
      <c r="F56" s="268"/>
      <c r="G56" s="266">
        <v>60</v>
      </c>
      <c r="H56" s="268"/>
    </row>
    <row r="57" spans="1:11" x14ac:dyDescent="0.25">
      <c r="C57" s="286" t="s">
        <v>69</v>
      </c>
      <c r="D57" s="287"/>
      <c r="E57" s="287"/>
      <c r="F57" s="288"/>
      <c r="G57" s="305">
        <f>G53+G56</f>
        <v>1169.57</v>
      </c>
      <c r="H57" s="295"/>
    </row>
    <row r="58" spans="1:11" x14ac:dyDescent="0.25">
      <c r="C58" s="281" t="s">
        <v>75</v>
      </c>
      <c r="D58" s="281"/>
      <c r="E58" s="281"/>
      <c r="F58" s="281"/>
      <c r="G58" s="296">
        <v>453</v>
      </c>
      <c r="H58" s="296"/>
      <c r="I58" s="66"/>
      <c r="J58" s="66"/>
      <c r="K58" s="66"/>
    </row>
    <row r="59" spans="1:11" x14ac:dyDescent="0.25">
      <c r="C59" s="282" t="s">
        <v>76</v>
      </c>
      <c r="D59" s="283"/>
      <c r="E59" s="283"/>
      <c r="F59" s="284"/>
      <c r="G59" s="301">
        <f>G34+G53+G56-G58</f>
        <v>1992.62</v>
      </c>
      <c r="H59" s="301"/>
    </row>
    <row r="61" spans="1:11" ht="15.75" x14ac:dyDescent="0.25">
      <c r="H61" s="302" t="s">
        <v>424</v>
      </c>
      <c r="I61" s="302"/>
      <c r="J61" s="302"/>
      <c r="K61" s="302"/>
    </row>
    <row r="63" spans="1:11" ht="18.75" x14ac:dyDescent="0.3">
      <c r="H63" s="270" t="s">
        <v>71</v>
      </c>
      <c r="I63" s="270"/>
      <c r="J63" s="270"/>
      <c r="K63" s="270"/>
    </row>
    <row r="64" spans="1:11" ht="18.75" x14ac:dyDescent="0.3">
      <c r="H64" s="18"/>
      <c r="I64" s="18"/>
      <c r="J64" s="18"/>
      <c r="K64" s="18"/>
    </row>
    <row r="65" spans="8:11" ht="18.75" x14ac:dyDescent="0.3">
      <c r="H65" s="18"/>
      <c r="I65" s="18"/>
      <c r="J65" s="18"/>
      <c r="K65" s="18"/>
    </row>
  </sheetData>
  <mergeCells count="28">
    <mergeCell ref="C33:F33"/>
    <mergeCell ref="A1:K3"/>
    <mergeCell ref="A4:K5"/>
    <mergeCell ref="C29:F29"/>
    <mergeCell ref="C30:F30"/>
    <mergeCell ref="C32:F32"/>
    <mergeCell ref="A40:K41"/>
    <mergeCell ref="C50:D50"/>
    <mergeCell ref="C52:F52"/>
    <mergeCell ref="G52:H52"/>
    <mergeCell ref="C53:F53"/>
    <mergeCell ref="G53:H53"/>
    <mergeCell ref="C59:F59"/>
    <mergeCell ref="G59:H59"/>
    <mergeCell ref="H61:K61"/>
    <mergeCell ref="H63:K63"/>
    <mergeCell ref="C31:F31"/>
    <mergeCell ref="C56:F56"/>
    <mergeCell ref="G56:H56"/>
    <mergeCell ref="C55:F55"/>
    <mergeCell ref="G55:H55"/>
    <mergeCell ref="C57:F57"/>
    <mergeCell ref="G57:H57"/>
    <mergeCell ref="C58:F58"/>
    <mergeCell ref="G58:H58"/>
    <mergeCell ref="C54:F54"/>
    <mergeCell ref="G54:H54"/>
    <mergeCell ref="C34:F34"/>
  </mergeCells>
  <pageMargins left="0" right="0" top="0" bottom="0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7" workbookViewId="0">
      <selection activeCell="I14" sqref="I14"/>
    </sheetView>
  </sheetViews>
  <sheetFormatPr baseColWidth="10" defaultRowHeight="15" x14ac:dyDescent="0.25"/>
  <cols>
    <col min="1" max="1" width="6" customWidth="1"/>
    <col min="2" max="2" width="18.140625" bestFit="1" customWidth="1"/>
  </cols>
  <sheetData>
    <row r="1" spans="1:11" x14ac:dyDescent="0.25">
      <c r="A1" s="280" t="s">
        <v>513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01" t="s">
        <v>68</v>
      </c>
      <c r="B6" s="101" t="s">
        <v>2</v>
      </c>
      <c r="C6" s="101" t="s">
        <v>41</v>
      </c>
      <c r="D6" s="101" t="s">
        <v>10</v>
      </c>
      <c r="E6" s="101" t="s">
        <v>6</v>
      </c>
      <c r="F6" s="17" t="s">
        <v>11</v>
      </c>
      <c r="G6" s="101" t="s">
        <v>37</v>
      </c>
      <c r="H6" s="101" t="s">
        <v>12</v>
      </c>
      <c r="I6" s="10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355</v>
      </c>
      <c r="C7" s="27" t="s">
        <v>354</v>
      </c>
      <c r="D7" s="72" t="s">
        <v>52</v>
      </c>
      <c r="E7" s="27">
        <v>100</v>
      </c>
      <c r="F7" s="8">
        <v>100</v>
      </c>
      <c r="G7" s="9">
        <v>0</v>
      </c>
      <c r="H7" s="8">
        <v>0</v>
      </c>
      <c r="I7" s="8" t="s">
        <v>235</v>
      </c>
      <c r="J7" s="83">
        <v>4549.1400000000003</v>
      </c>
      <c r="K7" s="9">
        <f>J7-F7+H7</f>
        <v>4449.1400000000003</v>
      </c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9"/>
      <c r="B9" s="73" t="s">
        <v>76</v>
      </c>
      <c r="C9" s="73"/>
      <c r="D9" s="73"/>
      <c r="E9" s="73">
        <f>E7+E8</f>
        <v>100</v>
      </c>
      <c r="F9" s="74">
        <f>F7+F8</f>
        <v>100</v>
      </c>
      <c r="G9" s="75"/>
      <c r="H9" s="76">
        <f>H7+H8</f>
        <v>0</v>
      </c>
      <c r="I9" s="73"/>
      <c r="J9" s="73"/>
      <c r="K9" s="73"/>
    </row>
    <row r="10" spans="1:11" x14ac:dyDescent="0.25">
      <c r="A10" s="35"/>
      <c r="B10" s="35"/>
      <c r="C10" s="36"/>
      <c r="D10" s="36"/>
      <c r="E10" s="36"/>
      <c r="F10" s="36"/>
      <c r="G10" s="36"/>
      <c r="H10" s="35"/>
      <c r="I10" s="35"/>
      <c r="J10" s="35"/>
      <c r="K10" s="35"/>
    </row>
    <row r="11" spans="1:11" x14ac:dyDescent="0.25">
      <c r="A11" s="35"/>
      <c r="B11" s="35"/>
      <c r="C11" s="281" t="s">
        <v>39</v>
      </c>
      <c r="D11" s="281"/>
      <c r="E11" s="281"/>
      <c r="F11" s="281"/>
      <c r="G11" s="11">
        <v>0</v>
      </c>
      <c r="H11" s="35"/>
      <c r="I11" s="35"/>
      <c r="J11" s="35"/>
      <c r="K11" s="35"/>
    </row>
    <row r="12" spans="1:11" x14ac:dyDescent="0.25">
      <c r="A12" s="35"/>
      <c r="B12" s="35"/>
      <c r="C12" s="281" t="s">
        <v>38</v>
      </c>
      <c r="D12" s="281"/>
      <c r="E12" s="281"/>
      <c r="F12" s="281"/>
      <c r="G12" s="19">
        <f>E9+E10</f>
        <v>100</v>
      </c>
      <c r="H12" s="35"/>
      <c r="I12" s="35"/>
      <c r="J12" s="35"/>
      <c r="K12" s="35"/>
    </row>
    <row r="13" spans="1:11" x14ac:dyDescent="0.25">
      <c r="A13" s="35"/>
      <c r="B13" s="35"/>
      <c r="C13" s="281" t="s">
        <v>40</v>
      </c>
      <c r="D13" s="281"/>
      <c r="E13" s="281"/>
      <c r="F13" s="281"/>
      <c r="G13" s="11">
        <f>H9+0</f>
        <v>0</v>
      </c>
      <c r="H13" s="35"/>
      <c r="I13" s="35"/>
      <c r="J13" s="35"/>
      <c r="K13" s="35"/>
    </row>
    <row r="14" spans="1:11" x14ac:dyDescent="0.25">
      <c r="A14" s="35"/>
      <c r="B14" s="35"/>
      <c r="C14" s="281" t="s">
        <v>4</v>
      </c>
      <c r="D14" s="281"/>
      <c r="E14" s="281"/>
      <c r="F14" s="281"/>
      <c r="G14" s="19">
        <f>K7</f>
        <v>4449.1400000000003</v>
      </c>
      <c r="H14" s="35"/>
      <c r="I14" s="35"/>
      <c r="J14" s="35"/>
      <c r="K14" s="35"/>
    </row>
    <row r="15" spans="1:11" x14ac:dyDescent="0.25">
      <c r="A15" s="37"/>
      <c r="B15" s="35"/>
      <c r="C15" s="285" t="s">
        <v>69</v>
      </c>
      <c r="D15" s="285"/>
      <c r="E15" s="285"/>
      <c r="F15" s="285"/>
      <c r="G15" s="28">
        <f>G12</f>
        <v>100</v>
      </c>
      <c r="H15" s="35"/>
      <c r="I15" s="35"/>
      <c r="J15" s="35"/>
      <c r="K15" s="35"/>
    </row>
    <row r="16" spans="1:11" x14ac:dyDescent="0.25">
      <c r="A16" s="37"/>
      <c r="B16" s="37"/>
      <c r="C16" s="38"/>
      <c r="D16" s="38"/>
      <c r="E16" s="38"/>
      <c r="F16" s="38"/>
      <c r="G16" s="39"/>
      <c r="H16" s="37"/>
      <c r="I16" s="37"/>
      <c r="J16" s="37"/>
      <c r="K16" s="37"/>
    </row>
    <row r="17" spans="1:11" x14ac:dyDescent="0.25">
      <c r="A17" s="37"/>
      <c r="B17" s="37"/>
      <c r="C17" s="38"/>
      <c r="D17" s="38"/>
      <c r="E17" s="38"/>
      <c r="F17" s="38"/>
      <c r="G17" s="39"/>
      <c r="H17" s="37"/>
      <c r="I17" s="37"/>
      <c r="J17" s="37"/>
      <c r="K17" s="37"/>
    </row>
    <row r="19" spans="1:11" ht="15.75" x14ac:dyDescent="0.25">
      <c r="H19" s="302" t="s">
        <v>514</v>
      </c>
      <c r="I19" s="302"/>
      <c r="J19" s="302"/>
    </row>
    <row r="20" spans="1:11" ht="15.75" x14ac:dyDescent="0.25">
      <c r="H20" s="112"/>
      <c r="I20" s="112"/>
      <c r="J20" s="112"/>
    </row>
    <row r="21" spans="1:11" ht="15.75" x14ac:dyDescent="0.25">
      <c r="H21" s="307" t="s">
        <v>515</v>
      </c>
      <c r="I21" s="307"/>
      <c r="J21" s="307"/>
    </row>
  </sheetData>
  <mergeCells count="9">
    <mergeCell ref="C14:F14"/>
    <mergeCell ref="C15:F15"/>
    <mergeCell ref="H21:J21"/>
    <mergeCell ref="H19:J19"/>
    <mergeCell ref="A1:K3"/>
    <mergeCell ref="A4:K5"/>
    <mergeCell ref="C11:F11"/>
    <mergeCell ref="C12:F12"/>
    <mergeCell ref="C13:F13"/>
  </mergeCells>
  <pageMargins left="0" right="0" top="0" bottom="0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9" workbookViewId="0">
      <selection activeCell="B51" sqref="B51"/>
    </sheetView>
  </sheetViews>
  <sheetFormatPr baseColWidth="10" defaultRowHeight="15" x14ac:dyDescent="0.25"/>
  <cols>
    <col min="1" max="1" width="5.7109375" customWidth="1"/>
    <col min="2" max="2" width="34.5703125" customWidth="1"/>
  </cols>
  <sheetData>
    <row r="1" spans="1:11" x14ac:dyDescent="0.25">
      <c r="A1" s="280" t="s">
        <v>453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ht="12.75" customHeight="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ht="2.25" hidden="1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01" t="s">
        <v>68</v>
      </c>
      <c r="B6" s="101" t="s">
        <v>2</v>
      </c>
      <c r="C6" s="101" t="s">
        <v>41</v>
      </c>
      <c r="D6" s="101" t="s">
        <v>10</v>
      </c>
      <c r="E6" s="101" t="s">
        <v>6</v>
      </c>
      <c r="F6" s="17" t="s">
        <v>11</v>
      </c>
      <c r="G6" s="101" t="s">
        <v>37</v>
      </c>
      <c r="H6" s="101" t="s">
        <v>12</v>
      </c>
      <c r="I6" s="10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483</v>
      </c>
      <c r="C7" s="27" t="s">
        <v>484</v>
      </c>
      <c r="D7" s="72" t="s">
        <v>105</v>
      </c>
      <c r="E7" s="27">
        <v>136</v>
      </c>
      <c r="F7" s="9">
        <v>135.04</v>
      </c>
      <c r="G7" s="9">
        <v>96.8</v>
      </c>
      <c r="H7" s="8">
        <v>6.78</v>
      </c>
      <c r="I7" s="8" t="s">
        <v>6</v>
      </c>
      <c r="J7" s="83">
        <v>4449.1400000000003</v>
      </c>
      <c r="K7" s="9">
        <f t="shared" ref="K7:K22" si="0">J7-F7+H7</f>
        <v>4320.88</v>
      </c>
    </row>
    <row r="8" spans="1:11" x14ac:dyDescent="0.25">
      <c r="A8" s="42">
        <v>2</v>
      </c>
      <c r="B8" s="8" t="s">
        <v>486</v>
      </c>
      <c r="C8" s="27" t="s">
        <v>485</v>
      </c>
      <c r="D8" s="27" t="s">
        <v>115</v>
      </c>
      <c r="E8" s="27">
        <v>157</v>
      </c>
      <c r="F8" s="9">
        <v>156.54</v>
      </c>
      <c r="G8" s="9">
        <v>116.7</v>
      </c>
      <c r="H8" s="8">
        <v>8.17</v>
      </c>
      <c r="I8" s="8" t="s">
        <v>6</v>
      </c>
      <c r="J8" s="8">
        <v>4320.88</v>
      </c>
      <c r="K8" s="9">
        <f t="shared" si="0"/>
        <v>4172.51</v>
      </c>
    </row>
    <row r="9" spans="1:11" x14ac:dyDescent="0.25">
      <c r="A9" s="42">
        <v>3</v>
      </c>
      <c r="B9" s="8" t="s">
        <v>487</v>
      </c>
      <c r="C9" s="27" t="s">
        <v>488</v>
      </c>
      <c r="D9" s="27" t="s">
        <v>5</v>
      </c>
      <c r="E9" s="27">
        <v>199</v>
      </c>
      <c r="F9" s="9">
        <v>198.66</v>
      </c>
      <c r="G9" s="9">
        <v>155.69999999999999</v>
      </c>
      <c r="H9" s="8">
        <v>10.9</v>
      </c>
      <c r="I9" s="8" t="s">
        <v>6</v>
      </c>
      <c r="J9" s="8">
        <v>4172.51</v>
      </c>
      <c r="K9" s="9">
        <f t="shared" si="0"/>
        <v>3984.7500000000005</v>
      </c>
    </row>
    <row r="10" spans="1:11" x14ac:dyDescent="0.25">
      <c r="A10" s="42">
        <v>4</v>
      </c>
      <c r="B10" s="77" t="s">
        <v>745</v>
      </c>
      <c r="C10" s="27" t="s">
        <v>489</v>
      </c>
      <c r="D10" s="27" t="s">
        <v>5</v>
      </c>
      <c r="E10" s="27">
        <v>199</v>
      </c>
      <c r="F10" s="9">
        <v>198.66</v>
      </c>
      <c r="G10" s="9">
        <v>155.69999999999999</v>
      </c>
      <c r="H10" s="8">
        <v>10.9</v>
      </c>
      <c r="I10" s="8" t="s">
        <v>6</v>
      </c>
      <c r="J10" s="9">
        <v>3984.75</v>
      </c>
      <c r="K10" s="9">
        <f t="shared" si="0"/>
        <v>3796.9900000000002</v>
      </c>
    </row>
    <row r="11" spans="1:11" x14ac:dyDescent="0.25">
      <c r="A11" s="42">
        <v>5</v>
      </c>
      <c r="B11" s="8" t="s">
        <v>490</v>
      </c>
      <c r="C11" s="27" t="s">
        <v>491</v>
      </c>
      <c r="D11" s="27" t="s">
        <v>60</v>
      </c>
      <c r="E11" s="27">
        <v>199</v>
      </c>
      <c r="F11" s="9">
        <v>198.66</v>
      </c>
      <c r="G11" s="9">
        <v>155.69999999999999</v>
      </c>
      <c r="H11" s="8">
        <v>10.9</v>
      </c>
      <c r="I11" s="8" t="s">
        <v>6</v>
      </c>
      <c r="J11" s="8">
        <v>3796.99</v>
      </c>
      <c r="K11" s="9">
        <f t="shared" si="0"/>
        <v>3609.23</v>
      </c>
    </row>
    <row r="12" spans="1:11" x14ac:dyDescent="0.25">
      <c r="A12" s="42">
        <v>6</v>
      </c>
      <c r="B12" s="8" t="s">
        <v>492</v>
      </c>
      <c r="C12" s="27" t="s">
        <v>493</v>
      </c>
      <c r="D12" s="27" t="s">
        <v>105</v>
      </c>
      <c r="E12" s="27">
        <v>136</v>
      </c>
      <c r="F12" s="9">
        <v>135.04</v>
      </c>
      <c r="G12" s="9">
        <v>96.8</v>
      </c>
      <c r="H12" s="8">
        <v>6.78</v>
      </c>
      <c r="I12" s="8" t="s">
        <v>6</v>
      </c>
      <c r="J12" s="9">
        <v>3609.23</v>
      </c>
      <c r="K12" s="9">
        <f t="shared" si="0"/>
        <v>3480.9700000000003</v>
      </c>
    </row>
    <row r="13" spans="1:11" x14ac:dyDescent="0.25">
      <c r="A13" s="42">
        <v>7</v>
      </c>
      <c r="B13" s="8" t="s">
        <v>494</v>
      </c>
      <c r="C13" s="27" t="s">
        <v>495</v>
      </c>
      <c r="D13" s="27" t="s">
        <v>60</v>
      </c>
      <c r="E13" s="27">
        <v>199</v>
      </c>
      <c r="F13" s="9">
        <v>198.66</v>
      </c>
      <c r="G13" s="9">
        <v>155.69999999999999</v>
      </c>
      <c r="H13" s="8">
        <v>10.9</v>
      </c>
      <c r="I13" s="8" t="s">
        <v>6</v>
      </c>
      <c r="J13" s="9">
        <v>3480.97</v>
      </c>
      <c r="K13" s="9">
        <f t="shared" si="0"/>
        <v>3293.21</v>
      </c>
    </row>
    <row r="14" spans="1:11" x14ac:dyDescent="0.25">
      <c r="A14" s="42">
        <v>8</v>
      </c>
      <c r="B14" s="8" t="s">
        <v>496</v>
      </c>
      <c r="C14" s="27" t="s">
        <v>497</v>
      </c>
      <c r="D14" s="27" t="s">
        <v>15</v>
      </c>
      <c r="E14" s="27">
        <v>94</v>
      </c>
      <c r="F14" s="9">
        <v>93.14</v>
      </c>
      <c r="G14" s="9">
        <v>58</v>
      </c>
      <c r="H14" s="8">
        <v>4.0599999999999996</v>
      </c>
      <c r="I14" s="8" t="s">
        <v>6</v>
      </c>
      <c r="J14" s="8">
        <v>3293.21</v>
      </c>
      <c r="K14" s="9">
        <f t="shared" si="0"/>
        <v>3204.13</v>
      </c>
    </row>
    <row r="15" spans="1:11" x14ac:dyDescent="0.25">
      <c r="A15" s="42">
        <v>9</v>
      </c>
      <c r="B15" s="8" t="s">
        <v>498</v>
      </c>
      <c r="C15" s="27" t="s">
        <v>499</v>
      </c>
      <c r="D15" s="72" t="s">
        <v>504</v>
      </c>
      <c r="E15" s="27">
        <v>12</v>
      </c>
      <c r="F15" s="9">
        <v>11.6</v>
      </c>
      <c r="G15" s="9">
        <v>0</v>
      </c>
      <c r="H15" s="8">
        <v>0.82</v>
      </c>
      <c r="I15" s="8" t="s">
        <v>6</v>
      </c>
      <c r="J15" s="8">
        <v>3204.13</v>
      </c>
      <c r="K15" s="9">
        <f t="shared" si="0"/>
        <v>3193.3500000000004</v>
      </c>
    </row>
    <row r="16" spans="1:11" x14ac:dyDescent="0.25">
      <c r="A16" s="42">
        <v>10</v>
      </c>
      <c r="B16" s="8" t="s">
        <v>500</v>
      </c>
      <c r="C16" s="27" t="s">
        <v>499</v>
      </c>
      <c r="D16" s="72" t="s">
        <v>503</v>
      </c>
      <c r="E16" s="27">
        <v>188</v>
      </c>
      <c r="F16" s="9">
        <v>186.28</v>
      </c>
      <c r="G16" s="9">
        <v>116</v>
      </c>
      <c r="H16" s="8">
        <v>8.1199999999999992</v>
      </c>
      <c r="I16" s="8" t="s">
        <v>6</v>
      </c>
      <c r="J16" s="8">
        <v>3193.35</v>
      </c>
      <c r="K16" s="9">
        <f t="shared" si="0"/>
        <v>3015.1899999999996</v>
      </c>
    </row>
    <row r="17" spans="1:11" x14ac:dyDescent="0.25">
      <c r="A17" s="70">
        <v>11</v>
      </c>
      <c r="B17" s="8" t="s">
        <v>502</v>
      </c>
      <c r="C17" s="27" t="s">
        <v>499</v>
      </c>
      <c r="D17" s="72" t="s">
        <v>504</v>
      </c>
      <c r="E17" s="27">
        <v>156</v>
      </c>
      <c r="F17" s="9">
        <v>154.96</v>
      </c>
      <c r="G17" s="71">
        <v>87</v>
      </c>
      <c r="H17" s="71">
        <v>6.1</v>
      </c>
      <c r="I17" s="71" t="s">
        <v>6</v>
      </c>
      <c r="J17" s="9">
        <v>3015.19</v>
      </c>
      <c r="K17" s="9">
        <f t="shared" si="0"/>
        <v>2866.33</v>
      </c>
    </row>
    <row r="18" spans="1:11" x14ac:dyDescent="0.25">
      <c r="A18" s="42">
        <v>12</v>
      </c>
      <c r="B18" s="8" t="s">
        <v>501</v>
      </c>
      <c r="C18" s="27" t="s">
        <v>499</v>
      </c>
      <c r="D18" s="72" t="s">
        <v>504</v>
      </c>
      <c r="E18" s="27">
        <v>188</v>
      </c>
      <c r="F18" s="9">
        <v>186.28</v>
      </c>
      <c r="G18" s="9">
        <v>116</v>
      </c>
      <c r="H18" s="8">
        <v>8.1199999999999992</v>
      </c>
      <c r="I18" s="8" t="s">
        <v>6</v>
      </c>
      <c r="J18" s="8">
        <v>2866.33</v>
      </c>
      <c r="K18" s="9">
        <f t="shared" si="0"/>
        <v>2688.1699999999996</v>
      </c>
    </row>
    <row r="19" spans="1:11" x14ac:dyDescent="0.25">
      <c r="A19" s="42">
        <v>13</v>
      </c>
      <c r="B19" s="87" t="s">
        <v>476</v>
      </c>
      <c r="C19" s="27" t="s">
        <v>505</v>
      </c>
      <c r="D19" s="94" t="s">
        <v>166</v>
      </c>
      <c r="E19" s="86">
        <v>129</v>
      </c>
      <c r="F19" s="88">
        <v>128.46</v>
      </c>
      <c r="G19" s="9">
        <v>90.7</v>
      </c>
      <c r="H19" s="8">
        <v>6.35</v>
      </c>
      <c r="I19" s="8" t="s">
        <v>6</v>
      </c>
      <c r="J19" s="8">
        <v>2688.17</v>
      </c>
      <c r="K19" s="9">
        <f t="shared" si="0"/>
        <v>2566.06</v>
      </c>
    </row>
    <row r="20" spans="1:11" x14ac:dyDescent="0.25">
      <c r="A20" s="42">
        <v>14</v>
      </c>
      <c r="B20" s="8" t="s">
        <v>506</v>
      </c>
      <c r="C20" s="27" t="s">
        <v>507</v>
      </c>
      <c r="D20" s="27" t="s">
        <v>275</v>
      </c>
      <c r="E20" s="27">
        <v>161</v>
      </c>
      <c r="F20" s="8">
        <v>160.56</v>
      </c>
      <c r="G20" s="9">
        <v>120.43</v>
      </c>
      <c r="H20" s="8">
        <v>10.84</v>
      </c>
      <c r="I20" s="8" t="s">
        <v>6</v>
      </c>
      <c r="J20" s="9">
        <v>2566.06</v>
      </c>
      <c r="K20" s="9">
        <f t="shared" si="0"/>
        <v>2416.34</v>
      </c>
    </row>
    <row r="21" spans="1:11" x14ac:dyDescent="0.25">
      <c r="A21" s="42">
        <v>15</v>
      </c>
      <c r="B21" s="8" t="s">
        <v>508</v>
      </c>
      <c r="C21" s="27" t="s">
        <v>509</v>
      </c>
      <c r="D21" s="27" t="s">
        <v>7</v>
      </c>
      <c r="E21" s="27">
        <v>233</v>
      </c>
      <c r="F21" s="8">
        <v>232.08</v>
      </c>
      <c r="G21" s="9">
        <v>158.4</v>
      </c>
      <c r="H21" s="8">
        <v>11.08</v>
      </c>
      <c r="I21" s="8" t="s">
        <v>6</v>
      </c>
      <c r="J21" s="8">
        <v>2416.34</v>
      </c>
      <c r="K21" s="9">
        <f t="shared" si="0"/>
        <v>2195.34</v>
      </c>
    </row>
    <row r="22" spans="1:11" x14ac:dyDescent="0.25">
      <c r="A22" s="53">
        <v>16</v>
      </c>
      <c r="B22" s="8" t="s">
        <v>510</v>
      </c>
      <c r="C22" s="27" t="s">
        <v>509</v>
      </c>
      <c r="D22" s="27" t="s">
        <v>7</v>
      </c>
      <c r="E22" s="27">
        <v>233</v>
      </c>
      <c r="F22" s="8">
        <v>232.08</v>
      </c>
      <c r="G22" s="9">
        <v>158.4</v>
      </c>
      <c r="H22" s="8">
        <v>11.08</v>
      </c>
      <c r="I22" s="8" t="s">
        <v>6</v>
      </c>
      <c r="J22" s="8">
        <v>2195.34</v>
      </c>
      <c r="K22" s="9">
        <f t="shared" si="0"/>
        <v>1974.3400000000001</v>
      </c>
    </row>
    <row r="23" spans="1:11" x14ac:dyDescent="0.25">
      <c r="A23" s="50">
        <v>17</v>
      </c>
      <c r="B23" s="8" t="s">
        <v>511</v>
      </c>
      <c r="C23" s="27" t="s">
        <v>512</v>
      </c>
      <c r="D23" s="27" t="s">
        <v>5</v>
      </c>
      <c r="E23" s="27">
        <v>199</v>
      </c>
      <c r="F23" s="8">
        <v>198.66</v>
      </c>
      <c r="G23" s="9">
        <v>155.69999999999999</v>
      </c>
      <c r="H23" s="10">
        <v>10.9</v>
      </c>
      <c r="I23" s="8" t="s">
        <v>157</v>
      </c>
      <c r="J23" s="8">
        <v>1974.34</v>
      </c>
      <c r="K23" s="9">
        <f>J23-F23+H23</f>
        <v>1786.58</v>
      </c>
    </row>
    <row r="24" spans="1:11" x14ac:dyDescent="0.25">
      <c r="A24" s="49"/>
      <c r="B24" s="73" t="s">
        <v>76</v>
      </c>
      <c r="C24" s="73"/>
      <c r="D24" s="73"/>
      <c r="E24" s="73">
        <f>E7+E8+E9+E10+E11+E12+E13+E14+E15+E16+E19+E18+E17+E20+E21+E22+E23</f>
        <v>2818</v>
      </c>
      <c r="F24" s="74">
        <f>F7+F8+F9+F10+F11+F12+F13+F14+F15+F16+F19+F18+F17+F20+F21+F22+F23</f>
        <v>2805.3599999999997</v>
      </c>
      <c r="G24" s="75"/>
      <c r="H24" s="76">
        <f>H7+H8+H9+H10+H11+H12+H13+H14+H15+H16+H17+H18+H19+H20+H21+H22+H23</f>
        <v>142.80000000000001</v>
      </c>
      <c r="I24" s="73"/>
      <c r="J24" s="73"/>
      <c r="K24" s="73"/>
    </row>
    <row r="25" spans="1:11" x14ac:dyDescent="0.25">
      <c r="A25" s="35"/>
      <c r="B25" s="35"/>
      <c r="C25" s="36"/>
      <c r="D25" s="36"/>
      <c r="E25" s="36"/>
      <c r="F25" s="36"/>
      <c r="G25" s="36"/>
      <c r="H25" s="35"/>
      <c r="I25" s="35"/>
      <c r="J25" s="35"/>
      <c r="K25" s="35"/>
    </row>
    <row r="26" spans="1:11" x14ac:dyDescent="0.25">
      <c r="A26" s="35"/>
      <c r="B26" s="35"/>
      <c r="C26" s="281" t="s">
        <v>39</v>
      </c>
      <c r="D26" s="281"/>
      <c r="E26" s="281"/>
      <c r="F26" s="281"/>
      <c r="G26" s="11">
        <v>0</v>
      </c>
      <c r="H26" s="35"/>
      <c r="I26" s="35"/>
      <c r="J26" s="35"/>
      <c r="K26" s="35"/>
    </row>
    <row r="27" spans="1:11" x14ac:dyDescent="0.25">
      <c r="A27" s="35"/>
      <c r="B27" s="35"/>
      <c r="C27" s="281" t="s">
        <v>38</v>
      </c>
      <c r="D27" s="281"/>
      <c r="E27" s="281"/>
      <c r="F27" s="281"/>
      <c r="G27" s="19">
        <f>E24+E25</f>
        <v>2818</v>
      </c>
      <c r="H27" s="35"/>
      <c r="I27" s="35"/>
      <c r="J27" s="35"/>
      <c r="K27" s="35"/>
    </row>
    <row r="28" spans="1:11" x14ac:dyDescent="0.25">
      <c r="A28" s="35"/>
      <c r="B28" s="35"/>
      <c r="C28" s="266" t="s">
        <v>545</v>
      </c>
      <c r="D28" s="267"/>
      <c r="E28" s="267"/>
      <c r="F28" s="268"/>
      <c r="G28" s="100">
        <v>199</v>
      </c>
      <c r="H28" s="35"/>
      <c r="I28" s="35"/>
      <c r="J28" s="35"/>
      <c r="K28" s="35"/>
    </row>
    <row r="29" spans="1:11" x14ac:dyDescent="0.25">
      <c r="A29" s="35"/>
      <c r="B29" s="35"/>
      <c r="C29" s="281" t="s">
        <v>40</v>
      </c>
      <c r="D29" s="281"/>
      <c r="E29" s="281"/>
      <c r="F29" s="281"/>
      <c r="G29" s="11">
        <f>H24+0</f>
        <v>142.80000000000001</v>
      </c>
      <c r="H29" s="35"/>
      <c r="I29" s="35"/>
      <c r="J29" s="35"/>
      <c r="K29" s="35"/>
    </row>
    <row r="30" spans="1:11" x14ac:dyDescent="0.25">
      <c r="A30" s="35"/>
      <c r="B30" s="35"/>
      <c r="C30" s="281" t="s">
        <v>4</v>
      </c>
      <c r="D30" s="281"/>
      <c r="E30" s="281"/>
      <c r="F30" s="281"/>
      <c r="G30" s="19">
        <f>K23</f>
        <v>1786.58</v>
      </c>
      <c r="H30" s="35"/>
      <c r="I30" s="35"/>
      <c r="J30" s="35"/>
      <c r="K30" s="35"/>
    </row>
    <row r="31" spans="1:11" x14ac:dyDescent="0.25">
      <c r="A31" s="37"/>
      <c r="B31" s="35"/>
      <c r="C31" s="285" t="s">
        <v>69</v>
      </c>
      <c r="D31" s="285"/>
      <c r="E31" s="285"/>
      <c r="F31" s="285"/>
      <c r="G31" s="28">
        <f>G27-G29</f>
        <v>2675.2</v>
      </c>
      <c r="H31" s="35"/>
      <c r="I31" s="35"/>
      <c r="J31" s="35"/>
      <c r="K31" s="35"/>
    </row>
    <row r="32" spans="1:11" ht="11.25" customHeight="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hidden="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ht="93.75" customHeight="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ht="5.25" hidden="1" customHeight="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hidden="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280" t="s">
        <v>481</v>
      </c>
      <c r="B37" s="280"/>
      <c r="C37" s="280"/>
      <c r="D37" s="280"/>
      <c r="E37" s="280"/>
      <c r="F37" s="280"/>
      <c r="G37" s="280"/>
      <c r="H37" s="280"/>
      <c r="I37" s="280"/>
      <c r="J37" s="280"/>
      <c r="K37" s="280"/>
    </row>
    <row r="38" spans="1:11" ht="8.25" customHeight="1" x14ac:dyDescent="0.25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  <row r="39" spans="1:11" ht="30" x14ac:dyDescent="0.25">
      <c r="A39" s="101" t="s">
        <v>68</v>
      </c>
      <c r="B39" s="101" t="s">
        <v>2</v>
      </c>
      <c r="C39" s="101" t="s">
        <v>41</v>
      </c>
      <c r="D39" s="101" t="s">
        <v>10</v>
      </c>
      <c r="E39" s="101" t="s">
        <v>6</v>
      </c>
      <c r="F39" s="17" t="s">
        <v>11</v>
      </c>
      <c r="G39" s="101" t="s">
        <v>37</v>
      </c>
      <c r="H39" s="101" t="s">
        <v>12</v>
      </c>
      <c r="I39" s="101" t="s">
        <v>3</v>
      </c>
      <c r="J39" s="6" t="s">
        <v>1</v>
      </c>
      <c r="K39" s="16" t="s">
        <v>13</v>
      </c>
    </row>
    <row r="40" spans="1:11" x14ac:dyDescent="0.25">
      <c r="A40" s="42">
        <v>1</v>
      </c>
      <c r="B40" s="26" t="s">
        <v>455</v>
      </c>
      <c r="C40" s="27" t="s">
        <v>456</v>
      </c>
      <c r="D40" s="72" t="s">
        <v>5</v>
      </c>
      <c r="E40" s="27">
        <v>198</v>
      </c>
      <c r="F40" s="9">
        <v>198</v>
      </c>
      <c r="G40" s="9">
        <v>0</v>
      </c>
      <c r="H40" s="8">
        <v>0</v>
      </c>
      <c r="I40" s="8" t="s">
        <v>6</v>
      </c>
      <c r="J40" s="83">
        <v>4257.97</v>
      </c>
      <c r="K40" s="9">
        <f>J40-F40</f>
        <v>4059.9700000000003</v>
      </c>
    </row>
    <row r="41" spans="1:11" x14ac:dyDescent="0.25">
      <c r="A41" s="42">
        <v>2</v>
      </c>
      <c r="B41" s="8" t="s">
        <v>457</v>
      </c>
      <c r="C41" s="27" t="s">
        <v>458</v>
      </c>
      <c r="D41" s="27" t="s">
        <v>5</v>
      </c>
      <c r="E41" s="27">
        <v>198</v>
      </c>
      <c r="F41" s="9">
        <v>198</v>
      </c>
      <c r="G41" s="9">
        <v>0</v>
      </c>
      <c r="H41" s="8">
        <v>0</v>
      </c>
      <c r="I41" s="8" t="s">
        <v>6</v>
      </c>
      <c r="J41" s="8">
        <v>4059.97</v>
      </c>
      <c r="K41" s="9">
        <f>J41-F41</f>
        <v>3861.97</v>
      </c>
    </row>
    <row r="42" spans="1:11" x14ac:dyDescent="0.25">
      <c r="A42" s="42">
        <v>3</v>
      </c>
      <c r="B42" s="8" t="s">
        <v>457</v>
      </c>
      <c r="C42" s="27" t="s">
        <v>458</v>
      </c>
      <c r="D42" s="27" t="s">
        <v>107</v>
      </c>
      <c r="E42" s="27">
        <v>198</v>
      </c>
      <c r="F42" s="9">
        <v>198</v>
      </c>
      <c r="G42" s="9">
        <v>0</v>
      </c>
      <c r="H42" s="8">
        <v>0</v>
      </c>
      <c r="I42" s="8" t="s">
        <v>6</v>
      </c>
      <c r="J42" s="8">
        <v>3861.97</v>
      </c>
      <c r="K42" s="9">
        <f t="shared" ref="K42:K60" si="1">J42-F42+H42</f>
        <v>3663.97</v>
      </c>
    </row>
    <row r="43" spans="1:11" x14ac:dyDescent="0.25">
      <c r="A43" s="42">
        <v>4</v>
      </c>
      <c r="B43" s="77" t="s">
        <v>459</v>
      </c>
      <c r="C43" s="27" t="s">
        <v>460</v>
      </c>
      <c r="D43" s="27" t="s">
        <v>5</v>
      </c>
      <c r="E43" s="27">
        <v>198</v>
      </c>
      <c r="F43" s="9">
        <v>198</v>
      </c>
      <c r="G43" s="9">
        <v>0</v>
      </c>
      <c r="H43" s="8">
        <v>0</v>
      </c>
      <c r="I43" s="8" t="s">
        <v>6</v>
      </c>
      <c r="J43" s="9">
        <v>3663.97</v>
      </c>
      <c r="K43" s="9">
        <f t="shared" si="1"/>
        <v>3465.97</v>
      </c>
    </row>
    <row r="44" spans="1:11" x14ac:dyDescent="0.25">
      <c r="A44" s="42">
        <v>5</v>
      </c>
      <c r="B44" s="8" t="s">
        <v>459</v>
      </c>
      <c r="C44" s="27" t="s">
        <v>460</v>
      </c>
      <c r="D44" s="27" t="s">
        <v>107</v>
      </c>
      <c r="E44" s="27">
        <v>198</v>
      </c>
      <c r="F44" s="9">
        <v>198</v>
      </c>
      <c r="G44" s="9">
        <v>0</v>
      </c>
      <c r="H44" s="8">
        <v>0</v>
      </c>
      <c r="I44" s="8" t="s">
        <v>6</v>
      </c>
      <c r="J44" s="8">
        <v>3465.97</v>
      </c>
      <c r="K44" s="9">
        <f t="shared" si="1"/>
        <v>3267.97</v>
      </c>
    </row>
    <row r="45" spans="1:11" x14ac:dyDescent="0.25">
      <c r="A45" s="42">
        <v>6</v>
      </c>
      <c r="B45" s="8" t="s">
        <v>461</v>
      </c>
      <c r="C45" s="27" t="s">
        <v>462</v>
      </c>
      <c r="D45" s="27" t="s">
        <v>60</v>
      </c>
      <c r="E45" s="27">
        <v>198</v>
      </c>
      <c r="F45" s="9">
        <v>198</v>
      </c>
      <c r="G45" s="9">
        <v>0</v>
      </c>
      <c r="H45" s="8">
        <v>0</v>
      </c>
      <c r="I45" s="8" t="s">
        <v>6</v>
      </c>
      <c r="J45" s="9">
        <v>3267.97</v>
      </c>
      <c r="K45" s="9">
        <f t="shared" si="1"/>
        <v>3069.97</v>
      </c>
    </row>
    <row r="46" spans="1:11" x14ac:dyDescent="0.25">
      <c r="A46" s="42">
        <v>7</v>
      </c>
      <c r="B46" s="8" t="s">
        <v>397</v>
      </c>
      <c r="C46" s="27" t="s">
        <v>396</v>
      </c>
      <c r="D46" s="27" t="s">
        <v>5</v>
      </c>
      <c r="E46" s="27">
        <v>-150</v>
      </c>
      <c r="F46" s="9">
        <v>-150</v>
      </c>
      <c r="G46" s="9">
        <v>0</v>
      </c>
      <c r="H46" s="8">
        <v>0</v>
      </c>
      <c r="I46" s="8" t="s">
        <v>6</v>
      </c>
      <c r="J46" s="9">
        <v>3069.97</v>
      </c>
      <c r="K46" s="9">
        <f t="shared" si="1"/>
        <v>3219.97</v>
      </c>
    </row>
    <row r="47" spans="1:11" x14ac:dyDescent="0.25">
      <c r="A47" s="42">
        <v>8</v>
      </c>
      <c r="B47" s="8" t="s">
        <v>463</v>
      </c>
      <c r="C47" s="27" t="s">
        <v>464</v>
      </c>
      <c r="D47" s="27" t="s">
        <v>60</v>
      </c>
      <c r="E47" s="27">
        <v>198</v>
      </c>
      <c r="F47" s="9">
        <v>198</v>
      </c>
      <c r="G47" s="9">
        <v>0</v>
      </c>
      <c r="H47" s="8">
        <v>0</v>
      </c>
      <c r="I47" s="8" t="s">
        <v>6</v>
      </c>
      <c r="J47" s="8">
        <v>3219.97</v>
      </c>
      <c r="K47" s="9">
        <f t="shared" si="1"/>
        <v>3021.97</v>
      </c>
    </row>
    <row r="48" spans="1:11" x14ac:dyDescent="0.25">
      <c r="A48" s="42">
        <v>9</v>
      </c>
      <c r="B48" s="8" t="s">
        <v>465</v>
      </c>
      <c r="C48" s="27" t="s">
        <v>464</v>
      </c>
      <c r="D48" s="94" t="s">
        <v>60</v>
      </c>
      <c r="E48" s="27">
        <v>198</v>
      </c>
      <c r="F48" s="9">
        <v>198</v>
      </c>
      <c r="G48" s="9">
        <v>0</v>
      </c>
      <c r="H48" s="8">
        <v>0</v>
      </c>
      <c r="I48" s="8" t="s">
        <v>6</v>
      </c>
      <c r="J48" s="8">
        <v>3021.97</v>
      </c>
      <c r="K48" s="9">
        <f t="shared" si="1"/>
        <v>2823.97</v>
      </c>
    </row>
    <row r="49" spans="1:11" x14ac:dyDescent="0.25">
      <c r="A49" s="42">
        <v>10</v>
      </c>
      <c r="B49" s="8" t="s">
        <v>467</v>
      </c>
      <c r="C49" s="27" t="s">
        <v>466</v>
      </c>
      <c r="D49" s="94" t="s">
        <v>30</v>
      </c>
      <c r="E49" s="27">
        <v>162</v>
      </c>
      <c r="F49" s="9">
        <v>162</v>
      </c>
      <c r="G49" s="9">
        <v>0</v>
      </c>
      <c r="H49" s="8">
        <v>0</v>
      </c>
      <c r="I49" s="8" t="s">
        <v>6</v>
      </c>
      <c r="J49" s="8">
        <v>2823.97</v>
      </c>
      <c r="K49" s="9">
        <f t="shared" si="1"/>
        <v>2661.97</v>
      </c>
    </row>
    <row r="50" spans="1:11" x14ac:dyDescent="0.25">
      <c r="A50" s="103">
        <v>11</v>
      </c>
      <c r="B50" s="104" t="s">
        <v>397</v>
      </c>
      <c r="C50" s="105" t="s">
        <v>398</v>
      </c>
      <c r="D50" s="106" t="s">
        <v>5</v>
      </c>
      <c r="E50" s="105">
        <v>-198</v>
      </c>
      <c r="F50" s="107">
        <v>-198</v>
      </c>
      <c r="G50" s="104">
        <v>0</v>
      </c>
      <c r="H50" s="104">
        <v>0</v>
      </c>
      <c r="I50" s="104" t="s">
        <v>468</v>
      </c>
      <c r="J50" s="108">
        <v>2661.97</v>
      </c>
      <c r="K50" s="108">
        <f t="shared" si="1"/>
        <v>2859.97</v>
      </c>
    </row>
    <row r="51" spans="1:11" x14ac:dyDescent="0.25">
      <c r="A51" s="109">
        <v>12</v>
      </c>
      <c r="B51" s="110" t="s">
        <v>397</v>
      </c>
      <c r="C51" s="105" t="s">
        <v>398</v>
      </c>
      <c r="D51" s="106" t="s">
        <v>469</v>
      </c>
      <c r="E51" s="105">
        <v>46.71</v>
      </c>
      <c r="F51" s="108">
        <v>46.71</v>
      </c>
      <c r="G51" s="108">
        <v>0</v>
      </c>
      <c r="H51" s="110">
        <v>0</v>
      </c>
      <c r="I51" s="110" t="s">
        <v>468</v>
      </c>
      <c r="J51" s="110">
        <v>2859.97</v>
      </c>
      <c r="K51" s="108">
        <f t="shared" si="1"/>
        <v>2813.2599999999998</v>
      </c>
    </row>
    <row r="52" spans="1:11" x14ac:dyDescent="0.25">
      <c r="A52" s="109">
        <v>13</v>
      </c>
      <c r="B52" s="110" t="s">
        <v>397</v>
      </c>
      <c r="C52" s="105" t="s">
        <v>398</v>
      </c>
      <c r="D52" s="111" t="s">
        <v>469</v>
      </c>
      <c r="E52" s="105">
        <v>100</v>
      </c>
      <c r="F52" s="108">
        <v>100</v>
      </c>
      <c r="G52" s="108">
        <v>0</v>
      </c>
      <c r="H52" s="110">
        <v>0</v>
      </c>
      <c r="I52" s="110" t="s">
        <v>468</v>
      </c>
      <c r="J52" s="110">
        <v>2813.26</v>
      </c>
      <c r="K52" s="108">
        <f t="shared" si="1"/>
        <v>2713.26</v>
      </c>
    </row>
    <row r="53" spans="1:11" x14ac:dyDescent="0.25">
      <c r="A53" s="42">
        <v>14</v>
      </c>
      <c r="B53" s="8" t="s">
        <v>470</v>
      </c>
      <c r="C53" s="27" t="s">
        <v>471</v>
      </c>
      <c r="D53" s="27" t="s">
        <v>30</v>
      </c>
      <c r="E53" s="27">
        <v>162</v>
      </c>
      <c r="F53" s="9">
        <v>162</v>
      </c>
      <c r="G53" s="9">
        <v>0</v>
      </c>
      <c r="H53" s="8">
        <v>0</v>
      </c>
      <c r="I53" s="8" t="s">
        <v>6</v>
      </c>
      <c r="J53" s="9">
        <v>2713.26</v>
      </c>
      <c r="K53" s="9">
        <f t="shared" si="1"/>
        <v>2551.2600000000002</v>
      </c>
    </row>
    <row r="54" spans="1:11" x14ac:dyDescent="0.25">
      <c r="A54" s="42">
        <v>15</v>
      </c>
      <c r="B54" s="8" t="s">
        <v>472</v>
      </c>
      <c r="C54" s="27" t="s">
        <v>473</v>
      </c>
      <c r="D54" s="27" t="s">
        <v>5</v>
      </c>
      <c r="E54" s="27">
        <v>120</v>
      </c>
      <c r="F54" s="9">
        <v>119.57</v>
      </c>
      <c r="G54" s="9">
        <v>0</v>
      </c>
      <c r="H54" s="8">
        <v>0</v>
      </c>
      <c r="I54" s="8" t="s">
        <v>6</v>
      </c>
      <c r="J54" s="8">
        <v>2551.2600000000002</v>
      </c>
      <c r="K54" s="9">
        <f t="shared" si="1"/>
        <v>2431.69</v>
      </c>
    </row>
    <row r="55" spans="1:11" x14ac:dyDescent="0.25">
      <c r="A55" s="53">
        <v>16</v>
      </c>
      <c r="B55" s="8" t="s">
        <v>474</v>
      </c>
      <c r="C55" s="27" t="s">
        <v>475</v>
      </c>
      <c r="D55" s="27" t="s">
        <v>7</v>
      </c>
      <c r="E55" s="27">
        <v>115</v>
      </c>
      <c r="F55" s="9">
        <v>115</v>
      </c>
      <c r="G55" s="9">
        <v>0</v>
      </c>
      <c r="H55" s="8">
        <v>0</v>
      </c>
      <c r="I55" s="8" t="s">
        <v>6</v>
      </c>
      <c r="J55" s="8">
        <v>2431.69</v>
      </c>
      <c r="K55" s="9">
        <f t="shared" si="1"/>
        <v>2316.69</v>
      </c>
    </row>
    <row r="56" spans="1:11" x14ac:dyDescent="0.25">
      <c r="A56" s="50">
        <v>17</v>
      </c>
      <c r="B56" s="8" t="s">
        <v>476</v>
      </c>
      <c r="C56" s="27" t="s">
        <v>477</v>
      </c>
      <c r="D56" s="27" t="s">
        <v>45</v>
      </c>
      <c r="E56" s="27">
        <v>128</v>
      </c>
      <c r="F56" s="9">
        <v>128</v>
      </c>
      <c r="G56" s="9">
        <v>0</v>
      </c>
      <c r="H56" s="10">
        <v>0</v>
      </c>
      <c r="I56" s="8" t="s">
        <v>6</v>
      </c>
      <c r="J56" s="8">
        <v>2316.69</v>
      </c>
      <c r="K56" s="9">
        <f t="shared" si="1"/>
        <v>2188.69</v>
      </c>
    </row>
    <row r="57" spans="1:11" x14ac:dyDescent="0.25">
      <c r="A57" s="53">
        <v>18</v>
      </c>
      <c r="B57" s="8" t="s">
        <v>478</v>
      </c>
      <c r="C57" s="27" t="s">
        <v>64</v>
      </c>
      <c r="D57" s="27" t="s">
        <v>7</v>
      </c>
      <c r="E57" s="27">
        <v>100</v>
      </c>
      <c r="F57" s="9">
        <v>100</v>
      </c>
      <c r="G57" s="9">
        <v>0</v>
      </c>
      <c r="H57" s="8">
        <v>0</v>
      </c>
      <c r="I57" s="8" t="s">
        <v>6</v>
      </c>
      <c r="J57" s="8">
        <v>2188.69</v>
      </c>
      <c r="K57" s="9">
        <f t="shared" si="1"/>
        <v>2088.69</v>
      </c>
    </row>
    <row r="58" spans="1:11" x14ac:dyDescent="0.25">
      <c r="A58" s="53">
        <v>19</v>
      </c>
      <c r="B58" s="8" t="s">
        <v>479</v>
      </c>
      <c r="C58" s="27" t="s">
        <v>480</v>
      </c>
      <c r="D58" s="27" t="s">
        <v>45</v>
      </c>
      <c r="E58" s="27">
        <v>128</v>
      </c>
      <c r="F58" s="9">
        <v>128</v>
      </c>
      <c r="G58" s="9">
        <v>0</v>
      </c>
      <c r="H58" s="8">
        <v>0</v>
      </c>
      <c r="I58" s="8" t="s">
        <v>6</v>
      </c>
      <c r="J58" s="8">
        <v>2088.69</v>
      </c>
      <c r="K58" s="9">
        <f t="shared" si="1"/>
        <v>1960.69</v>
      </c>
    </row>
    <row r="59" spans="1:11" x14ac:dyDescent="0.25">
      <c r="A59" s="53">
        <v>20</v>
      </c>
      <c r="B59" s="8" t="s">
        <v>479</v>
      </c>
      <c r="C59" s="27" t="s">
        <v>480</v>
      </c>
      <c r="D59" s="27" t="s">
        <v>166</v>
      </c>
      <c r="E59" s="27">
        <v>128</v>
      </c>
      <c r="F59" s="9">
        <v>128</v>
      </c>
      <c r="G59" s="9">
        <v>0</v>
      </c>
      <c r="H59" s="8">
        <v>0</v>
      </c>
      <c r="I59" s="8" t="s">
        <v>6</v>
      </c>
      <c r="J59" s="8">
        <v>1960.69</v>
      </c>
      <c r="K59" s="9">
        <f t="shared" si="1"/>
        <v>1832.69</v>
      </c>
    </row>
    <row r="60" spans="1:11" x14ac:dyDescent="0.25">
      <c r="A60" s="53">
        <v>21</v>
      </c>
      <c r="B60" s="8" t="s">
        <v>517</v>
      </c>
      <c r="C60" s="27" t="s">
        <v>518</v>
      </c>
      <c r="D60" s="27" t="s">
        <v>7</v>
      </c>
      <c r="E60" s="27">
        <v>270</v>
      </c>
      <c r="F60" s="9">
        <v>270</v>
      </c>
      <c r="G60" s="9">
        <v>0</v>
      </c>
      <c r="H60" s="8">
        <v>0</v>
      </c>
      <c r="I60" s="8" t="s">
        <v>6</v>
      </c>
      <c r="J60" s="8">
        <v>1832.69</v>
      </c>
      <c r="K60" s="9">
        <f t="shared" si="1"/>
        <v>1562.69</v>
      </c>
    </row>
    <row r="61" spans="1:11" x14ac:dyDescent="0.25">
      <c r="A61" s="49"/>
      <c r="B61" s="73" t="s">
        <v>76</v>
      </c>
      <c r="C61" s="73"/>
      <c r="D61" s="73"/>
      <c r="E61" s="73">
        <f>E40+E41+E42+E43+E44+E45+E46+E47+E48+E49+E50+E51+E52+E53+E54+E55+E56+E57+E58+E59+E60</f>
        <v>2695.71</v>
      </c>
      <c r="F61" s="74">
        <f>F40+F41+F42+F43+F44+F45+F46+F47+F48+F49+F50+F51+F52+F53+F54+F55+F56+F57+F58+F59+F60</f>
        <v>2695.2799999999997</v>
      </c>
      <c r="G61" s="75"/>
      <c r="H61" s="76">
        <f>H40+H41+H42+H43+H44+H45+H46+H47+H48+H49+H50+H51+H52+H53+H54+H55+H56+H57</f>
        <v>0</v>
      </c>
      <c r="I61" s="73"/>
      <c r="J61" s="73"/>
      <c r="K61" s="73"/>
    </row>
    <row r="62" spans="1:11" x14ac:dyDescent="0.25">
      <c r="A62" s="35"/>
      <c r="B62" s="35"/>
      <c r="C62" s="36"/>
      <c r="D62" s="36"/>
      <c r="E62" s="36"/>
      <c r="F62" s="36"/>
      <c r="G62" s="36"/>
      <c r="H62" s="35"/>
      <c r="I62" s="35"/>
      <c r="J62" s="35"/>
      <c r="K62" s="35"/>
    </row>
    <row r="63" spans="1:11" x14ac:dyDescent="0.25">
      <c r="A63" s="35"/>
      <c r="B63" s="35"/>
      <c r="C63" s="281" t="s">
        <v>39</v>
      </c>
      <c r="D63" s="281"/>
      <c r="E63" s="281"/>
      <c r="F63" s="281"/>
      <c r="G63" s="11">
        <v>0</v>
      </c>
      <c r="H63" s="309" t="s">
        <v>520</v>
      </c>
      <c r="I63" s="310"/>
      <c r="J63" s="310"/>
      <c r="K63" s="310"/>
    </row>
    <row r="64" spans="1:11" x14ac:dyDescent="0.25">
      <c r="A64" s="35"/>
      <c r="B64" s="35"/>
      <c r="C64" s="281" t="s">
        <v>38</v>
      </c>
      <c r="D64" s="281"/>
      <c r="E64" s="281"/>
      <c r="F64" s="281"/>
      <c r="G64" s="19">
        <f>E61</f>
        <v>2695.71</v>
      </c>
      <c r="H64" s="309"/>
      <c r="I64" s="310"/>
      <c r="J64" s="310"/>
      <c r="K64" s="310"/>
    </row>
    <row r="65" spans="1:11" x14ac:dyDescent="0.25">
      <c r="A65" s="35"/>
      <c r="B65" s="35"/>
      <c r="C65" s="266" t="s">
        <v>519</v>
      </c>
      <c r="D65" s="267"/>
      <c r="E65" s="267"/>
      <c r="F65" s="268"/>
      <c r="G65" s="100">
        <v>433</v>
      </c>
      <c r="H65" s="309"/>
      <c r="I65" s="310"/>
      <c r="J65" s="310"/>
      <c r="K65" s="310"/>
    </row>
    <row r="66" spans="1:11" x14ac:dyDescent="0.25">
      <c r="A66" s="35"/>
      <c r="B66" s="35"/>
      <c r="C66" s="281" t="s">
        <v>4</v>
      </c>
      <c r="D66" s="281"/>
      <c r="E66" s="281"/>
      <c r="F66" s="281"/>
      <c r="G66" s="19">
        <f>K59-F60</f>
        <v>1562.69</v>
      </c>
      <c r="H66" s="309"/>
      <c r="I66" s="310"/>
      <c r="J66" s="310"/>
      <c r="K66" s="310"/>
    </row>
    <row r="67" spans="1:11" x14ac:dyDescent="0.25">
      <c r="A67" s="35"/>
      <c r="B67" s="35"/>
      <c r="C67" s="266" t="s">
        <v>75</v>
      </c>
      <c r="D67" s="267"/>
      <c r="E67" s="267"/>
      <c r="F67" s="268"/>
      <c r="G67" s="11">
        <v>4096</v>
      </c>
      <c r="H67" s="309"/>
      <c r="I67" s="310"/>
      <c r="J67" s="310"/>
      <c r="K67" s="310"/>
    </row>
    <row r="68" spans="1:11" x14ac:dyDescent="0.25">
      <c r="A68" s="37"/>
      <c r="B68" s="37"/>
      <c r="C68" s="282" t="s">
        <v>482</v>
      </c>
      <c r="D68" s="283"/>
      <c r="E68" s="283"/>
      <c r="F68" s="284"/>
      <c r="G68" s="28">
        <f>G31+G64-G67</f>
        <v>1274.9099999999999</v>
      </c>
      <c r="H68" s="309"/>
      <c r="I68" s="310"/>
      <c r="J68" s="310"/>
      <c r="K68" s="310"/>
    </row>
    <row r="69" spans="1:11" x14ac:dyDescent="0.25">
      <c r="A69" s="37"/>
      <c r="B69" s="37"/>
      <c r="C69" s="38"/>
      <c r="D69" s="38"/>
      <c r="E69" s="38"/>
      <c r="F69" s="38"/>
      <c r="G69" s="39"/>
      <c r="K69" s="37"/>
    </row>
    <row r="70" spans="1:11" x14ac:dyDescent="0.25">
      <c r="A70" s="35"/>
      <c r="B70" s="35"/>
      <c r="C70" s="35"/>
      <c r="D70" s="35"/>
      <c r="E70" s="35"/>
      <c r="F70" s="35"/>
      <c r="G70" s="35"/>
      <c r="H70" s="308" t="s">
        <v>516</v>
      </c>
      <c r="I70" s="308"/>
      <c r="J70" s="308"/>
      <c r="K70" s="35"/>
    </row>
    <row r="71" spans="1:1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5">
      <c r="A72" s="35"/>
      <c r="B72" s="35"/>
      <c r="C72" s="35"/>
      <c r="D72" s="35"/>
      <c r="E72" s="35"/>
      <c r="F72" s="35"/>
      <c r="G72" s="35"/>
      <c r="H72" s="308" t="s">
        <v>71</v>
      </c>
      <c r="I72" s="308"/>
      <c r="J72" s="308"/>
      <c r="K72" s="35"/>
    </row>
    <row r="73" spans="1:1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 spans="1:11" x14ac:dyDescent="0.25">
      <c r="A74" s="35"/>
      <c r="B74" s="35"/>
      <c r="C74" s="35"/>
      <c r="D74" s="35"/>
      <c r="E74" s="35"/>
      <c r="F74" s="35"/>
      <c r="G74" s="35"/>
      <c r="K74" s="35"/>
    </row>
    <row r="75" spans="1:1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</row>
  </sheetData>
  <mergeCells count="18">
    <mergeCell ref="A37:K38"/>
    <mergeCell ref="C63:F63"/>
    <mergeCell ref="C30:F30"/>
    <mergeCell ref="C31:F31"/>
    <mergeCell ref="A1:K3"/>
    <mergeCell ref="A4:K5"/>
    <mergeCell ref="C26:F26"/>
    <mergeCell ref="C27:F27"/>
    <mergeCell ref="C28:F28"/>
    <mergeCell ref="C29:F29"/>
    <mergeCell ref="H63:K68"/>
    <mergeCell ref="C68:F68"/>
    <mergeCell ref="H70:J70"/>
    <mergeCell ref="H72:J72"/>
    <mergeCell ref="C64:F64"/>
    <mergeCell ref="C65:F65"/>
    <mergeCell ref="C66:F66"/>
    <mergeCell ref="C67:F67"/>
  </mergeCells>
  <pageMargins left="0" right="0" top="0" bottom="0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4" workbookViewId="0">
      <selection activeCell="F48" sqref="F48"/>
    </sheetView>
  </sheetViews>
  <sheetFormatPr baseColWidth="10" defaultRowHeight="15" x14ac:dyDescent="0.25"/>
  <cols>
    <col min="1" max="1" width="6" customWidth="1"/>
    <col min="2" max="2" width="32.7109375" customWidth="1"/>
  </cols>
  <sheetData>
    <row r="1" spans="1:12" x14ac:dyDescent="0.25">
      <c r="A1" s="280" t="s">
        <v>521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2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2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2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2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2" ht="30" x14ac:dyDescent="0.25">
      <c r="A6" s="113" t="s">
        <v>68</v>
      </c>
      <c r="B6" s="113" t="s">
        <v>2</v>
      </c>
      <c r="C6" s="113" t="s">
        <v>41</v>
      </c>
      <c r="D6" s="113" t="s">
        <v>10</v>
      </c>
      <c r="E6" s="113" t="s">
        <v>6</v>
      </c>
      <c r="F6" s="17" t="s">
        <v>11</v>
      </c>
      <c r="G6" s="113" t="s">
        <v>37</v>
      </c>
      <c r="H6" s="113" t="s">
        <v>12</v>
      </c>
      <c r="I6" s="113" t="s">
        <v>3</v>
      </c>
      <c r="J6" s="6" t="s">
        <v>1</v>
      </c>
      <c r="K6" s="16" t="s">
        <v>13</v>
      </c>
    </row>
    <row r="7" spans="1:12" x14ac:dyDescent="0.25">
      <c r="A7" s="42">
        <v>1</v>
      </c>
      <c r="B7" s="26" t="s">
        <v>522</v>
      </c>
      <c r="C7" s="27" t="s">
        <v>523</v>
      </c>
      <c r="D7" s="72" t="s">
        <v>105</v>
      </c>
      <c r="E7" s="27">
        <v>136</v>
      </c>
      <c r="F7" s="9">
        <v>135.04</v>
      </c>
      <c r="G7" s="9">
        <v>96.8</v>
      </c>
      <c r="H7" s="8">
        <v>6.78</v>
      </c>
      <c r="I7" s="8" t="s">
        <v>6</v>
      </c>
      <c r="J7" s="9">
        <v>1786.58</v>
      </c>
      <c r="K7" s="9">
        <f>J7-F7+H7</f>
        <v>1658.32</v>
      </c>
    </row>
    <row r="8" spans="1:12" x14ac:dyDescent="0.25">
      <c r="A8" s="42">
        <v>2</v>
      </c>
      <c r="B8" s="8" t="s">
        <v>524</v>
      </c>
      <c r="C8" s="27" t="s">
        <v>525</v>
      </c>
      <c r="D8" s="27" t="s">
        <v>115</v>
      </c>
      <c r="E8" s="27">
        <v>125.03</v>
      </c>
      <c r="F8" s="9">
        <v>125.03</v>
      </c>
      <c r="G8" s="9">
        <v>87.53</v>
      </c>
      <c r="H8" s="8">
        <v>6.13</v>
      </c>
      <c r="I8" s="8" t="s">
        <v>6</v>
      </c>
      <c r="J8" s="8">
        <v>1658.32</v>
      </c>
      <c r="K8" s="9">
        <f>J8-F8+H8</f>
        <v>1539.42</v>
      </c>
    </row>
    <row r="9" spans="1:12" x14ac:dyDescent="0.25">
      <c r="A9" s="42">
        <v>3</v>
      </c>
      <c r="B9" s="8" t="s">
        <v>526</v>
      </c>
      <c r="C9" s="27" t="s">
        <v>525</v>
      </c>
      <c r="D9" s="27" t="s">
        <v>115</v>
      </c>
      <c r="E9" s="27">
        <v>125.03</v>
      </c>
      <c r="F9" s="9">
        <v>125.03</v>
      </c>
      <c r="G9" s="9">
        <v>87.53</v>
      </c>
      <c r="H9" s="8">
        <v>6.13</v>
      </c>
      <c r="I9" s="8" t="s">
        <v>6</v>
      </c>
      <c r="J9" s="8">
        <v>1539.42</v>
      </c>
      <c r="K9" s="9">
        <f>J9-F9+H9</f>
        <v>1420.5200000000002</v>
      </c>
    </row>
    <row r="10" spans="1:12" x14ac:dyDescent="0.25">
      <c r="A10" s="42">
        <v>4</v>
      </c>
      <c r="B10" s="77" t="s">
        <v>527</v>
      </c>
      <c r="C10" s="27" t="s">
        <v>525</v>
      </c>
      <c r="D10" s="27" t="s">
        <v>115</v>
      </c>
      <c r="E10" s="27">
        <v>124</v>
      </c>
      <c r="F10" s="9">
        <v>125.03</v>
      </c>
      <c r="G10" s="9">
        <v>87.53</v>
      </c>
      <c r="H10" s="8">
        <v>6.13</v>
      </c>
      <c r="I10" s="8" t="s">
        <v>6</v>
      </c>
      <c r="J10" s="9">
        <v>1420.52</v>
      </c>
      <c r="K10" s="9">
        <f>J10-F10+H10</f>
        <v>1301.6200000000001</v>
      </c>
    </row>
    <row r="11" spans="1:12" x14ac:dyDescent="0.25">
      <c r="A11" s="42">
        <v>5</v>
      </c>
      <c r="B11" s="8" t="s">
        <v>528</v>
      </c>
      <c r="C11" s="27" t="s">
        <v>529</v>
      </c>
      <c r="D11" s="27" t="s">
        <v>115</v>
      </c>
      <c r="E11" s="27">
        <v>157</v>
      </c>
      <c r="F11" s="9">
        <v>156.54</v>
      </c>
      <c r="G11" s="9">
        <v>116.7</v>
      </c>
      <c r="H11" s="8">
        <v>8.17</v>
      </c>
      <c r="I11" s="8" t="s">
        <v>6</v>
      </c>
      <c r="J11" s="8">
        <v>1301.6199999999999</v>
      </c>
      <c r="K11" s="9">
        <f>J11-F11+H11</f>
        <v>1153.25</v>
      </c>
      <c r="L11" s="312"/>
    </row>
    <row r="12" spans="1:12" x14ac:dyDescent="0.25">
      <c r="A12" s="42">
        <v>6</v>
      </c>
      <c r="B12" s="8" t="s">
        <v>530</v>
      </c>
      <c r="C12" s="27" t="s">
        <v>531</v>
      </c>
      <c r="D12" s="27" t="s">
        <v>15</v>
      </c>
      <c r="E12" s="27">
        <v>188</v>
      </c>
      <c r="F12" s="9">
        <v>186.28</v>
      </c>
      <c r="G12" s="9">
        <v>116</v>
      </c>
      <c r="H12" s="8">
        <v>8.1199999999999992</v>
      </c>
      <c r="I12" s="8" t="s">
        <v>6</v>
      </c>
      <c r="J12" s="9">
        <v>1153.25</v>
      </c>
      <c r="K12" s="9">
        <f>J12-F12+H12+4000</f>
        <v>4975.09</v>
      </c>
      <c r="L12" s="312"/>
    </row>
    <row r="13" spans="1:12" x14ac:dyDescent="0.25">
      <c r="A13" s="49"/>
      <c r="B13" s="73" t="s">
        <v>76</v>
      </c>
      <c r="C13" s="73"/>
      <c r="D13" s="73"/>
      <c r="E13" s="73">
        <f>E7+E8+E9+E10+E11+E12</f>
        <v>855.06</v>
      </c>
      <c r="F13" s="74">
        <f>F7+F8+F9+F10+F11+F12</f>
        <v>852.94999999999993</v>
      </c>
      <c r="G13" s="75"/>
      <c r="H13" s="76">
        <f>H7+H8+H9+H10+H11+H12</f>
        <v>41.459999999999994</v>
      </c>
      <c r="I13" s="73"/>
      <c r="J13" s="73"/>
      <c r="K13" s="73"/>
    </row>
    <row r="14" spans="1:12" x14ac:dyDescent="0.25">
      <c r="A14" s="35"/>
      <c r="B14" s="35"/>
      <c r="C14" s="36"/>
      <c r="D14" s="36"/>
      <c r="E14" s="36"/>
      <c r="F14" s="36"/>
      <c r="G14" s="36"/>
      <c r="H14" s="35"/>
      <c r="I14" s="35"/>
      <c r="J14" s="35"/>
      <c r="K14" s="35"/>
    </row>
    <row r="15" spans="1:12" x14ac:dyDescent="0.25">
      <c r="A15" s="35"/>
      <c r="B15" s="35"/>
      <c r="C15" s="281" t="s">
        <v>39</v>
      </c>
      <c r="D15" s="281"/>
      <c r="E15" s="281"/>
      <c r="F15" s="281"/>
      <c r="G15" s="11">
        <v>0</v>
      </c>
      <c r="H15" s="313" t="s">
        <v>544</v>
      </c>
      <c r="I15" s="314"/>
      <c r="J15" s="314"/>
      <c r="K15" s="314"/>
    </row>
    <row r="16" spans="1:12" x14ac:dyDescent="0.25">
      <c r="A16" s="35"/>
      <c r="B16" s="35"/>
      <c r="C16" s="281" t="s">
        <v>38</v>
      </c>
      <c r="D16" s="281"/>
      <c r="E16" s="281"/>
      <c r="F16" s="281"/>
      <c r="G16" s="19">
        <f>E13+E14</f>
        <v>855.06</v>
      </c>
      <c r="H16" s="315"/>
      <c r="I16" s="314"/>
      <c r="J16" s="314"/>
      <c r="K16" s="314"/>
    </row>
    <row r="17" spans="1:11" x14ac:dyDescent="0.25">
      <c r="A17" s="35"/>
      <c r="B17" s="35"/>
      <c r="C17" s="266" t="s">
        <v>454</v>
      </c>
      <c r="D17" s="267"/>
      <c r="E17" s="267"/>
      <c r="F17" s="268"/>
      <c r="G17" s="100"/>
      <c r="H17" s="315"/>
      <c r="I17" s="314"/>
      <c r="J17" s="314"/>
      <c r="K17" s="314"/>
    </row>
    <row r="18" spans="1:11" x14ac:dyDescent="0.25">
      <c r="A18" s="35"/>
      <c r="B18" s="35"/>
      <c r="C18" s="281" t="s">
        <v>40</v>
      </c>
      <c r="D18" s="281"/>
      <c r="E18" s="281"/>
      <c r="F18" s="281"/>
      <c r="G18" s="11">
        <f>H13+0</f>
        <v>41.459999999999994</v>
      </c>
      <c r="H18" s="315"/>
      <c r="I18" s="314"/>
      <c r="J18" s="314"/>
      <c r="K18" s="314"/>
    </row>
    <row r="19" spans="1:11" x14ac:dyDescent="0.25">
      <c r="A19" s="35"/>
      <c r="B19" s="35"/>
      <c r="C19" s="281" t="s">
        <v>4</v>
      </c>
      <c r="D19" s="281"/>
      <c r="E19" s="281"/>
      <c r="F19" s="281"/>
      <c r="G19" s="19">
        <f>K12</f>
        <v>4975.09</v>
      </c>
      <c r="H19" s="35"/>
      <c r="I19" s="35"/>
      <c r="J19" s="35"/>
      <c r="K19" s="35"/>
    </row>
    <row r="20" spans="1:11" x14ac:dyDescent="0.25">
      <c r="A20" s="37"/>
      <c r="B20" s="35"/>
      <c r="C20" s="285" t="s">
        <v>69</v>
      </c>
      <c r="D20" s="285"/>
      <c r="E20" s="285"/>
      <c r="F20" s="285"/>
      <c r="G20" s="28">
        <f>G16-G18</f>
        <v>813.59999999999991</v>
      </c>
      <c r="H20" s="35"/>
      <c r="I20" s="35"/>
      <c r="J20" s="35"/>
      <c r="K20" s="35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280" t="s">
        <v>481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x14ac:dyDescent="0.25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ht="30" x14ac:dyDescent="0.25">
      <c r="A28" s="113" t="s">
        <v>68</v>
      </c>
      <c r="B28" s="113" t="s">
        <v>2</v>
      </c>
      <c r="C28" s="113" t="s">
        <v>41</v>
      </c>
      <c r="D28" s="113" t="s">
        <v>10</v>
      </c>
      <c r="E28" s="113" t="s">
        <v>6</v>
      </c>
      <c r="F28" s="17" t="s">
        <v>11</v>
      </c>
      <c r="G28" s="113" t="s">
        <v>37</v>
      </c>
      <c r="H28" s="113" t="s">
        <v>12</v>
      </c>
      <c r="I28" s="113" t="s">
        <v>3</v>
      </c>
      <c r="J28" s="6" t="s">
        <v>1</v>
      </c>
      <c r="K28" s="16" t="s">
        <v>13</v>
      </c>
    </row>
    <row r="29" spans="1:11" x14ac:dyDescent="0.25">
      <c r="A29" s="42">
        <v>1</v>
      </c>
      <c r="B29" s="26" t="s">
        <v>532</v>
      </c>
      <c r="C29" s="27" t="s">
        <v>533</v>
      </c>
      <c r="D29" s="72" t="s">
        <v>7</v>
      </c>
      <c r="E29" s="27">
        <v>30</v>
      </c>
      <c r="F29" s="9">
        <v>30</v>
      </c>
      <c r="G29" s="9">
        <v>0</v>
      </c>
      <c r="H29" s="8">
        <v>0</v>
      </c>
      <c r="I29" s="8" t="s">
        <v>6</v>
      </c>
      <c r="J29" s="83">
        <v>1562.69</v>
      </c>
      <c r="K29" s="9">
        <f>J29-F29</f>
        <v>1532.69</v>
      </c>
    </row>
    <row r="30" spans="1:11" x14ac:dyDescent="0.25">
      <c r="A30" s="42">
        <v>2</v>
      </c>
      <c r="B30" s="8" t="s">
        <v>532</v>
      </c>
      <c r="C30" s="27" t="s">
        <v>533</v>
      </c>
      <c r="D30" s="27" t="s">
        <v>7</v>
      </c>
      <c r="E30" s="27">
        <v>115</v>
      </c>
      <c r="F30" s="9">
        <v>115</v>
      </c>
      <c r="G30" s="9">
        <v>0</v>
      </c>
      <c r="H30" s="8">
        <v>0</v>
      </c>
      <c r="I30" s="8" t="s">
        <v>6</v>
      </c>
      <c r="J30" s="8">
        <v>1532.69</v>
      </c>
      <c r="K30" s="9">
        <f>J30-F30</f>
        <v>1417.69</v>
      </c>
    </row>
    <row r="31" spans="1:11" x14ac:dyDescent="0.25">
      <c r="A31" s="42">
        <v>3</v>
      </c>
      <c r="B31" s="8" t="s">
        <v>532</v>
      </c>
      <c r="C31" s="27" t="s">
        <v>533</v>
      </c>
      <c r="D31" s="27" t="s">
        <v>534</v>
      </c>
      <c r="E31" s="27">
        <v>120</v>
      </c>
      <c r="F31" s="9">
        <v>120.01</v>
      </c>
      <c r="G31" s="9">
        <v>0</v>
      </c>
      <c r="H31" s="8">
        <v>0</v>
      </c>
      <c r="I31" s="8" t="s">
        <v>6</v>
      </c>
      <c r="J31" s="8">
        <v>1417.69</v>
      </c>
      <c r="K31" s="9">
        <f>J31-F31+H31</f>
        <v>1297.68</v>
      </c>
    </row>
    <row r="32" spans="1:11" x14ac:dyDescent="0.25">
      <c r="A32" s="42">
        <v>4</v>
      </c>
      <c r="B32" s="77" t="s">
        <v>535</v>
      </c>
      <c r="C32" s="27" t="s">
        <v>536</v>
      </c>
      <c r="D32" s="27" t="s">
        <v>30</v>
      </c>
      <c r="E32" s="27">
        <v>162</v>
      </c>
      <c r="F32" s="9">
        <v>162</v>
      </c>
      <c r="G32" s="9">
        <v>0</v>
      </c>
      <c r="H32" s="8">
        <v>0</v>
      </c>
      <c r="I32" s="8" t="s">
        <v>6</v>
      </c>
      <c r="J32" s="9">
        <v>1297.68</v>
      </c>
      <c r="K32" s="9">
        <f>J32-F32+H32</f>
        <v>1135.68</v>
      </c>
    </row>
    <row r="33" spans="1:11" x14ac:dyDescent="0.25">
      <c r="A33" s="42">
        <v>5</v>
      </c>
      <c r="B33" s="8" t="s">
        <v>537</v>
      </c>
      <c r="C33" s="27" t="s">
        <v>538</v>
      </c>
      <c r="D33" s="27" t="s">
        <v>539</v>
      </c>
      <c r="E33" s="27">
        <v>118</v>
      </c>
      <c r="F33" s="9">
        <v>118</v>
      </c>
      <c r="G33" s="9">
        <v>0</v>
      </c>
      <c r="H33" s="8">
        <v>0</v>
      </c>
      <c r="I33" s="8" t="s">
        <v>6</v>
      </c>
      <c r="J33" s="8">
        <v>1135.68</v>
      </c>
      <c r="K33" s="9">
        <f>J33-F33+H33</f>
        <v>1017.6800000000001</v>
      </c>
    </row>
    <row r="34" spans="1:11" x14ac:dyDescent="0.25">
      <c r="A34" s="42">
        <v>6</v>
      </c>
      <c r="B34" s="8" t="s">
        <v>540</v>
      </c>
      <c r="C34" s="27" t="s">
        <v>538</v>
      </c>
      <c r="D34" s="27" t="s">
        <v>539</v>
      </c>
      <c r="E34" s="27">
        <v>91</v>
      </c>
      <c r="F34" s="9">
        <v>90.86</v>
      </c>
      <c r="G34" s="9">
        <v>0</v>
      </c>
      <c r="H34" s="8">
        <v>0</v>
      </c>
      <c r="I34" s="8" t="s">
        <v>6</v>
      </c>
      <c r="J34" s="9">
        <v>1017.68</v>
      </c>
      <c r="K34" s="9">
        <f>J34-F34+H34</f>
        <v>926.81999999999994</v>
      </c>
    </row>
    <row r="35" spans="1:11" x14ac:dyDescent="0.25">
      <c r="A35" s="49"/>
      <c r="B35" s="73" t="s">
        <v>76</v>
      </c>
      <c r="C35" s="73"/>
      <c r="D35" s="73"/>
      <c r="E35" s="73">
        <f>E29+E30+E31+E32+E33+E34</f>
        <v>636</v>
      </c>
      <c r="F35" s="74">
        <f>F29+F30+F31+F32+F33+F34</f>
        <v>635.87</v>
      </c>
      <c r="G35" s="75"/>
      <c r="H35" s="76">
        <f>H29+H30+H31+H32+H33+H34</f>
        <v>0</v>
      </c>
      <c r="I35" s="73"/>
      <c r="J35" s="73"/>
      <c r="K35" s="73"/>
    </row>
    <row r="36" spans="1:11" x14ac:dyDescent="0.25">
      <c r="A36" s="35"/>
      <c r="B36" s="35"/>
      <c r="C36" s="36"/>
      <c r="D36" s="36"/>
      <c r="E36" s="36"/>
      <c r="F36" s="36"/>
      <c r="G36" s="36"/>
      <c r="H36" s="35"/>
      <c r="I36" s="35"/>
      <c r="J36" s="35"/>
      <c r="K36" s="35"/>
    </row>
    <row r="37" spans="1:11" x14ac:dyDescent="0.25">
      <c r="A37" s="35"/>
      <c r="B37" s="35"/>
      <c r="C37" s="281" t="s">
        <v>39</v>
      </c>
      <c r="D37" s="281"/>
      <c r="E37" s="281"/>
      <c r="F37" s="281"/>
      <c r="G37" s="11">
        <v>119</v>
      </c>
      <c r="H37" s="316" t="s">
        <v>542</v>
      </c>
      <c r="I37" s="317"/>
      <c r="J37" s="317"/>
      <c r="K37" s="317"/>
    </row>
    <row r="38" spans="1:11" x14ac:dyDescent="0.25">
      <c r="A38" s="35"/>
      <c r="B38" s="35"/>
      <c r="C38" s="281" t="s">
        <v>38</v>
      </c>
      <c r="D38" s="281"/>
      <c r="E38" s="281"/>
      <c r="F38" s="281"/>
      <c r="G38" s="19">
        <f>E35</f>
        <v>636</v>
      </c>
      <c r="H38" s="316"/>
      <c r="I38" s="317"/>
      <c r="J38" s="317"/>
      <c r="K38" s="317"/>
    </row>
    <row r="39" spans="1:11" x14ac:dyDescent="0.25">
      <c r="A39" s="35"/>
      <c r="B39" s="35"/>
      <c r="C39" s="266" t="s">
        <v>541</v>
      </c>
      <c r="D39" s="267"/>
      <c r="E39" s="267"/>
      <c r="F39" s="268"/>
      <c r="G39" s="100">
        <v>458</v>
      </c>
      <c r="H39" s="316"/>
      <c r="I39" s="317"/>
      <c r="J39" s="317"/>
      <c r="K39" s="317"/>
    </row>
    <row r="40" spans="1:11" x14ac:dyDescent="0.25">
      <c r="A40" s="35"/>
      <c r="B40" s="35"/>
      <c r="C40" s="281" t="s">
        <v>4</v>
      </c>
      <c r="D40" s="281"/>
      <c r="E40" s="281"/>
      <c r="F40" s="281"/>
      <c r="G40" s="19">
        <f>K34</f>
        <v>926.81999999999994</v>
      </c>
      <c r="H40" s="316"/>
      <c r="I40" s="317"/>
      <c r="J40" s="317"/>
      <c r="K40" s="317"/>
    </row>
    <row r="41" spans="1:11" x14ac:dyDescent="0.25">
      <c r="A41" s="35"/>
      <c r="B41" s="35"/>
      <c r="C41" s="266" t="s">
        <v>75</v>
      </c>
      <c r="D41" s="267"/>
      <c r="E41" s="267"/>
      <c r="F41" s="268"/>
      <c r="G41" s="11">
        <v>2053.06</v>
      </c>
      <c r="H41" s="316"/>
      <c r="I41" s="317"/>
      <c r="J41" s="317"/>
      <c r="K41" s="317"/>
    </row>
    <row r="42" spans="1:11" x14ac:dyDescent="0.25">
      <c r="A42" s="37"/>
      <c r="B42" s="37"/>
      <c r="C42" s="282" t="s">
        <v>482</v>
      </c>
      <c r="D42" s="283"/>
      <c r="E42" s="283"/>
      <c r="F42" s="284"/>
      <c r="G42" s="28">
        <f>G16+G38+G37+G39-G41</f>
        <v>15</v>
      </c>
      <c r="H42" s="316"/>
      <c r="I42" s="317"/>
      <c r="J42" s="317"/>
      <c r="K42" s="317"/>
    </row>
    <row r="43" spans="1:11" x14ac:dyDescent="0.25">
      <c r="A43" s="37"/>
      <c r="B43" s="37"/>
      <c r="C43" s="38"/>
      <c r="D43" s="38"/>
      <c r="E43" s="38"/>
      <c r="F43" s="38"/>
      <c r="G43" s="39"/>
      <c r="H43" s="37"/>
      <c r="I43" s="37"/>
      <c r="J43" s="37"/>
      <c r="K43" s="37"/>
    </row>
    <row r="46" spans="1:11" x14ac:dyDescent="0.25">
      <c r="H46" s="311" t="s">
        <v>543</v>
      </c>
      <c r="I46" s="311"/>
      <c r="J46" s="311"/>
    </row>
    <row r="48" spans="1:11" x14ac:dyDescent="0.25">
      <c r="H48" s="311" t="s">
        <v>71</v>
      </c>
      <c r="I48" s="311"/>
      <c r="J48" s="311"/>
    </row>
  </sheetData>
  <mergeCells count="20">
    <mergeCell ref="H46:J46"/>
    <mergeCell ref="H48:J48"/>
    <mergeCell ref="L11:L12"/>
    <mergeCell ref="H15:K18"/>
    <mergeCell ref="C19:F19"/>
    <mergeCell ref="C20:F20"/>
    <mergeCell ref="A26:K27"/>
    <mergeCell ref="C37:F37"/>
    <mergeCell ref="H37:K42"/>
    <mergeCell ref="C38:F38"/>
    <mergeCell ref="C39:F39"/>
    <mergeCell ref="C40:F40"/>
    <mergeCell ref="C41:F41"/>
    <mergeCell ref="C42:F42"/>
    <mergeCell ref="C18:F18"/>
    <mergeCell ref="A1:K3"/>
    <mergeCell ref="A4:K5"/>
    <mergeCell ref="C15:F15"/>
    <mergeCell ref="C16:F16"/>
    <mergeCell ref="C17:F17"/>
  </mergeCells>
  <pageMargins left="0" right="0" top="0" bottom="0" header="0.31496062992125984" footer="0.31496062992125984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7" workbookViewId="0">
      <selection activeCell="I46" sqref="I46"/>
    </sheetView>
  </sheetViews>
  <sheetFormatPr baseColWidth="10" defaultRowHeight="15" x14ac:dyDescent="0.25"/>
  <cols>
    <col min="1" max="1" width="4.85546875" customWidth="1"/>
    <col min="2" max="2" width="34.85546875" customWidth="1"/>
    <col min="3" max="3" width="10" customWidth="1"/>
    <col min="4" max="4" width="12.5703125" customWidth="1"/>
    <col min="5" max="5" width="9.5703125" customWidth="1"/>
    <col min="7" max="7" width="10.42578125" customWidth="1"/>
  </cols>
  <sheetData>
    <row r="1" spans="1:11" x14ac:dyDescent="0.25">
      <c r="A1" s="280" t="s">
        <v>546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ht="1.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14" t="s">
        <v>68</v>
      </c>
      <c r="B6" s="114" t="s">
        <v>2</v>
      </c>
      <c r="C6" s="114" t="s">
        <v>41</v>
      </c>
      <c r="D6" s="114" t="s">
        <v>10</v>
      </c>
      <c r="E6" s="114" t="s">
        <v>6</v>
      </c>
      <c r="F6" s="17" t="s">
        <v>11</v>
      </c>
      <c r="G6" s="114" t="s">
        <v>37</v>
      </c>
      <c r="H6" s="114" t="s">
        <v>12</v>
      </c>
      <c r="I6" s="114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530</v>
      </c>
      <c r="C7" s="27" t="s">
        <v>531</v>
      </c>
      <c r="D7" s="72" t="s">
        <v>504</v>
      </c>
      <c r="E7" s="27">
        <v>50</v>
      </c>
      <c r="F7" s="9">
        <v>50</v>
      </c>
      <c r="G7" s="9">
        <v>0</v>
      </c>
      <c r="H7" s="8">
        <v>0</v>
      </c>
      <c r="I7" s="8" t="s">
        <v>6</v>
      </c>
      <c r="J7" s="9">
        <v>4975.09</v>
      </c>
      <c r="K7" s="9">
        <f>J7-F7+H7</f>
        <v>4925.09</v>
      </c>
    </row>
    <row r="8" spans="1:11" x14ac:dyDescent="0.25">
      <c r="A8" s="42">
        <v>2</v>
      </c>
      <c r="B8" s="8" t="s">
        <v>547</v>
      </c>
      <c r="C8" s="27" t="s">
        <v>548</v>
      </c>
      <c r="D8" s="72" t="s">
        <v>504</v>
      </c>
      <c r="E8" s="27">
        <v>94</v>
      </c>
      <c r="F8" s="9">
        <v>93.14</v>
      </c>
      <c r="G8" s="9">
        <v>58</v>
      </c>
      <c r="H8" s="8">
        <v>4.0599999999999996</v>
      </c>
      <c r="I8" s="8" t="s">
        <v>67</v>
      </c>
      <c r="J8" s="8">
        <v>4925.09</v>
      </c>
      <c r="K8" s="9">
        <f t="shared" ref="K8:K19" si="0">J8-F8+H8</f>
        <v>4836.01</v>
      </c>
    </row>
    <row r="9" spans="1:11" x14ac:dyDescent="0.25">
      <c r="A9" s="42">
        <v>3</v>
      </c>
      <c r="B9" s="8" t="s">
        <v>549</v>
      </c>
      <c r="C9" s="27" t="s">
        <v>550</v>
      </c>
      <c r="D9" s="27" t="s">
        <v>218</v>
      </c>
      <c r="E9" s="27">
        <v>398</v>
      </c>
      <c r="F9" s="9">
        <v>397.32</v>
      </c>
      <c r="G9" s="9">
        <v>311.39999999999998</v>
      </c>
      <c r="H9" s="8">
        <v>21.8</v>
      </c>
      <c r="I9" s="8" t="s">
        <v>6</v>
      </c>
      <c r="J9" s="8">
        <v>4836.01</v>
      </c>
      <c r="K9" s="9">
        <f t="shared" si="0"/>
        <v>4460.4900000000007</v>
      </c>
    </row>
    <row r="10" spans="1:11" x14ac:dyDescent="0.25">
      <c r="A10" s="42">
        <v>4</v>
      </c>
      <c r="B10" s="77" t="s">
        <v>552</v>
      </c>
      <c r="C10" s="27" t="s">
        <v>551</v>
      </c>
      <c r="D10" s="27" t="s">
        <v>105</v>
      </c>
      <c r="E10" s="27">
        <v>136</v>
      </c>
      <c r="F10" s="9">
        <v>135.04</v>
      </c>
      <c r="G10" s="9">
        <v>96.8</v>
      </c>
      <c r="H10" s="8">
        <v>6.78</v>
      </c>
      <c r="I10" s="8" t="s">
        <v>6</v>
      </c>
      <c r="J10" s="9">
        <v>4460.49</v>
      </c>
      <c r="K10" s="9">
        <f t="shared" si="0"/>
        <v>4332.2299999999996</v>
      </c>
    </row>
    <row r="11" spans="1:11" x14ac:dyDescent="0.25">
      <c r="A11" s="42">
        <v>5</v>
      </c>
      <c r="B11" s="8" t="s">
        <v>553</v>
      </c>
      <c r="C11" s="27" t="s">
        <v>551</v>
      </c>
      <c r="D11" s="27" t="s">
        <v>105</v>
      </c>
      <c r="E11" s="27">
        <v>136</v>
      </c>
      <c r="F11" s="9">
        <v>135.04</v>
      </c>
      <c r="G11" s="9">
        <v>96.8</v>
      </c>
      <c r="H11" s="8">
        <v>6.78</v>
      </c>
      <c r="I11" s="8" t="s">
        <v>6</v>
      </c>
      <c r="J11" s="8">
        <v>4332.2299999999996</v>
      </c>
      <c r="K11" s="9">
        <f t="shared" si="0"/>
        <v>4203.9699999999993</v>
      </c>
    </row>
    <row r="12" spans="1:11" x14ac:dyDescent="0.25">
      <c r="A12" s="42">
        <v>6</v>
      </c>
      <c r="B12" s="8" t="s">
        <v>556</v>
      </c>
      <c r="C12" s="27" t="s">
        <v>557</v>
      </c>
      <c r="D12" s="72" t="s">
        <v>218</v>
      </c>
      <c r="E12" s="27">
        <v>199</v>
      </c>
      <c r="F12" s="9">
        <v>198.66</v>
      </c>
      <c r="G12" s="9">
        <v>155.69999999999999</v>
      </c>
      <c r="H12" s="8">
        <v>10.9</v>
      </c>
      <c r="I12" s="8" t="s">
        <v>6</v>
      </c>
      <c r="J12" s="8">
        <v>4203.97</v>
      </c>
      <c r="K12" s="9">
        <f t="shared" si="0"/>
        <v>4016.2100000000005</v>
      </c>
    </row>
    <row r="13" spans="1:11" x14ac:dyDescent="0.25">
      <c r="A13" s="42">
        <v>7</v>
      </c>
      <c r="B13" s="8" t="s">
        <v>558</v>
      </c>
      <c r="C13" s="27" t="s">
        <v>559</v>
      </c>
      <c r="D13" s="72" t="s">
        <v>560</v>
      </c>
      <c r="E13" s="27">
        <v>254</v>
      </c>
      <c r="F13" s="9">
        <v>253.7</v>
      </c>
      <c r="G13" s="9">
        <v>178.43</v>
      </c>
      <c r="H13" s="8">
        <v>14.9</v>
      </c>
      <c r="I13" s="8" t="s">
        <v>67</v>
      </c>
      <c r="J13" s="8">
        <v>4016.21</v>
      </c>
      <c r="K13" s="9">
        <f t="shared" si="0"/>
        <v>3777.4100000000003</v>
      </c>
    </row>
    <row r="14" spans="1:11" x14ac:dyDescent="0.25">
      <c r="A14" s="42">
        <v>8</v>
      </c>
      <c r="B14" s="8" t="s">
        <v>561</v>
      </c>
      <c r="C14" s="27" t="s">
        <v>562</v>
      </c>
      <c r="D14" s="27" t="s">
        <v>275</v>
      </c>
      <c r="E14" s="27">
        <v>161</v>
      </c>
      <c r="F14" s="9">
        <v>160.56</v>
      </c>
      <c r="G14" s="9">
        <v>120.43</v>
      </c>
      <c r="H14" s="8">
        <v>10.84</v>
      </c>
      <c r="I14" s="8" t="s">
        <v>67</v>
      </c>
      <c r="J14" s="8">
        <v>3777.41</v>
      </c>
      <c r="K14" s="9">
        <f t="shared" si="0"/>
        <v>3627.69</v>
      </c>
    </row>
    <row r="15" spans="1:11" x14ac:dyDescent="0.25">
      <c r="A15" s="42">
        <v>9</v>
      </c>
      <c r="B15" s="8" t="s">
        <v>563</v>
      </c>
      <c r="C15" s="27" t="s">
        <v>562</v>
      </c>
      <c r="D15" s="27" t="s">
        <v>275</v>
      </c>
      <c r="E15" s="27">
        <v>161</v>
      </c>
      <c r="F15" s="9">
        <v>160.56</v>
      </c>
      <c r="G15" s="9">
        <v>120.43</v>
      </c>
      <c r="H15" s="8">
        <v>10.84</v>
      </c>
      <c r="I15" s="8" t="s">
        <v>67</v>
      </c>
      <c r="J15" s="8">
        <v>3627.69</v>
      </c>
      <c r="K15" s="9">
        <f t="shared" si="0"/>
        <v>3477.9700000000003</v>
      </c>
    </row>
    <row r="16" spans="1:11" x14ac:dyDescent="0.25">
      <c r="A16" s="42">
        <v>10</v>
      </c>
      <c r="B16" s="8" t="s">
        <v>571</v>
      </c>
      <c r="C16" s="27" t="s">
        <v>572</v>
      </c>
      <c r="D16" s="27" t="s">
        <v>30</v>
      </c>
      <c r="E16" s="27">
        <v>163</v>
      </c>
      <c r="F16" s="9">
        <v>162.47999999999999</v>
      </c>
      <c r="G16" s="9">
        <v>122.2</v>
      </c>
      <c r="H16" s="8">
        <v>8.5500000000000007</v>
      </c>
      <c r="I16" s="8" t="s">
        <v>6</v>
      </c>
      <c r="J16" s="8">
        <v>3477.97</v>
      </c>
      <c r="K16" s="9">
        <f t="shared" si="0"/>
        <v>3324.04</v>
      </c>
    </row>
    <row r="17" spans="1:11" x14ac:dyDescent="0.25">
      <c r="A17" s="42">
        <v>11</v>
      </c>
      <c r="B17" s="8" t="s">
        <v>574</v>
      </c>
      <c r="C17" s="27" t="s">
        <v>575</v>
      </c>
      <c r="D17" s="27" t="s">
        <v>45</v>
      </c>
      <c r="E17" s="27">
        <v>129</v>
      </c>
      <c r="F17" s="9">
        <v>128.46</v>
      </c>
      <c r="G17" s="9">
        <v>90.7</v>
      </c>
      <c r="H17" s="8">
        <v>6.35</v>
      </c>
      <c r="I17" s="8" t="s">
        <v>6</v>
      </c>
      <c r="J17" s="8">
        <v>3324.04</v>
      </c>
      <c r="K17" s="9">
        <f t="shared" si="0"/>
        <v>3201.93</v>
      </c>
    </row>
    <row r="18" spans="1:11" x14ac:dyDescent="0.25">
      <c r="A18" s="42">
        <v>12</v>
      </c>
      <c r="B18" s="8" t="s">
        <v>576</v>
      </c>
      <c r="C18" s="27" t="s">
        <v>577</v>
      </c>
      <c r="D18" s="27" t="s">
        <v>5</v>
      </c>
      <c r="E18" s="27">
        <v>199</v>
      </c>
      <c r="F18" s="9">
        <v>198.66</v>
      </c>
      <c r="G18" s="9">
        <v>155.69999999999999</v>
      </c>
      <c r="H18" s="8">
        <v>10.9</v>
      </c>
      <c r="I18" s="8" t="s">
        <v>6</v>
      </c>
      <c r="J18" s="8">
        <v>3201.93</v>
      </c>
      <c r="K18" s="9">
        <f t="shared" si="0"/>
        <v>3014.17</v>
      </c>
    </row>
    <row r="19" spans="1:11" x14ac:dyDescent="0.25">
      <c r="A19" s="42">
        <v>13</v>
      </c>
      <c r="B19" s="8" t="s">
        <v>578</v>
      </c>
      <c r="C19" s="27" t="s">
        <v>579</v>
      </c>
      <c r="D19" s="27" t="s">
        <v>30</v>
      </c>
      <c r="E19" s="27">
        <v>163</v>
      </c>
      <c r="F19" s="9">
        <v>162.47999999999999</v>
      </c>
      <c r="G19" s="9">
        <v>122.2</v>
      </c>
      <c r="H19" s="8">
        <v>8.5500000000000007</v>
      </c>
      <c r="I19" s="8" t="s">
        <v>6</v>
      </c>
      <c r="J19" s="8">
        <v>3014.17</v>
      </c>
      <c r="K19" s="9">
        <f t="shared" si="0"/>
        <v>2860.2400000000002</v>
      </c>
    </row>
    <row r="20" spans="1:11" x14ac:dyDescent="0.25">
      <c r="A20" s="42"/>
      <c r="B20" s="8"/>
      <c r="C20" s="27"/>
      <c r="D20" s="27"/>
      <c r="E20" s="27"/>
      <c r="F20" s="9"/>
      <c r="G20" s="9"/>
      <c r="H20" s="8"/>
      <c r="I20" s="8"/>
      <c r="J20" s="8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8"/>
      <c r="I21" s="8"/>
      <c r="J21" s="9"/>
      <c r="K21" s="9"/>
    </row>
    <row r="22" spans="1:11" x14ac:dyDescent="0.25">
      <c r="A22" s="49"/>
      <c r="B22" s="73" t="s">
        <v>76</v>
      </c>
      <c r="C22" s="73"/>
      <c r="D22" s="73"/>
      <c r="E22" s="75">
        <f>E7+E8+E9+E10+E11+E21+E12+E13+E14+E15+E16+E17+E18+E19+E20</f>
        <v>2243</v>
      </c>
      <c r="F22" s="74">
        <f>F7+F8+F9+F10+F11+F21+F12+F13+F14+F15+F16+F17+F18+F19+F20</f>
        <v>2236.1</v>
      </c>
      <c r="G22" s="75"/>
      <c r="H22" s="76">
        <f>H7+H8+H9+H10+H11+H21+H12+H13+H14+H15+H16+H17+H18+H19</f>
        <v>121.25</v>
      </c>
      <c r="I22" s="73"/>
      <c r="J22" s="73"/>
      <c r="K22" s="73"/>
    </row>
    <row r="23" spans="1:11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1" x14ac:dyDescent="0.25">
      <c r="A24" s="35"/>
      <c r="B24" s="35"/>
      <c r="C24" s="281" t="s">
        <v>39</v>
      </c>
      <c r="D24" s="281"/>
      <c r="E24" s="281"/>
      <c r="F24" s="281"/>
      <c r="G24" s="11">
        <v>0</v>
      </c>
      <c r="H24" s="115"/>
      <c r="I24" s="116"/>
      <c r="J24" s="116"/>
      <c r="K24" s="116"/>
    </row>
    <row r="25" spans="1:11" x14ac:dyDescent="0.25">
      <c r="A25" s="35"/>
      <c r="B25" s="35"/>
      <c r="C25" s="281" t="s">
        <v>38</v>
      </c>
      <c r="D25" s="281"/>
      <c r="E25" s="281"/>
      <c r="F25" s="281"/>
      <c r="G25" s="19">
        <f>E22+E23</f>
        <v>2243</v>
      </c>
      <c r="H25" s="117"/>
      <c r="I25" s="116"/>
      <c r="J25" s="116"/>
      <c r="K25" s="116"/>
    </row>
    <row r="26" spans="1:11" x14ac:dyDescent="0.25">
      <c r="A26" s="35"/>
      <c r="B26" s="35"/>
      <c r="C26" s="266" t="s">
        <v>454</v>
      </c>
      <c r="D26" s="267"/>
      <c r="E26" s="267"/>
      <c r="F26" s="268"/>
      <c r="G26" s="100"/>
      <c r="H26" s="117"/>
      <c r="I26" s="116"/>
      <c r="J26" s="116"/>
      <c r="K26" s="116"/>
    </row>
    <row r="27" spans="1:11" x14ac:dyDescent="0.25">
      <c r="A27" s="35"/>
      <c r="B27" s="35"/>
      <c r="C27" s="281" t="s">
        <v>40</v>
      </c>
      <c r="D27" s="281"/>
      <c r="E27" s="281"/>
      <c r="F27" s="281"/>
      <c r="G27" s="11">
        <f>H22+0</f>
        <v>121.25</v>
      </c>
      <c r="H27" s="117"/>
      <c r="I27" s="116"/>
      <c r="J27" s="116"/>
      <c r="K27" s="116"/>
    </row>
    <row r="28" spans="1:11" x14ac:dyDescent="0.25">
      <c r="A28" s="35"/>
      <c r="B28" s="35"/>
      <c r="C28" s="281" t="s">
        <v>4</v>
      </c>
      <c r="D28" s="281"/>
      <c r="E28" s="281"/>
      <c r="F28" s="281"/>
      <c r="G28" s="19">
        <f>K21</f>
        <v>0</v>
      </c>
      <c r="H28" s="35"/>
      <c r="I28" s="35"/>
      <c r="J28" s="35"/>
      <c r="K28" s="35"/>
    </row>
    <row r="29" spans="1:11" x14ac:dyDescent="0.25">
      <c r="A29" s="37"/>
      <c r="B29" s="35"/>
      <c r="C29" s="285" t="s">
        <v>69</v>
      </c>
      <c r="D29" s="285"/>
      <c r="E29" s="285"/>
      <c r="F29" s="285"/>
      <c r="G29" s="28">
        <f>G25-G27</f>
        <v>2121.75</v>
      </c>
      <c r="H29" s="35"/>
      <c r="I29" s="35"/>
      <c r="J29" s="35"/>
      <c r="K29" s="35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280" t="s">
        <v>481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6" spans="1:11" x14ac:dyDescent="0.25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</row>
    <row r="37" spans="1:11" ht="30" x14ac:dyDescent="0.25">
      <c r="A37" s="114" t="s">
        <v>68</v>
      </c>
      <c r="B37" s="114" t="s">
        <v>2</v>
      </c>
      <c r="C37" s="114" t="s">
        <v>41</v>
      </c>
      <c r="D37" s="114" t="s">
        <v>10</v>
      </c>
      <c r="E37" s="114" t="s">
        <v>6</v>
      </c>
      <c r="F37" s="17" t="s">
        <v>11</v>
      </c>
      <c r="G37" s="114" t="s">
        <v>37</v>
      </c>
      <c r="H37" s="114" t="s">
        <v>12</v>
      </c>
      <c r="I37" s="114" t="s">
        <v>3</v>
      </c>
      <c r="J37" s="6" t="s">
        <v>1</v>
      </c>
      <c r="K37" s="16" t="s">
        <v>13</v>
      </c>
    </row>
    <row r="38" spans="1:11" x14ac:dyDescent="0.25">
      <c r="A38" s="42">
        <v>1</v>
      </c>
      <c r="B38" s="26" t="s">
        <v>554</v>
      </c>
      <c r="C38" s="27" t="s">
        <v>555</v>
      </c>
      <c r="D38" s="72" t="s">
        <v>80</v>
      </c>
      <c r="E38" s="27">
        <v>115</v>
      </c>
      <c r="F38" s="9">
        <v>115</v>
      </c>
      <c r="G38" s="9">
        <v>0</v>
      </c>
      <c r="H38" s="8">
        <v>0</v>
      </c>
      <c r="I38" s="8" t="s">
        <v>6</v>
      </c>
      <c r="J38" s="83">
        <v>926.82</v>
      </c>
      <c r="K38" s="9">
        <f>J38-F38</f>
        <v>811.82</v>
      </c>
    </row>
    <row r="39" spans="1:11" x14ac:dyDescent="0.25">
      <c r="A39" s="42">
        <v>2</v>
      </c>
      <c r="B39" s="8" t="s">
        <v>556</v>
      </c>
      <c r="C39" s="27" t="s">
        <v>564</v>
      </c>
      <c r="D39" s="27" t="s">
        <v>52</v>
      </c>
      <c r="E39" s="27">
        <v>198</v>
      </c>
      <c r="F39" s="9">
        <v>198</v>
      </c>
      <c r="G39" s="9">
        <v>0</v>
      </c>
      <c r="H39" s="8">
        <v>0</v>
      </c>
      <c r="I39" s="8" t="s">
        <v>6</v>
      </c>
      <c r="J39" s="8">
        <v>811.82</v>
      </c>
      <c r="K39" s="9">
        <f>J39-F39</f>
        <v>613.82000000000005</v>
      </c>
    </row>
    <row r="40" spans="1:11" x14ac:dyDescent="0.25">
      <c r="A40" s="42">
        <v>3</v>
      </c>
      <c r="B40" s="8" t="s">
        <v>565</v>
      </c>
      <c r="C40" s="27" t="s">
        <v>566</v>
      </c>
      <c r="D40" s="27" t="s">
        <v>52</v>
      </c>
      <c r="E40" s="27">
        <v>198</v>
      </c>
      <c r="F40" s="9">
        <v>198</v>
      </c>
      <c r="G40" s="9">
        <v>0</v>
      </c>
      <c r="H40" s="8">
        <v>0</v>
      </c>
      <c r="I40" s="8" t="s">
        <v>6</v>
      </c>
      <c r="J40" s="8">
        <v>613.82000000000005</v>
      </c>
      <c r="K40" s="9">
        <f>J40-F40+H40</f>
        <v>415.82000000000005</v>
      </c>
    </row>
    <row r="41" spans="1:11" x14ac:dyDescent="0.25">
      <c r="A41" s="42">
        <v>4</v>
      </c>
      <c r="B41" s="77" t="s">
        <v>568</v>
      </c>
      <c r="C41" s="27" t="s">
        <v>567</v>
      </c>
      <c r="D41" s="27" t="s">
        <v>166</v>
      </c>
      <c r="E41" s="27">
        <v>128</v>
      </c>
      <c r="F41" s="9">
        <v>128</v>
      </c>
      <c r="G41" s="9">
        <v>0</v>
      </c>
      <c r="H41" s="8">
        <v>0</v>
      </c>
      <c r="I41" s="8" t="s">
        <v>6</v>
      </c>
      <c r="J41" s="9">
        <v>415.82</v>
      </c>
      <c r="K41" s="9">
        <f>J41-F41+H41</f>
        <v>287.82</v>
      </c>
    </row>
    <row r="42" spans="1:11" x14ac:dyDescent="0.25">
      <c r="A42" s="42">
        <v>5</v>
      </c>
      <c r="B42" s="8" t="s">
        <v>569</v>
      </c>
      <c r="C42" s="27" t="s">
        <v>567</v>
      </c>
      <c r="D42" s="27" t="s">
        <v>166</v>
      </c>
      <c r="E42" s="27">
        <v>128</v>
      </c>
      <c r="F42" s="9">
        <v>128</v>
      </c>
      <c r="G42" s="9">
        <v>0</v>
      </c>
      <c r="H42" s="8">
        <v>0</v>
      </c>
      <c r="I42" s="8" t="s">
        <v>6</v>
      </c>
      <c r="J42" s="8">
        <v>287.82</v>
      </c>
      <c r="K42" s="9">
        <f>J42-F42+H42</f>
        <v>159.82</v>
      </c>
    </row>
    <row r="43" spans="1:11" x14ac:dyDescent="0.25">
      <c r="A43" s="42">
        <v>6</v>
      </c>
      <c r="B43" s="8" t="s">
        <v>570</v>
      </c>
      <c r="C43" s="27" t="s">
        <v>567</v>
      </c>
      <c r="D43" s="27" t="s">
        <v>166</v>
      </c>
      <c r="E43" s="27">
        <v>82</v>
      </c>
      <c r="F43" s="9">
        <v>81.77</v>
      </c>
      <c r="G43" s="9">
        <v>0</v>
      </c>
      <c r="H43" s="8">
        <v>0</v>
      </c>
      <c r="I43" s="8" t="s">
        <v>6</v>
      </c>
      <c r="J43" s="9">
        <v>159.82</v>
      </c>
      <c r="K43" s="9">
        <f>J43-F43+H43</f>
        <v>78.05</v>
      </c>
    </row>
    <row r="44" spans="1:11" x14ac:dyDescent="0.25">
      <c r="A44" s="49"/>
      <c r="B44" s="73" t="s">
        <v>76</v>
      </c>
      <c r="C44" s="73"/>
      <c r="D44" s="73"/>
      <c r="E44" s="73">
        <f>E38+E39+E40+E41+E42+E43</f>
        <v>849</v>
      </c>
      <c r="F44" s="74">
        <f>F38+F39+F40+F41+F42+F43</f>
        <v>848.77</v>
      </c>
      <c r="G44" s="75"/>
      <c r="H44" s="76">
        <f>H38+H39+H40+H41+H42+H43</f>
        <v>0</v>
      </c>
      <c r="I44" s="73"/>
      <c r="J44" s="73"/>
      <c r="K44" s="73"/>
    </row>
    <row r="45" spans="1:11" x14ac:dyDescent="0.25">
      <c r="A45" s="35"/>
      <c r="B45" s="35"/>
      <c r="C45" s="36"/>
      <c r="D45" s="36"/>
      <c r="E45" s="36"/>
      <c r="F45" s="36"/>
      <c r="G45" s="36"/>
      <c r="H45" s="35"/>
      <c r="I45" s="35"/>
      <c r="J45" s="35"/>
      <c r="K45" s="35"/>
    </row>
    <row r="46" spans="1:11" x14ac:dyDescent="0.25">
      <c r="A46" s="35"/>
      <c r="B46" s="35"/>
      <c r="C46" s="281" t="s">
        <v>39</v>
      </c>
      <c r="D46" s="281"/>
      <c r="E46" s="281"/>
      <c r="F46" s="281"/>
      <c r="G46" s="11">
        <v>15</v>
      </c>
      <c r="H46" s="118"/>
      <c r="I46" s="119"/>
      <c r="J46" s="119"/>
      <c r="K46" s="119"/>
    </row>
    <row r="47" spans="1:11" x14ac:dyDescent="0.25">
      <c r="A47" s="35"/>
      <c r="B47" s="35"/>
      <c r="C47" s="281" t="s">
        <v>38</v>
      </c>
      <c r="D47" s="281"/>
      <c r="E47" s="281"/>
      <c r="F47" s="281"/>
      <c r="G47" s="19">
        <f>E44</f>
        <v>849</v>
      </c>
      <c r="H47" s="118"/>
      <c r="I47" s="119"/>
      <c r="J47" s="119"/>
      <c r="K47" s="119"/>
    </row>
    <row r="48" spans="1:11" x14ac:dyDescent="0.25">
      <c r="A48" s="35"/>
      <c r="B48" s="35"/>
      <c r="C48" s="266" t="s">
        <v>581</v>
      </c>
      <c r="D48" s="267"/>
      <c r="E48" s="267"/>
      <c r="F48" s="268"/>
      <c r="G48" s="100">
        <v>22</v>
      </c>
      <c r="H48" s="118"/>
      <c r="I48" s="119"/>
      <c r="J48" s="119"/>
      <c r="K48" s="119"/>
    </row>
    <row r="49" spans="1:11" x14ac:dyDescent="0.25">
      <c r="A49" s="35"/>
      <c r="B49" s="35"/>
      <c r="C49" s="266" t="s">
        <v>580</v>
      </c>
      <c r="D49" s="267"/>
      <c r="E49" s="267"/>
      <c r="F49" s="268"/>
      <c r="G49" s="100">
        <v>766</v>
      </c>
      <c r="H49" s="118"/>
      <c r="I49" s="119"/>
      <c r="J49" s="119"/>
      <c r="K49" s="119"/>
    </row>
    <row r="50" spans="1:11" x14ac:dyDescent="0.25">
      <c r="A50" s="35"/>
      <c r="B50" s="35"/>
      <c r="C50" s="281" t="s">
        <v>4</v>
      </c>
      <c r="D50" s="281"/>
      <c r="E50" s="281"/>
      <c r="F50" s="281"/>
      <c r="G50" s="19">
        <f>K38</f>
        <v>811.82</v>
      </c>
      <c r="H50" s="118"/>
      <c r="I50" s="119"/>
      <c r="J50" s="119"/>
      <c r="K50" s="119"/>
    </row>
    <row r="51" spans="1:11" x14ac:dyDescent="0.25">
      <c r="A51" s="35"/>
      <c r="B51" s="35"/>
      <c r="C51" s="266" t="s">
        <v>75</v>
      </c>
      <c r="D51" s="267"/>
      <c r="E51" s="267"/>
      <c r="F51" s="268"/>
      <c r="G51" s="11">
        <v>300</v>
      </c>
      <c r="H51" s="118"/>
      <c r="I51" s="119"/>
      <c r="J51" s="119"/>
      <c r="K51" s="119"/>
    </row>
    <row r="52" spans="1:11" x14ac:dyDescent="0.25">
      <c r="A52" s="37"/>
      <c r="B52" s="37"/>
      <c r="C52" s="282" t="s">
        <v>482</v>
      </c>
      <c r="D52" s="283"/>
      <c r="E52" s="283"/>
      <c r="F52" s="284"/>
      <c r="G52" s="28">
        <f>G46+G25+G47+G48-G49-G51-G27</f>
        <v>1941.75</v>
      </c>
      <c r="H52" s="118"/>
      <c r="I52" s="119"/>
      <c r="J52" s="119"/>
      <c r="K52" s="119"/>
    </row>
    <row r="53" spans="1:11" x14ac:dyDescent="0.25">
      <c r="A53" s="37"/>
      <c r="B53" s="37"/>
      <c r="C53" s="38"/>
      <c r="D53" s="38"/>
      <c r="E53" s="38"/>
      <c r="F53" s="38"/>
      <c r="G53" s="39"/>
      <c r="H53" s="37"/>
      <c r="I53" s="37"/>
      <c r="J53" s="37"/>
      <c r="K53" s="37"/>
    </row>
    <row r="56" spans="1:11" x14ac:dyDescent="0.25">
      <c r="H56" s="311" t="s">
        <v>573</v>
      </c>
      <c r="I56" s="311"/>
      <c r="J56" s="311"/>
    </row>
    <row r="58" spans="1:11" x14ac:dyDescent="0.25">
      <c r="H58" s="311" t="s">
        <v>71</v>
      </c>
      <c r="I58" s="311"/>
      <c r="J58" s="311"/>
    </row>
  </sheetData>
  <mergeCells count="18">
    <mergeCell ref="C27:F27"/>
    <mergeCell ref="C49:F49"/>
    <mergeCell ref="A1:K3"/>
    <mergeCell ref="A4:K5"/>
    <mergeCell ref="C24:F24"/>
    <mergeCell ref="C25:F25"/>
    <mergeCell ref="C26:F26"/>
    <mergeCell ref="H56:J56"/>
    <mergeCell ref="H58:J58"/>
    <mergeCell ref="C28:F28"/>
    <mergeCell ref="C29:F29"/>
    <mergeCell ref="A35:K36"/>
    <mergeCell ref="C46:F46"/>
    <mergeCell ref="C47:F47"/>
    <mergeCell ref="C48:F48"/>
    <mergeCell ref="C50:F50"/>
    <mergeCell ref="C51:F51"/>
    <mergeCell ref="C52:F52"/>
  </mergeCells>
  <pageMargins left="0" right="0" top="0" bottom="0" header="0.31496062992125984" footer="0.31496062992125984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16" sqref="E16"/>
    </sheetView>
  </sheetViews>
  <sheetFormatPr baseColWidth="10" defaultRowHeight="15" x14ac:dyDescent="0.25"/>
  <cols>
    <col min="1" max="1" width="5.28515625" customWidth="1"/>
    <col min="2" max="2" width="37" customWidth="1"/>
    <col min="3" max="3" width="10.140625" customWidth="1"/>
    <col min="4" max="4" width="10.85546875" customWidth="1"/>
    <col min="5" max="5" width="9.5703125" customWidth="1"/>
  </cols>
  <sheetData>
    <row r="1" spans="1:11" x14ac:dyDescent="0.25">
      <c r="A1" s="280" t="s">
        <v>582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20" t="s">
        <v>68</v>
      </c>
      <c r="B6" s="120" t="s">
        <v>2</v>
      </c>
      <c r="C6" s="120" t="s">
        <v>41</v>
      </c>
      <c r="D6" s="120" t="s">
        <v>10</v>
      </c>
      <c r="E6" s="120" t="s">
        <v>6</v>
      </c>
      <c r="F6" s="17" t="s">
        <v>11</v>
      </c>
      <c r="G6" s="120" t="s">
        <v>37</v>
      </c>
      <c r="H6" s="120" t="s">
        <v>12</v>
      </c>
      <c r="I6" s="120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586</v>
      </c>
      <c r="C7" s="27" t="s">
        <v>587</v>
      </c>
      <c r="D7" s="72" t="s">
        <v>7</v>
      </c>
      <c r="E7" s="27">
        <v>116</v>
      </c>
      <c r="F7" s="9">
        <v>116.04</v>
      </c>
      <c r="G7" s="9">
        <v>79.2</v>
      </c>
      <c r="H7" s="8">
        <v>5.54</v>
      </c>
      <c r="I7" s="8" t="s">
        <v>6</v>
      </c>
      <c r="J7" s="9">
        <v>2860.24</v>
      </c>
      <c r="K7" s="9">
        <f>J7-F7+H7</f>
        <v>2749.74</v>
      </c>
    </row>
    <row r="8" spans="1:11" x14ac:dyDescent="0.25">
      <c r="A8" s="42">
        <v>2</v>
      </c>
      <c r="B8" s="8" t="s">
        <v>588</v>
      </c>
      <c r="C8" s="27" t="s">
        <v>587</v>
      </c>
      <c r="D8" s="72" t="s">
        <v>7</v>
      </c>
      <c r="E8" s="27">
        <v>116</v>
      </c>
      <c r="F8" s="9">
        <v>116.04</v>
      </c>
      <c r="G8" s="9">
        <v>79.2</v>
      </c>
      <c r="H8" s="8">
        <v>5.54</v>
      </c>
      <c r="I8" s="8" t="s">
        <v>6</v>
      </c>
      <c r="J8" s="8">
        <v>2749.74</v>
      </c>
      <c r="K8" s="9">
        <f t="shared" ref="K8:K16" si="0">J8-F8+H8</f>
        <v>2639.24</v>
      </c>
    </row>
    <row r="9" spans="1:11" x14ac:dyDescent="0.25">
      <c r="A9" s="42">
        <v>3</v>
      </c>
      <c r="B9" s="8" t="s">
        <v>589</v>
      </c>
      <c r="C9" s="27" t="s">
        <v>587</v>
      </c>
      <c r="D9" s="72" t="s">
        <v>7</v>
      </c>
      <c r="E9" s="27">
        <v>116</v>
      </c>
      <c r="F9" s="9">
        <v>116.04</v>
      </c>
      <c r="G9" s="9">
        <v>79.2</v>
      </c>
      <c r="H9" s="8">
        <v>5.54</v>
      </c>
      <c r="I9" s="8" t="s">
        <v>6</v>
      </c>
      <c r="J9" s="8">
        <v>2639.24</v>
      </c>
      <c r="K9" s="9">
        <f t="shared" si="0"/>
        <v>2528.7399999999998</v>
      </c>
    </row>
    <row r="10" spans="1:11" x14ac:dyDescent="0.25">
      <c r="A10" s="42">
        <v>4</v>
      </c>
      <c r="B10" s="77" t="s">
        <v>590</v>
      </c>
      <c r="C10" s="27" t="s">
        <v>591</v>
      </c>
      <c r="D10" s="27" t="s">
        <v>275</v>
      </c>
      <c r="E10" s="27">
        <v>94</v>
      </c>
      <c r="F10" s="9">
        <v>93.14</v>
      </c>
      <c r="G10" s="9">
        <v>58</v>
      </c>
      <c r="H10" s="8">
        <v>4.0599999999999996</v>
      </c>
      <c r="I10" s="8" t="s">
        <v>6</v>
      </c>
      <c r="J10" s="9">
        <v>2528.7399999999998</v>
      </c>
      <c r="K10" s="9">
        <f t="shared" si="0"/>
        <v>2439.66</v>
      </c>
    </row>
    <row r="11" spans="1:11" x14ac:dyDescent="0.25">
      <c r="A11" s="42">
        <v>5</v>
      </c>
      <c r="B11" s="8" t="s">
        <v>592</v>
      </c>
      <c r="C11" s="27" t="s">
        <v>593</v>
      </c>
      <c r="D11" s="27" t="s">
        <v>52</v>
      </c>
      <c r="E11" s="27">
        <v>199</v>
      </c>
      <c r="F11" s="9">
        <v>198.66</v>
      </c>
      <c r="G11" s="9">
        <v>155.69999999999999</v>
      </c>
      <c r="H11" s="8">
        <v>10.9</v>
      </c>
      <c r="I11" s="8" t="s">
        <v>6</v>
      </c>
      <c r="J11" s="8">
        <v>2439.66</v>
      </c>
      <c r="K11" s="9">
        <f t="shared" si="0"/>
        <v>2251.9</v>
      </c>
    </row>
    <row r="12" spans="1:11" x14ac:dyDescent="0.25">
      <c r="A12" s="42">
        <v>6</v>
      </c>
      <c r="B12" s="8" t="s">
        <v>594</v>
      </c>
      <c r="C12" s="27" t="s">
        <v>595</v>
      </c>
      <c r="D12" s="72" t="s">
        <v>105</v>
      </c>
      <c r="E12" s="27">
        <v>136</v>
      </c>
      <c r="F12" s="9">
        <v>135.04</v>
      </c>
      <c r="G12" s="9">
        <v>96.8</v>
      </c>
      <c r="H12" s="8">
        <v>6.78</v>
      </c>
      <c r="I12" s="8" t="s">
        <v>6</v>
      </c>
      <c r="J12" s="8">
        <v>2251.9</v>
      </c>
      <c r="K12" s="9">
        <f t="shared" si="0"/>
        <v>2123.6400000000003</v>
      </c>
    </row>
    <row r="13" spans="1:11" x14ac:dyDescent="0.25">
      <c r="A13" s="42">
        <v>7</v>
      </c>
      <c r="B13" s="8" t="s">
        <v>596</v>
      </c>
      <c r="C13" s="27" t="s">
        <v>597</v>
      </c>
      <c r="D13" s="72" t="s">
        <v>5</v>
      </c>
      <c r="E13" s="27">
        <v>199</v>
      </c>
      <c r="F13" s="9">
        <v>198.66</v>
      </c>
      <c r="G13" s="9">
        <v>155.69999999999999</v>
      </c>
      <c r="H13" s="8">
        <v>10.9</v>
      </c>
      <c r="I13" s="8" t="s">
        <v>6</v>
      </c>
      <c r="J13" s="8">
        <v>2123.64</v>
      </c>
      <c r="K13" s="9">
        <f t="shared" si="0"/>
        <v>1935.8799999999999</v>
      </c>
    </row>
    <row r="14" spans="1:11" x14ac:dyDescent="0.25">
      <c r="A14" s="42">
        <v>8</v>
      </c>
      <c r="B14" s="8" t="s">
        <v>598</v>
      </c>
      <c r="C14" s="27" t="s">
        <v>599</v>
      </c>
      <c r="D14" s="27" t="s">
        <v>107</v>
      </c>
      <c r="E14" s="27">
        <v>199</v>
      </c>
      <c r="F14" s="9">
        <v>198.66</v>
      </c>
      <c r="G14" s="9">
        <v>155.69999999999999</v>
      </c>
      <c r="H14" s="8">
        <v>10.9</v>
      </c>
      <c r="I14" s="8" t="s">
        <v>6</v>
      </c>
      <c r="J14" s="8">
        <v>1935.88</v>
      </c>
      <c r="K14" s="9">
        <f t="shared" si="0"/>
        <v>1748.1200000000001</v>
      </c>
    </row>
    <row r="15" spans="1:11" x14ac:dyDescent="0.25">
      <c r="A15" s="42">
        <v>9</v>
      </c>
      <c r="B15" s="8" t="s">
        <v>600</v>
      </c>
      <c r="C15" s="27" t="s">
        <v>146</v>
      </c>
      <c r="D15" s="27" t="s">
        <v>5</v>
      </c>
      <c r="E15" s="27">
        <v>0</v>
      </c>
      <c r="F15" s="9">
        <v>-397.32</v>
      </c>
      <c r="G15" s="9">
        <v>311.39999999999998</v>
      </c>
      <c r="H15" s="8">
        <v>-21.8</v>
      </c>
      <c r="I15" s="8" t="s">
        <v>6</v>
      </c>
      <c r="J15" s="8">
        <v>1748.12</v>
      </c>
      <c r="K15" s="9">
        <f t="shared" si="0"/>
        <v>2123.64</v>
      </c>
    </row>
    <row r="16" spans="1:11" x14ac:dyDescent="0.25">
      <c r="A16" s="42">
        <v>10</v>
      </c>
      <c r="B16" s="8" t="s">
        <v>601</v>
      </c>
      <c r="C16" s="27" t="s">
        <v>602</v>
      </c>
      <c r="D16" s="27" t="s">
        <v>5</v>
      </c>
      <c r="E16" s="27">
        <v>199</v>
      </c>
      <c r="F16" s="9">
        <v>198.66</v>
      </c>
      <c r="G16" s="9">
        <v>155.69999999999999</v>
      </c>
      <c r="H16" s="8">
        <v>10.9</v>
      </c>
      <c r="I16" s="8" t="s">
        <v>6</v>
      </c>
      <c r="J16" s="8">
        <v>2123.64</v>
      </c>
      <c r="K16" s="9">
        <f t="shared" si="0"/>
        <v>1935.8799999999999</v>
      </c>
    </row>
    <row r="17" spans="1:11" x14ac:dyDescent="0.25">
      <c r="A17" s="42">
        <v>11</v>
      </c>
      <c r="B17" s="8"/>
      <c r="C17" s="27"/>
      <c r="D17" s="27"/>
      <c r="E17" s="27"/>
      <c r="F17" s="9"/>
      <c r="G17" s="9"/>
      <c r="H17" s="8"/>
      <c r="I17" s="8"/>
      <c r="J17" s="8"/>
      <c r="K17" s="9"/>
    </row>
    <row r="18" spans="1:11" x14ac:dyDescent="0.25">
      <c r="A18" s="42">
        <v>12</v>
      </c>
      <c r="B18" s="8"/>
      <c r="C18" s="27"/>
      <c r="D18" s="27"/>
      <c r="E18" s="27"/>
      <c r="F18" s="9"/>
      <c r="G18" s="9"/>
      <c r="H18" s="8"/>
      <c r="I18" s="8"/>
      <c r="J18" s="8"/>
      <c r="K18" s="9"/>
    </row>
    <row r="19" spans="1:11" x14ac:dyDescent="0.25">
      <c r="A19" s="42">
        <v>13</v>
      </c>
      <c r="B19" s="8"/>
      <c r="C19" s="27"/>
      <c r="D19" s="27"/>
      <c r="E19" s="27"/>
      <c r="F19" s="9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9"/>
      <c r="G20" s="9"/>
      <c r="H20" s="8"/>
      <c r="I20" s="8"/>
      <c r="J20" s="8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8"/>
      <c r="I21" s="8"/>
      <c r="J21" s="9"/>
      <c r="K21" s="9"/>
    </row>
    <row r="22" spans="1:11" x14ac:dyDescent="0.25">
      <c r="A22" s="49"/>
      <c r="B22" s="73" t="s">
        <v>76</v>
      </c>
      <c r="C22" s="73"/>
      <c r="D22" s="73"/>
      <c r="E22" s="75">
        <f>E7+E8+E9+E10+E11+E21+E12+E13+E14+E15+E16+E17+E18+E19+E20</f>
        <v>1374</v>
      </c>
      <c r="F22" s="74">
        <f>F7+F8+F9+F10+F11+F21+F12+F13+F14+F15+F16+F17+F18+F19+F20</f>
        <v>973.62</v>
      </c>
      <c r="G22" s="75"/>
      <c r="H22" s="76">
        <f>H7+H8+H9+H10+H11+H21+H12+H13+H14+H15+H16+H17+H18+H19</f>
        <v>49.26</v>
      </c>
      <c r="I22" s="73"/>
      <c r="J22" s="73"/>
      <c r="K22" s="73"/>
    </row>
    <row r="23" spans="1:11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1" x14ac:dyDescent="0.25">
      <c r="A24" s="35"/>
      <c r="B24" s="35"/>
      <c r="C24" s="281" t="s">
        <v>39</v>
      </c>
      <c r="D24" s="281"/>
      <c r="E24" s="281"/>
      <c r="F24" s="281"/>
      <c r="G24" s="11">
        <v>0</v>
      </c>
      <c r="H24" s="115"/>
      <c r="I24" s="116"/>
      <c r="J24" s="116"/>
      <c r="K24" s="116"/>
    </row>
    <row r="25" spans="1:11" x14ac:dyDescent="0.25">
      <c r="A25" s="35"/>
      <c r="B25" s="35"/>
      <c r="C25" s="281" t="s">
        <v>38</v>
      </c>
      <c r="D25" s="281"/>
      <c r="E25" s="281"/>
      <c r="F25" s="281"/>
      <c r="G25" s="19">
        <f>E22+E23</f>
        <v>1374</v>
      </c>
      <c r="H25" s="117"/>
      <c r="I25" s="116"/>
      <c r="J25" s="116"/>
      <c r="K25" s="116"/>
    </row>
    <row r="26" spans="1:11" x14ac:dyDescent="0.25">
      <c r="A26" s="35"/>
      <c r="B26" s="35"/>
      <c r="C26" s="266" t="s">
        <v>610</v>
      </c>
      <c r="D26" s="267"/>
      <c r="E26" s="267"/>
      <c r="F26" s="268"/>
      <c r="G26" s="100">
        <v>-398</v>
      </c>
      <c r="H26" s="117"/>
      <c r="I26" s="116"/>
      <c r="J26" s="116"/>
      <c r="K26" s="116"/>
    </row>
    <row r="27" spans="1:11" x14ac:dyDescent="0.25">
      <c r="A27" s="35"/>
      <c r="B27" s="35"/>
      <c r="C27" s="281" t="s">
        <v>40</v>
      </c>
      <c r="D27" s="281"/>
      <c r="E27" s="281"/>
      <c r="F27" s="281"/>
      <c r="G27" s="11">
        <f>H22+0</f>
        <v>49.26</v>
      </c>
      <c r="H27" s="117"/>
      <c r="I27" s="116"/>
      <c r="J27" s="116"/>
      <c r="K27" s="116"/>
    </row>
    <row r="28" spans="1:11" x14ac:dyDescent="0.25">
      <c r="A28" s="35"/>
      <c r="B28" s="35"/>
      <c r="C28" s="281" t="s">
        <v>4</v>
      </c>
      <c r="D28" s="281"/>
      <c r="E28" s="281"/>
      <c r="F28" s="281"/>
      <c r="G28" s="19">
        <f>K21</f>
        <v>0</v>
      </c>
      <c r="H28" s="35"/>
      <c r="I28" s="35"/>
      <c r="J28" s="35"/>
      <c r="K28" s="35"/>
    </row>
    <row r="29" spans="1:11" x14ac:dyDescent="0.25">
      <c r="A29" s="37"/>
      <c r="B29" s="35"/>
      <c r="C29" s="285" t="s">
        <v>69</v>
      </c>
      <c r="D29" s="285"/>
      <c r="E29" s="285"/>
      <c r="F29" s="285"/>
      <c r="G29" s="28">
        <f>G25-G27+G26</f>
        <v>926.74</v>
      </c>
      <c r="H29" s="35"/>
      <c r="I29" s="35"/>
      <c r="J29" s="35"/>
      <c r="K29" s="35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280" t="s">
        <v>481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6" spans="1:11" x14ac:dyDescent="0.25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</row>
    <row r="37" spans="1:11" ht="30" x14ac:dyDescent="0.25">
      <c r="A37" s="120" t="s">
        <v>68</v>
      </c>
      <c r="B37" s="120" t="s">
        <v>2</v>
      </c>
      <c r="C37" s="120" t="s">
        <v>41</v>
      </c>
      <c r="D37" s="120" t="s">
        <v>10</v>
      </c>
      <c r="E37" s="120" t="s">
        <v>6</v>
      </c>
      <c r="F37" s="17" t="s">
        <v>11</v>
      </c>
      <c r="G37" s="120" t="s">
        <v>37</v>
      </c>
      <c r="H37" s="120" t="s">
        <v>12</v>
      </c>
      <c r="I37" s="120" t="s">
        <v>3</v>
      </c>
      <c r="J37" s="6" t="s">
        <v>1</v>
      </c>
      <c r="K37" s="16" t="s">
        <v>13</v>
      </c>
    </row>
    <row r="38" spans="1:11" x14ac:dyDescent="0.25">
      <c r="A38" s="42">
        <v>1</v>
      </c>
      <c r="B38" s="26" t="s">
        <v>234</v>
      </c>
      <c r="C38" s="27" t="s">
        <v>583</v>
      </c>
      <c r="D38" s="72" t="s">
        <v>45</v>
      </c>
      <c r="E38" s="27">
        <v>30</v>
      </c>
      <c r="F38" s="9">
        <v>30</v>
      </c>
      <c r="G38" s="9">
        <v>0</v>
      </c>
      <c r="H38" s="8">
        <v>0</v>
      </c>
      <c r="I38" s="8" t="s">
        <v>6</v>
      </c>
      <c r="J38" s="83">
        <v>78.05</v>
      </c>
      <c r="K38" s="9">
        <f>J38-F38+5200</f>
        <v>5248.05</v>
      </c>
    </row>
    <row r="39" spans="1:11" x14ac:dyDescent="0.25">
      <c r="A39" s="42">
        <v>2</v>
      </c>
      <c r="B39" s="8" t="s">
        <v>234</v>
      </c>
      <c r="C39" s="27" t="s">
        <v>583</v>
      </c>
      <c r="D39" s="27" t="s">
        <v>45</v>
      </c>
      <c r="E39" s="27">
        <v>135.33000000000001</v>
      </c>
      <c r="F39" s="9">
        <v>135.33000000000001</v>
      </c>
      <c r="G39" s="9">
        <v>0</v>
      </c>
      <c r="H39" s="8">
        <v>0</v>
      </c>
      <c r="I39" s="8" t="s">
        <v>6</v>
      </c>
      <c r="J39" s="8">
        <v>5248.05</v>
      </c>
      <c r="K39" s="9">
        <f>J39-F39</f>
        <v>5112.72</v>
      </c>
    </row>
    <row r="40" spans="1:11" x14ac:dyDescent="0.25">
      <c r="A40" s="42">
        <v>3</v>
      </c>
      <c r="B40" s="8" t="s">
        <v>234</v>
      </c>
      <c r="C40" s="27" t="s">
        <v>583</v>
      </c>
      <c r="D40" s="27" t="s">
        <v>584</v>
      </c>
      <c r="E40" s="27">
        <v>104.67</v>
      </c>
      <c r="F40" s="9">
        <v>104.67</v>
      </c>
      <c r="G40" s="9">
        <v>0</v>
      </c>
      <c r="H40" s="8">
        <v>0</v>
      </c>
      <c r="I40" s="8" t="s">
        <v>6</v>
      </c>
      <c r="J40" s="8">
        <v>5112.72</v>
      </c>
      <c r="K40" s="9">
        <f>J40-F40+H40</f>
        <v>5008.05</v>
      </c>
    </row>
    <row r="41" spans="1:11" x14ac:dyDescent="0.25">
      <c r="A41" s="42">
        <v>4</v>
      </c>
      <c r="B41" s="77" t="s">
        <v>606</v>
      </c>
      <c r="C41" s="27" t="s">
        <v>609</v>
      </c>
      <c r="D41" s="27" t="s">
        <v>107</v>
      </c>
      <c r="E41" s="27">
        <v>495</v>
      </c>
      <c r="F41" s="9">
        <v>495.01</v>
      </c>
      <c r="G41" s="9">
        <v>0</v>
      </c>
      <c r="H41" s="8">
        <v>0</v>
      </c>
      <c r="I41" s="8" t="s">
        <v>6</v>
      </c>
      <c r="J41" s="9">
        <v>5008.05</v>
      </c>
      <c r="K41" s="9">
        <f>J41-F41+H41</f>
        <v>4513.04</v>
      </c>
    </row>
    <row r="42" spans="1:11" x14ac:dyDescent="0.25">
      <c r="A42" s="42">
        <v>5</v>
      </c>
      <c r="B42" s="8" t="s">
        <v>608</v>
      </c>
      <c r="C42" s="27" t="s">
        <v>607</v>
      </c>
      <c r="D42" s="27" t="s">
        <v>5</v>
      </c>
      <c r="E42" s="27">
        <v>495</v>
      </c>
      <c r="F42" s="9">
        <v>495.01</v>
      </c>
      <c r="G42" s="9">
        <v>0</v>
      </c>
      <c r="H42" s="8">
        <v>0</v>
      </c>
      <c r="I42" s="8" t="s">
        <v>6</v>
      </c>
      <c r="J42" s="8">
        <v>4513.04</v>
      </c>
      <c r="K42" s="9">
        <f>J42-F42+H42</f>
        <v>4018.0299999999997</v>
      </c>
    </row>
    <row r="43" spans="1:11" x14ac:dyDescent="0.25">
      <c r="A43" s="42">
        <v>6</v>
      </c>
      <c r="B43" s="8"/>
      <c r="C43" s="27"/>
      <c r="D43" s="27"/>
      <c r="E43" s="27"/>
      <c r="F43" s="9"/>
      <c r="G43" s="9"/>
      <c r="H43" s="8"/>
      <c r="I43" s="8"/>
      <c r="J43" s="9"/>
      <c r="K43" s="9">
        <f>J43-F43+H43</f>
        <v>0</v>
      </c>
    </row>
    <row r="44" spans="1:11" x14ac:dyDescent="0.25">
      <c r="A44" s="49"/>
      <c r="B44" s="73"/>
      <c r="C44" s="73"/>
      <c r="D44" s="73"/>
      <c r="E44" s="73">
        <f>E38+E39+E40+E41+E42+E43</f>
        <v>1260</v>
      </c>
      <c r="F44" s="74"/>
      <c r="G44" s="75"/>
      <c r="H44" s="76"/>
      <c r="I44" s="73"/>
      <c r="J44" s="73"/>
      <c r="K44" s="73"/>
    </row>
    <row r="45" spans="1:11" x14ac:dyDescent="0.25">
      <c r="A45" s="35"/>
      <c r="B45" s="35"/>
      <c r="C45" s="36"/>
      <c r="D45" s="36"/>
      <c r="E45" s="36"/>
      <c r="F45" s="36"/>
      <c r="G45" s="36"/>
      <c r="H45" s="35"/>
      <c r="I45" s="35"/>
      <c r="J45" s="35"/>
      <c r="K45" s="35"/>
    </row>
    <row r="46" spans="1:11" x14ac:dyDescent="0.25">
      <c r="A46" s="35"/>
      <c r="B46" s="35"/>
      <c r="C46" s="281" t="s">
        <v>39</v>
      </c>
      <c r="D46" s="281"/>
      <c r="E46" s="281"/>
      <c r="F46" s="281"/>
      <c r="G46" s="11">
        <v>0</v>
      </c>
      <c r="H46" s="118"/>
      <c r="I46" s="119"/>
      <c r="J46" s="119"/>
      <c r="K46" s="119"/>
    </row>
    <row r="47" spans="1:11" ht="16.5" customHeight="1" x14ac:dyDescent="0.25">
      <c r="A47" s="35"/>
      <c r="B47" s="35"/>
      <c r="C47" s="281" t="s">
        <v>38</v>
      </c>
      <c r="D47" s="281"/>
      <c r="E47" s="281"/>
      <c r="F47" s="281"/>
      <c r="G47" s="19">
        <f>E44</f>
        <v>1260</v>
      </c>
      <c r="H47" s="320" t="s">
        <v>611</v>
      </c>
      <c r="I47" s="321"/>
      <c r="J47" s="321"/>
      <c r="K47" s="321"/>
    </row>
    <row r="48" spans="1:11" ht="16.5" customHeight="1" x14ac:dyDescent="0.25">
      <c r="A48" s="35"/>
      <c r="B48" s="35"/>
      <c r="C48" s="266" t="s">
        <v>612</v>
      </c>
      <c r="D48" s="267"/>
      <c r="E48" s="267"/>
      <c r="F48" s="268"/>
      <c r="G48" s="121">
        <v>990</v>
      </c>
      <c r="H48" s="322" t="s">
        <v>613</v>
      </c>
      <c r="I48" s="323"/>
      <c r="J48" s="323"/>
      <c r="K48" s="323"/>
    </row>
    <row r="49" spans="1:11" ht="15.75" customHeight="1" x14ac:dyDescent="0.25">
      <c r="A49" s="35"/>
      <c r="B49" s="35"/>
      <c r="C49" s="266" t="s">
        <v>585</v>
      </c>
      <c r="D49" s="267"/>
      <c r="E49" s="267"/>
      <c r="F49" s="268"/>
      <c r="G49" s="100">
        <v>200</v>
      </c>
      <c r="H49" s="318" t="s">
        <v>603</v>
      </c>
      <c r="I49" s="319"/>
      <c r="J49" s="319"/>
      <c r="K49" s="319"/>
    </row>
    <row r="50" spans="1:11" x14ac:dyDescent="0.25">
      <c r="A50" s="35"/>
      <c r="B50" s="35"/>
      <c r="C50" s="281" t="s">
        <v>4</v>
      </c>
      <c r="D50" s="281"/>
      <c r="E50" s="281"/>
      <c r="F50" s="281"/>
      <c r="G50" s="19">
        <f>K38-F39-F40</f>
        <v>5008.05</v>
      </c>
      <c r="H50" s="118"/>
      <c r="I50" s="119"/>
      <c r="J50" s="119"/>
      <c r="K50" s="119"/>
    </row>
    <row r="51" spans="1:11" ht="25.5" customHeight="1" x14ac:dyDescent="0.25">
      <c r="A51" s="35"/>
      <c r="B51" s="35"/>
      <c r="C51" s="266" t="s">
        <v>75</v>
      </c>
      <c r="D51" s="267"/>
      <c r="E51" s="267"/>
      <c r="F51" s="268"/>
      <c r="G51" s="11">
        <v>1285</v>
      </c>
      <c r="H51" s="318" t="s">
        <v>604</v>
      </c>
      <c r="I51" s="319"/>
      <c r="J51" s="319"/>
      <c r="K51" s="319"/>
    </row>
    <row r="52" spans="1:11" x14ac:dyDescent="0.25">
      <c r="A52" s="37"/>
      <c r="B52" s="37"/>
      <c r="C52" s="282" t="s">
        <v>482</v>
      </c>
      <c r="D52" s="283"/>
      <c r="E52" s="283"/>
      <c r="F52" s="284"/>
      <c r="G52" s="28">
        <f>G29+G47-G51-G49</f>
        <v>701.73999999999978</v>
      </c>
      <c r="H52" s="118"/>
      <c r="I52" s="119"/>
      <c r="J52" s="119"/>
      <c r="K52" s="119"/>
    </row>
    <row r="53" spans="1:11" x14ac:dyDescent="0.25">
      <c r="A53" s="37"/>
      <c r="B53" s="37"/>
      <c r="C53" s="38"/>
      <c r="D53" s="38"/>
      <c r="E53" s="38"/>
      <c r="F53" s="38"/>
      <c r="G53" s="39"/>
      <c r="H53" s="37"/>
      <c r="I53" s="37"/>
      <c r="J53" s="37"/>
      <c r="K53" s="37"/>
    </row>
    <row r="56" spans="1:11" x14ac:dyDescent="0.25">
      <c r="H56" s="311" t="s">
        <v>605</v>
      </c>
      <c r="I56" s="311"/>
      <c r="J56" s="311"/>
    </row>
    <row r="58" spans="1:11" x14ac:dyDescent="0.25">
      <c r="H58" s="311" t="s">
        <v>71</v>
      </c>
      <c r="I58" s="311"/>
      <c r="J58" s="311"/>
    </row>
  </sheetData>
  <mergeCells count="22">
    <mergeCell ref="C27:F27"/>
    <mergeCell ref="H51:K51"/>
    <mergeCell ref="H47:K47"/>
    <mergeCell ref="H49:K49"/>
    <mergeCell ref="C48:F48"/>
    <mergeCell ref="H48:K48"/>
    <mergeCell ref="A1:K3"/>
    <mergeCell ref="A4:K5"/>
    <mergeCell ref="C24:F24"/>
    <mergeCell ref="C25:F25"/>
    <mergeCell ref="C26:F26"/>
    <mergeCell ref="H58:J58"/>
    <mergeCell ref="C28:F28"/>
    <mergeCell ref="C29:F29"/>
    <mergeCell ref="A35:K36"/>
    <mergeCell ref="C46:F46"/>
    <mergeCell ref="C47:F47"/>
    <mergeCell ref="C49:F49"/>
    <mergeCell ref="C50:F50"/>
    <mergeCell ref="C51:F51"/>
    <mergeCell ref="C52:F52"/>
    <mergeCell ref="H56:J56"/>
  </mergeCells>
  <pageMargins left="0.39370078740157483" right="0" top="0" bottom="0" header="0.31496062992125984" footer="0.31496062992125984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7" workbookViewId="0">
      <selection activeCell="G70" sqref="G70"/>
    </sheetView>
  </sheetViews>
  <sheetFormatPr baseColWidth="10" defaultRowHeight="15" x14ac:dyDescent="0.25"/>
  <cols>
    <col min="1" max="1" width="5.85546875" customWidth="1"/>
    <col min="2" max="2" width="31" customWidth="1"/>
  </cols>
  <sheetData>
    <row r="1" spans="1:11" x14ac:dyDescent="0.25">
      <c r="A1" s="280" t="s">
        <v>614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22" t="s">
        <v>68</v>
      </c>
      <c r="B6" s="122" t="s">
        <v>2</v>
      </c>
      <c r="C6" s="122" t="s">
        <v>41</v>
      </c>
      <c r="D6" s="122" t="s">
        <v>10</v>
      </c>
      <c r="E6" s="122" t="s">
        <v>6</v>
      </c>
      <c r="F6" s="17" t="s">
        <v>11</v>
      </c>
      <c r="G6" s="122" t="s">
        <v>37</v>
      </c>
      <c r="H6" s="122" t="s">
        <v>12</v>
      </c>
      <c r="I6" s="122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618</v>
      </c>
      <c r="C7" s="27" t="s">
        <v>619</v>
      </c>
      <c r="D7" s="72" t="s">
        <v>30</v>
      </c>
      <c r="E7" s="27">
        <v>326</v>
      </c>
      <c r="F7" s="9">
        <v>324.95999999999998</v>
      </c>
      <c r="G7" s="9">
        <v>244.4</v>
      </c>
      <c r="H7" s="8">
        <v>17.100000000000001</v>
      </c>
      <c r="I7" s="8" t="s">
        <v>6</v>
      </c>
      <c r="J7" s="9">
        <v>1935.88</v>
      </c>
      <c r="K7" s="9">
        <f>J7-F7+H7</f>
        <v>1628.02</v>
      </c>
    </row>
    <row r="8" spans="1:11" x14ac:dyDescent="0.25">
      <c r="A8" s="42">
        <v>2</v>
      </c>
      <c r="B8" s="8" t="s">
        <v>620</v>
      </c>
      <c r="C8" s="27" t="s">
        <v>621</v>
      </c>
      <c r="D8" s="72" t="s">
        <v>5</v>
      </c>
      <c r="E8" s="27">
        <v>199</v>
      </c>
      <c r="F8" s="9">
        <v>198.66</v>
      </c>
      <c r="G8" s="9">
        <v>155.69999999999999</v>
      </c>
      <c r="H8" s="8">
        <v>10.9</v>
      </c>
      <c r="I8" s="8" t="s">
        <v>6</v>
      </c>
      <c r="J8" s="8">
        <v>1628.02</v>
      </c>
      <c r="K8" s="9">
        <f>J8-F8+H8</f>
        <v>1440.26</v>
      </c>
    </row>
    <row r="9" spans="1:11" x14ac:dyDescent="0.25">
      <c r="A9" s="42">
        <v>3</v>
      </c>
      <c r="B9" s="8" t="s">
        <v>622</v>
      </c>
      <c r="C9" s="27" t="s">
        <v>623</v>
      </c>
      <c r="D9" s="72" t="s">
        <v>291</v>
      </c>
      <c r="E9" s="27">
        <v>257</v>
      </c>
      <c r="F9" s="9">
        <v>256.92</v>
      </c>
      <c r="G9" s="9">
        <v>181.4</v>
      </c>
      <c r="H9" s="8">
        <v>12.7</v>
      </c>
      <c r="I9" s="8" t="s">
        <v>6</v>
      </c>
      <c r="J9" s="8">
        <v>1440.26</v>
      </c>
      <c r="K9" s="9">
        <f>J9-F9+H9</f>
        <v>1196.04</v>
      </c>
    </row>
    <row r="10" spans="1:11" x14ac:dyDescent="0.25">
      <c r="A10" s="42">
        <v>4</v>
      </c>
      <c r="B10" s="77" t="s">
        <v>624</v>
      </c>
      <c r="C10" s="27" t="s">
        <v>625</v>
      </c>
      <c r="D10" s="27" t="s">
        <v>15</v>
      </c>
      <c r="E10" s="27">
        <v>94</v>
      </c>
      <c r="F10" s="9">
        <v>93.14</v>
      </c>
      <c r="G10" s="9">
        <v>58</v>
      </c>
      <c r="H10" s="8">
        <v>4.0599999999999996</v>
      </c>
      <c r="I10" s="8" t="s">
        <v>6</v>
      </c>
      <c r="J10" s="9">
        <v>1196.04</v>
      </c>
      <c r="K10" s="9">
        <f>J10-F10+H10</f>
        <v>1106.9599999999998</v>
      </c>
    </row>
    <row r="11" spans="1:11" x14ac:dyDescent="0.25">
      <c r="A11" s="42">
        <v>5</v>
      </c>
      <c r="B11" s="8"/>
      <c r="C11" s="27"/>
      <c r="D11" s="27"/>
      <c r="E11" s="27"/>
      <c r="F11" s="9"/>
      <c r="G11" s="9"/>
      <c r="H11" s="8"/>
      <c r="I11" s="8"/>
      <c r="J11" s="8"/>
      <c r="K11" s="9"/>
    </row>
    <row r="12" spans="1:11" x14ac:dyDescent="0.25">
      <c r="A12" s="42">
        <v>6</v>
      </c>
      <c r="B12" s="8"/>
      <c r="C12" s="27"/>
      <c r="D12" s="72"/>
      <c r="E12" s="27"/>
      <c r="F12" s="9"/>
      <c r="G12" s="9"/>
      <c r="H12" s="8"/>
      <c r="I12" s="8"/>
      <c r="J12" s="8"/>
      <c r="K12" s="9"/>
    </row>
    <row r="13" spans="1:11" x14ac:dyDescent="0.25">
      <c r="A13" s="42">
        <v>7</v>
      </c>
      <c r="B13" s="8"/>
      <c r="C13" s="27"/>
      <c r="D13" s="72"/>
      <c r="E13" s="27"/>
      <c r="F13" s="9"/>
      <c r="G13" s="9"/>
      <c r="H13" s="8"/>
      <c r="I13" s="8"/>
      <c r="J13" s="8"/>
      <c r="K13" s="9"/>
    </row>
    <row r="14" spans="1:11" x14ac:dyDescent="0.25">
      <c r="A14" s="42">
        <v>8</v>
      </c>
      <c r="B14" s="8"/>
      <c r="C14" s="27"/>
      <c r="D14" s="27"/>
      <c r="E14" s="27"/>
      <c r="F14" s="9"/>
      <c r="G14" s="9"/>
      <c r="H14" s="8"/>
      <c r="I14" s="8"/>
      <c r="J14" s="8"/>
      <c r="K14" s="9"/>
    </row>
    <row r="15" spans="1:11" x14ac:dyDescent="0.25">
      <c r="A15" s="42">
        <v>9</v>
      </c>
      <c r="B15" s="8"/>
      <c r="C15" s="27"/>
      <c r="D15" s="27"/>
      <c r="E15" s="27"/>
      <c r="F15" s="9"/>
      <c r="G15" s="9"/>
      <c r="H15" s="8"/>
      <c r="I15" s="8"/>
      <c r="J15" s="8"/>
      <c r="K15" s="9"/>
    </row>
    <row r="16" spans="1:11" x14ac:dyDescent="0.25">
      <c r="A16" s="42">
        <v>10</v>
      </c>
      <c r="B16" s="8"/>
      <c r="C16" s="27"/>
      <c r="D16" s="27"/>
      <c r="E16" s="27"/>
      <c r="F16" s="9"/>
      <c r="G16" s="9"/>
      <c r="H16" s="8"/>
      <c r="I16" s="8"/>
      <c r="J16" s="8"/>
      <c r="K16" s="9"/>
    </row>
    <row r="17" spans="1:11" x14ac:dyDescent="0.25">
      <c r="A17" s="42">
        <v>11</v>
      </c>
      <c r="B17" s="8"/>
      <c r="C17" s="27"/>
      <c r="D17" s="27"/>
      <c r="E17" s="27"/>
      <c r="F17" s="9"/>
      <c r="G17" s="9"/>
      <c r="H17" s="8"/>
      <c r="I17" s="8"/>
      <c r="J17" s="8"/>
      <c r="K17" s="9"/>
    </row>
    <row r="18" spans="1:11" x14ac:dyDescent="0.25">
      <c r="A18" s="42">
        <v>12</v>
      </c>
      <c r="B18" s="8"/>
      <c r="C18" s="27"/>
      <c r="D18" s="27"/>
      <c r="E18" s="27"/>
      <c r="F18" s="9"/>
      <c r="G18" s="9"/>
      <c r="H18" s="8"/>
      <c r="I18" s="8"/>
      <c r="J18" s="8"/>
      <c r="K18" s="9"/>
    </row>
    <row r="19" spans="1:11" x14ac:dyDescent="0.25">
      <c r="A19" s="42">
        <v>13</v>
      </c>
      <c r="B19" s="8"/>
      <c r="C19" s="27"/>
      <c r="D19" s="27"/>
      <c r="E19" s="27"/>
      <c r="F19" s="9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9"/>
      <c r="G20" s="9"/>
      <c r="H20" s="8"/>
      <c r="I20" s="8"/>
      <c r="J20" s="8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8"/>
      <c r="I21" s="8"/>
      <c r="J21" s="9"/>
      <c r="K21" s="9"/>
    </row>
    <row r="22" spans="1:11" x14ac:dyDescent="0.25">
      <c r="A22" s="49"/>
      <c r="B22" s="73" t="s">
        <v>76</v>
      </c>
      <c r="C22" s="73"/>
      <c r="D22" s="73"/>
      <c r="E22" s="75">
        <f>E7+E8+E9+E10+E11+E21+E12+E13+E14+E15+E16+E17+E18+E19+E20</f>
        <v>876</v>
      </c>
      <c r="F22" s="74">
        <f>F7+F8+F9+F10+F11+F21+F12+F13+F14+F15+F16+F17+F18+F19+F20</f>
        <v>873.68</v>
      </c>
      <c r="G22" s="75"/>
      <c r="H22" s="76">
        <f>H7+H8+H9+H10+H11+H21+H12+H13+H14+H15+H16+H17+H18+H19</f>
        <v>44.760000000000005</v>
      </c>
      <c r="I22" s="73"/>
      <c r="J22" s="73"/>
      <c r="K22" s="73"/>
    </row>
    <row r="23" spans="1:11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1" x14ac:dyDescent="0.25">
      <c r="A24" s="35"/>
      <c r="B24" s="35"/>
      <c r="C24" s="281" t="s">
        <v>38</v>
      </c>
      <c r="D24" s="281"/>
      <c r="E24" s="281"/>
      <c r="F24" s="281"/>
      <c r="G24" s="19">
        <f>E22+E23</f>
        <v>876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40</v>
      </c>
      <c r="D25" s="281"/>
      <c r="E25" s="281"/>
      <c r="F25" s="281"/>
      <c r="G25" s="11">
        <f>H22+0</f>
        <v>44.760000000000005</v>
      </c>
      <c r="H25" s="117"/>
      <c r="I25" s="116"/>
      <c r="J25" s="116"/>
      <c r="K25" s="116"/>
    </row>
    <row r="26" spans="1:11" x14ac:dyDescent="0.25">
      <c r="A26" s="35"/>
      <c r="B26" s="35"/>
      <c r="C26" s="281" t="s">
        <v>4</v>
      </c>
      <c r="D26" s="281"/>
      <c r="E26" s="281"/>
      <c r="F26" s="281"/>
      <c r="G26" s="19">
        <f>K21</f>
        <v>0</v>
      </c>
      <c r="H26" s="35"/>
      <c r="I26" s="35"/>
      <c r="J26" s="35"/>
      <c r="K26" s="35"/>
    </row>
    <row r="27" spans="1:11" x14ac:dyDescent="0.25">
      <c r="A27" s="37"/>
      <c r="B27" s="35"/>
      <c r="C27" s="285" t="s">
        <v>69</v>
      </c>
      <c r="D27" s="285"/>
      <c r="E27" s="285"/>
      <c r="F27" s="285"/>
      <c r="G27" s="28">
        <f>G24-G25</f>
        <v>831.24</v>
      </c>
      <c r="H27" s="35"/>
      <c r="I27" s="35"/>
      <c r="J27" s="35"/>
      <c r="K27" s="35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22" t="s">
        <v>68</v>
      </c>
      <c r="B35" s="122" t="s">
        <v>2</v>
      </c>
      <c r="C35" s="122" t="s">
        <v>41</v>
      </c>
      <c r="D35" s="122" t="s">
        <v>10</v>
      </c>
      <c r="E35" s="122" t="s">
        <v>6</v>
      </c>
      <c r="F35" s="17" t="s">
        <v>11</v>
      </c>
      <c r="G35" s="122" t="s">
        <v>37</v>
      </c>
      <c r="H35" s="122" t="s">
        <v>12</v>
      </c>
      <c r="I35" s="122" t="s">
        <v>3</v>
      </c>
      <c r="J35" s="6" t="s">
        <v>1</v>
      </c>
      <c r="K35" s="16" t="s">
        <v>13</v>
      </c>
    </row>
    <row r="36" spans="1:11" x14ac:dyDescent="0.25">
      <c r="A36" s="42">
        <v>1</v>
      </c>
      <c r="B36" s="26" t="s">
        <v>616</v>
      </c>
      <c r="C36" s="27" t="s">
        <v>617</v>
      </c>
      <c r="D36" s="72" t="s">
        <v>219</v>
      </c>
      <c r="E36" s="27">
        <v>396</v>
      </c>
      <c r="F36" s="9">
        <v>396</v>
      </c>
      <c r="G36" s="9">
        <v>0</v>
      </c>
      <c r="H36" s="8">
        <v>0</v>
      </c>
      <c r="I36" s="8" t="s">
        <v>6</v>
      </c>
      <c r="J36" s="83">
        <v>4018.03</v>
      </c>
      <c r="K36" s="9">
        <f>J36-F36</f>
        <v>3622.03</v>
      </c>
    </row>
    <row r="37" spans="1:11" x14ac:dyDescent="0.25">
      <c r="A37" s="42">
        <v>2</v>
      </c>
      <c r="B37" s="8" t="s">
        <v>627</v>
      </c>
      <c r="C37" s="27" t="s">
        <v>628</v>
      </c>
      <c r="D37" s="27" t="s">
        <v>5</v>
      </c>
      <c r="E37" s="27">
        <v>198</v>
      </c>
      <c r="F37" s="9">
        <v>198</v>
      </c>
      <c r="G37" s="9">
        <v>0</v>
      </c>
      <c r="H37" s="8">
        <v>0</v>
      </c>
      <c r="I37" s="8" t="s">
        <v>6</v>
      </c>
      <c r="J37" s="8">
        <v>3622.03</v>
      </c>
      <c r="K37" s="9">
        <f>J37-F37</f>
        <v>3424.03</v>
      </c>
    </row>
    <row r="38" spans="1:11" x14ac:dyDescent="0.25">
      <c r="A38" s="42">
        <v>3</v>
      </c>
      <c r="B38" s="8"/>
      <c r="C38" s="27"/>
      <c r="D38" s="27"/>
      <c r="E38" s="27"/>
      <c r="F38" s="9"/>
      <c r="G38" s="9"/>
      <c r="H38" s="8"/>
      <c r="I38" s="8"/>
      <c r="J38" s="8"/>
      <c r="K38" s="9"/>
    </row>
    <row r="39" spans="1:11" x14ac:dyDescent="0.25">
      <c r="A39" s="42">
        <v>4</v>
      </c>
      <c r="B39" s="77"/>
      <c r="C39" s="27"/>
      <c r="D39" s="27"/>
      <c r="E39" s="27"/>
      <c r="F39" s="9"/>
      <c r="G39" s="9"/>
      <c r="H39" s="8"/>
      <c r="I39" s="8"/>
      <c r="J39" s="9"/>
      <c r="K39" s="9"/>
    </row>
    <row r="40" spans="1:11" x14ac:dyDescent="0.25">
      <c r="A40" s="42">
        <v>5</v>
      </c>
      <c r="B40" s="8"/>
      <c r="C40" s="27"/>
      <c r="D40" s="27"/>
      <c r="E40" s="27"/>
      <c r="F40" s="9"/>
      <c r="G40" s="9"/>
      <c r="H40" s="8"/>
      <c r="I40" s="8"/>
      <c r="J40" s="8"/>
      <c r="K40" s="9"/>
    </row>
    <row r="41" spans="1:11" x14ac:dyDescent="0.25">
      <c r="A41" s="42">
        <v>6</v>
      </c>
      <c r="B41" s="8"/>
      <c r="C41" s="27"/>
      <c r="D41" s="27"/>
      <c r="E41" s="27"/>
      <c r="F41" s="9"/>
      <c r="G41" s="9"/>
      <c r="H41" s="8"/>
      <c r="I41" s="8"/>
      <c r="J41" s="9"/>
      <c r="K41" s="9"/>
    </row>
    <row r="42" spans="1:11" x14ac:dyDescent="0.25">
      <c r="A42" s="49"/>
      <c r="B42" s="73"/>
      <c r="C42" s="73"/>
      <c r="D42" s="73"/>
      <c r="E42" s="73">
        <f>E36+E37+E38+E39+E40+E41</f>
        <v>594</v>
      </c>
      <c r="F42" s="74"/>
      <c r="G42" s="75"/>
      <c r="H42" s="76"/>
      <c r="I42" s="73"/>
      <c r="J42" s="73"/>
      <c r="K42" s="73"/>
    </row>
    <row r="43" spans="1:11" x14ac:dyDescent="0.25">
      <c r="A43" s="35"/>
      <c r="B43" s="35"/>
      <c r="C43" s="36"/>
      <c r="D43" s="36"/>
      <c r="E43" s="36"/>
      <c r="F43" s="36"/>
      <c r="G43" s="36"/>
      <c r="H43" s="35"/>
      <c r="I43" s="35"/>
      <c r="J43" s="35"/>
      <c r="K43" s="35"/>
    </row>
    <row r="44" spans="1:11" x14ac:dyDescent="0.25">
      <c r="A44" s="35"/>
      <c r="B44" s="35"/>
      <c r="C44" s="281" t="s">
        <v>39</v>
      </c>
      <c r="D44" s="281"/>
      <c r="E44" s="281"/>
      <c r="F44" s="281"/>
      <c r="G44" s="11">
        <v>40</v>
      </c>
      <c r="H44" s="118"/>
      <c r="I44" s="119"/>
      <c r="J44" s="119"/>
      <c r="K44" s="119"/>
    </row>
    <row r="45" spans="1:11" x14ac:dyDescent="0.25">
      <c r="A45" s="35"/>
      <c r="B45" s="35"/>
      <c r="C45" s="266" t="s">
        <v>626</v>
      </c>
      <c r="D45" s="267"/>
      <c r="E45" s="267"/>
      <c r="F45" s="268"/>
      <c r="G45" s="11">
        <v>80</v>
      </c>
      <c r="H45" s="118"/>
      <c r="I45" s="119"/>
      <c r="J45" s="119"/>
      <c r="K45" s="119"/>
    </row>
    <row r="46" spans="1:11" x14ac:dyDescent="0.25">
      <c r="A46" s="35"/>
      <c r="B46" s="35"/>
      <c r="C46" s="281" t="s">
        <v>38</v>
      </c>
      <c r="D46" s="281"/>
      <c r="E46" s="281"/>
      <c r="F46" s="281"/>
      <c r="G46" s="19">
        <f>E42</f>
        <v>594</v>
      </c>
      <c r="H46" s="320"/>
      <c r="I46" s="321"/>
      <c r="J46" s="321"/>
      <c r="K46" s="321"/>
    </row>
    <row r="47" spans="1:11" x14ac:dyDescent="0.25">
      <c r="A47" s="35"/>
      <c r="B47" s="35"/>
      <c r="C47" s="281" t="s">
        <v>4</v>
      </c>
      <c r="D47" s="281"/>
      <c r="E47" s="281"/>
      <c r="F47" s="281"/>
      <c r="G47" s="19">
        <f>K36-F37</f>
        <v>3424.03</v>
      </c>
      <c r="H47" s="118"/>
      <c r="I47" s="119"/>
      <c r="J47" s="119"/>
      <c r="K47" s="119"/>
    </row>
    <row r="48" spans="1:11" x14ac:dyDescent="0.25">
      <c r="A48" s="35"/>
      <c r="B48" s="35"/>
      <c r="C48" s="266" t="s">
        <v>75</v>
      </c>
      <c r="D48" s="267"/>
      <c r="E48" s="267"/>
      <c r="F48" s="268"/>
      <c r="G48" s="11">
        <v>26</v>
      </c>
      <c r="H48" s="318"/>
      <c r="I48" s="319"/>
      <c r="J48" s="319"/>
      <c r="K48" s="319"/>
    </row>
    <row r="49" spans="1:11" x14ac:dyDescent="0.25">
      <c r="A49" s="37"/>
      <c r="B49" s="37"/>
      <c r="C49" s="282" t="s">
        <v>482</v>
      </c>
      <c r="D49" s="283"/>
      <c r="E49" s="283"/>
      <c r="F49" s="284"/>
      <c r="G49" s="28">
        <f>G24+G46+G44+G45-G25-G48-G45</f>
        <v>1439.24</v>
      </c>
      <c r="H49" s="118"/>
      <c r="I49" s="119"/>
      <c r="J49" s="119"/>
      <c r="K49" s="119"/>
    </row>
    <row r="50" spans="1:11" x14ac:dyDescent="0.25">
      <c r="A50" s="37"/>
      <c r="B50" s="37"/>
      <c r="C50" s="38"/>
      <c r="D50" s="38"/>
      <c r="E50" s="38"/>
      <c r="F50" s="38"/>
      <c r="G50" s="39"/>
      <c r="H50" s="37"/>
      <c r="I50" s="37"/>
      <c r="J50" s="37"/>
      <c r="K50" s="37"/>
    </row>
    <row r="53" spans="1:11" x14ac:dyDescent="0.25">
      <c r="H53" s="311" t="s">
        <v>615</v>
      </c>
      <c r="I53" s="311"/>
      <c r="J53" s="311"/>
    </row>
    <row r="55" spans="1:11" x14ac:dyDescent="0.25">
      <c r="H55" s="311" t="s">
        <v>71</v>
      </c>
      <c r="I55" s="311"/>
      <c r="J55" s="311"/>
    </row>
  </sheetData>
  <mergeCells count="17">
    <mergeCell ref="C49:F49"/>
    <mergeCell ref="H53:J53"/>
    <mergeCell ref="H55:J55"/>
    <mergeCell ref="C45:F45"/>
    <mergeCell ref="C47:F47"/>
    <mergeCell ref="C48:F48"/>
    <mergeCell ref="H48:K48"/>
    <mergeCell ref="C27:F27"/>
    <mergeCell ref="A33:K34"/>
    <mergeCell ref="C44:F44"/>
    <mergeCell ref="C46:F46"/>
    <mergeCell ref="H46:K46"/>
    <mergeCell ref="A1:K3"/>
    <mergeCell ref="A4:K5"/>
    <mergeCell ref="C24:F24"/>
    <mergeCell ref="C25:F25"/>
    <mergeCell ref="C26:F26"/>
  </mergeCells>
  <pageMargins left="0" right="0" top="0" bottom="0" header="0.31496062992125984" footer="0.31496062992125984"/>
  <pageSetup paperSize="9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" workbookViewId="0">
      <selection activeCell="D53" sqref="D52:D53"/>
    </sheetView>
  </sheetViews>
  <sheetFormatPr baseColWidth="10" defaultRowHeight="15" x14ac:dyDescent="0.25"/>
  <cols>
    <col min="1" max="1" width="6.140625" customWidth="1"/>
    <col min="2" max="2" width="31" customWidth="1"/>
  </cols>
  <sheetData>
    <row r="1" spans="1:11" x14ac:dyDescent="0.25">
      <c r="A1" s="280" t="s">
        <v>629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23" t="s">
        <v>68</v>
      </c>
      <c r="B6" s="123" t="s">
        <v>2</v>
      </c>
      <c r="C6" s="123" t="s">
        <v>41</v>
      </c>
      <c r="D6" s="123" t="s">
        <v>10</v>
      </c>
      <c r="E6" s="123" t="s">
        <v>6</v>
      </c>
      <c r="F6" s="17" t="s">
        <v>11</v>
      </c>
      <c r="G6" s="123" t="s">
        <v>37</v>
      </c>
      <c r="H6" s="123" t="s">
        <v>12</v>
      </c>
      <c r="I6" s="123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630</v>
      </c>
      <c r="C7" s="27" t="s">
        <v>631</v>
      </c>
      <c r="D7" s="72" t="s">
        <v>5</v>
      </c>
      <c r="E7" s="27">
        <v>199</v>
      </c>
      <c r="F7" s="9">
        <v>198.66</v>
      </c>
      <c r="G7" s="9">
        <v>155.69999999999999</v>
      </c>
      <c r="H7" s="8">
        <v>10.9</v>
      </c>
      <c r="I7" s="8" t="s">
        <v>6</v>
      </c>
      <c r="J7" s="9">
        <v>1106.96</v>
      </c>
      <c r="K7" s="9">
        <f>J7-F7+H7</f>
        <v>919.2</v>
      </c>
    </row>
    <row r="8" spans="1:11" x14ac:dyDescent="0.25">
      <c r="A8" s="42">
        <v>2</v>
      </c>
      <c r="B8" s="8" t="s">
        <v>635</v>
      </c>
      <c r="C8" s="27" t="s">
        <v>636</v>
      </c>
      <c r="D8" s="72" t="s">
        <v>5</v>
      </c>
      <c r="E8" s="27">
        <v>199</v>
      </c>
      <c r="F8" s="9">
        <v>198.66</v>
      </c>
      <c r="G8" s="9">
        <v>155.69999999999999</v>
      </c>
      <c r="H8" s="8">
        <v>10.9</v>
      </c>
      <c r="I8" s="8" t="s">
        <v>6</v>
      </c>
      <c r="J8" s="8">
        <v>919.2</v>
      </c>
      <c r="K8" s="9">
        <f>J8-F8+H8</f>
        <v>731.44</v>
      </c>
    </row>
    <row r="9" spans="1:11" x14ac:dyDescent="0.25">
      <c r="A9" s="42">
        <v>3</v>
      </c>
      <c r="B9" s="8" t="s">
        <v>637</v>
      </c>
      <c r="C9" s="27" t="s">
        <v>638</v>
      </c>
      <c r="D9" s="72" t="s">
        <v>5</v>
      </c>
      <c r="E9" s="27">
        <v>199</v>
      </c>
      <c r="F9" s="9">
        <v>198.66</v>
      </c>
      <c r="G9" s="9">
        <v>155.69999999999999</v>
      </c>
      <c r="H9" s="8">
        <v>10.9</v>
      </c>
      <c r="I9" s="8" t="s">
        <v>6</v>
      </c>
      <c r="J9" s="8">
        <v>731.44</v>
      </c>
      <c r="K9" s="9">
        <f>J9-F9+H9</f>
        <v>543.68000000000006</v>
      </c>
    </row>
    <row r="10" spans="1:11" x14ac:dyDescent="0.25">
      <c r="A10" s="42">
        <v>4</v>
      </c>
      <c r="B10" s="77" t="s">
        <v>641</v>
      </c>
      <c r="C10" s="27" t="s">
        <v>642</v>
      </c>
      <c r="D10" s="27" t="s">
        <v>5</v>
      </c>
      <c r="E10" s="27">
        <v>199</v>
      </c>
      <c r="F10" s="9">
        <v>198.66</v>
      </c>
      <c r="G10" s="9">
        <v>155.69999999999999</v>
      </c>
      <c r="H10" s="8">
        <v>10.9</v>
      </c>
      <c r="I10" s="8" t="s">
        <v>6</v>
      </c>
      <c r="J10" s="9">
        <v>543.67999999999995</v>
      </c>
      <c r="K10" s="9">
        <f>J10-F10+H10</f>
        <v>355.91999999999996</v>
      </c>
    </row>
    <row r="11" spans="1:11" x14ac:dyDescent="0.25">
      <c r="A11" s="42">
        <v>5</v>
      </c>
      <c r="B11" s="8" t="s">
        <v>643</v>
      </c>
      <c r="C11" s="27"/>
      <c r="D11" s="27"/>
      <c r="E11" s="27"/>
      <c r="F11" s="9"/>
      <c r="G11" s="9"/>
      <c r="H11" s="8"/>
      <c r="I11" s="8"/>
      <c r="J11" s="8"/>
      <c r="K11" s="9"/>
    </row>
    <row r="12" spans="1:11" x14ac:dyDescent="0.25">
      <c r="A12" s="42">
        <v>6</v>
      </c>
      <c r="B12" s="8"/>
      <c r="C12" s="27"/>
      <c r="D12" s="72"/>
      <c r="E12" s="27"/>
      <c r="F12" s="9"/>
      <c r="G12" s="9"/>
      <c r="H12" s="8"/>
      <c r="I12" s="8"/>
      <c r="J12" s="8"/>
      <c r="K12" s="9"/>
    </row>
    <row r="13" spans="1:11" x14ac:dyDescent="0.25">
      <c r="A13" s="42">
        <v>7</v>
      </c>
      <c r="B13" s="8"/>
      <c r="C13" s="27"/>
      <c r="D13" s="72"/>
      <c r="E13" s="27"/>
      <c r="F13" s="9"/>
      <c r="G13" s="9"/>
      <c r="H13" s="8"/>
      <c r="I13" s="8"/>
      <c r="J13" s="8"/>
      <c r="K13" s="9"/>
    </row>
    <row r="14" spans="1:11" x14ac:dyDescent="0.25">
      <c r="A14" s="42">
        <v>8</v>
      </c>
      <c r="B14" s="8"/>
      <c r="C14" s="27"/>
      <c r="D14" s="27"/>
      <c r="E14" s="27"/>
      <c r="F14" s="9"/>
      <c r="G14" s="9"/>
      <c r="H14" s="8"/>
      <c r="I14" s="8"/>
      <c r="J14" s="8"/>
      <c r="K14" s="9"/>
    </row>
    <row r="15" spans="1:11" x14ac:dyDescent="0.25">
      <c r="A15" s="42">
        <v>9</v>
      </c>
      <c r="B15" s="8"/>
      <c r="C15" s="27"/>
      <c r="D15" s="27"/>
      <c r="E15" s="27"/>
      <c r="F15" s="9"/>
      <c r="G15" s="9"/>
      <c r="H15" s="8"/>
      <c r="I15" s="8"/>
      <c r="J15" s="8"/>
      <c r="K15" s="9"/>
    </row>
    <row r="16" spans="1:11" x14ac:dyDescent="0.25">
      <c r="A16" s="42">
        <v>10</v>
      </c>
      <c r="B16" s="8"/>
      <c r="C16" s="27"/>
      <c r="D16" s="27"/>
      <c r="E16" s="27"/>
      <c r="F16" s="9"/>
      <c r="G16" s="9"/>
      <c r="H16" s="8"/>
      <c r="I16" s="8"/>
      <c r="J16" s="8"/>
      <c r="K16" s="9"/>
    </row>
    <row r="17" spans="1:11" x14ac:dyDescent="0.25">
      <c r="A17" s="42">
        <v>11</v>
      </c>
      <c r="B17" s="8"/>
      <c r="C17" s="27"/>
      <c r="D17" s="27"/>
      <c r="E17" s="27"/>
      <c r="F17" s="9"/>
      <c r="G17" s="9"/>
      <c r="H17" s="8"/>
      <c r="I17" s="8"/>
      <c r="J17" s="8"/>
      <c r="K17" s="9"/>
    </row>
    <row r="18" spans="1:11" x14ac:dyDescent="0.25">
      <c r="A18" s="42">
        <v>12</v>
      </c>
      <c r="B18" s="8"/>
      <c r="C18" s="27"/>
      <c r="D18" s="27"/>
      <c r="E18" s="27"/>
      <c r="F18" s="9"/>
      <c r="G18" s="9"/>
      <c r="H18" s="8"/>
      <c r="I18" s="8"/>
      <c r="J18" s="8"/>
      <c r="K18" s="9"/>
    </row>
    <row r="19" spans="1:11" x14ac:dyDescent="0.25">
      <c r="A19" s="42">
        <v>13</v>
      </c>
      <c r="B19" s="8"/>
      <c r="C19" s="27"/>
      <c r="D19" s="27"/>
      <c r="E19" s="27"/>
      <c r="F19" s="9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9"/>
      <c r="G20" s="9"/>
      <c r="H20" s="8"/>
      <c r="I20" s="8"/>
      <c r="J20" s="8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8"/>
      <c r="I21" s="8"/>
      <c r="J21" s="9"/>
      <c r="K21" s="9"/>
    </row>
    <row r="22" spans="1:11" x14ac:dyDescent="0.25">
      <c r="A22" s="49"/>
      <c r="B22" s="73" t="s">
        <v>76</v>
      </c>
      <c r="C22" s="73"/>
      <c r="D22" s="73"/>
      <c r="E22" s="75">
        <f>E7+E8+E9+E10+E11+E21+E12+E13+E14+E15+E16+E17+E18+E19+E20</f>
        <v>796</v>
      </c>
      <c r="F22" s="74">
        <f>F7+F8+F9+F10+F11+F21+F12+F13+F14+F15+F16+F17+F18+F19+F20</f>
        <v>794.64</v>
      </c>
      <c r="G22" s="75"/>
      <c r="H22" s="76">
        <f>H7+H8+H9+H10+H11+H21+H12+H13+H14+H15+H16+H17+H18+H19</f>
        <v>43.6</v>
      </c>
      <c r="I22" s="73"/>
      <c r="J22" s="73"/>
      <c r="K22" s="73"/>
    </row>
    <row r="23" spans="1:11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1" x14ac:dyDescent="0.25">
      <c r="A24" s="35"/>
      <c r="B24" s="35"/>
      <c r="C24" s="281" t="s">
        <v>38</v>
      </c>
      <c r="D24" s="281"/>
      <c r="E24" s="281"/>
      <c r="F24" s="281"/>
      <c r="G24" s="19">
        <f>E22+E23</f>
        <v>796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40</v>
      </c>
      <c r="D25" s="281"/>
      <c r="E25" s="281"/>
      <c r="F25" s="281"/>
      <c r="G25" s="11">
        <f>H22+0</f>
        <v>43.6</v>
      </c>
      <c r="H25" s="117"/>
      <c r="I25" s="116"/>
      <c r="J25" s="116"/>
      <c r="K25" s="116"/>
    </row>
    <row r="26" spans="1:11" x14ac:dyDescent="0.25">
      <c r="A26" s="35"/>
      <c r="B26" s="35"/>
      <c r="C26" s="281" t="s">
        <v>4</v>
      </c>
      <c r="D26" s="281"/>
      <c r="E26" s="281"/>
      <c r="F26" s="281"/>
      <c r="G26" s="19">
        <f>K10</f>
        <v>355.91999999999996</v>
      </c>
      <c r="H26" s="35"/>
      <c r="I26" s="35"/>
      <c r="J26" s="35"/>
      <c r="K26" s="35"/>
    </row>
    <row r="27" spans="1:11" x14ac:dyDescent="0.25">
      <c r="A27" s="37"/>
      <c r="B27" s="35"/>
      <c r="C27" s="285" t="s">
        <v>69</v>
      </c>
      <c r="D27" s="285"/>
      <c r="E27" s="285"/>
      <c r="F27" s="285"/>
      <c r="G27" s="28">
        <f>G24-G25</f>
        <v>752.4</v>
      </c>
      <c r="H27" s="35"/>
      <c r="I27" s="35"/>
      <c r="J27" s="35"/>
      <c r="K27" s="35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23" t="s">
        <v>68</v>
      </c>
      <c r="B35" s="123" t="s">
        <v>2</v>
      </c>
      <c r="C35" s="123" t="s">
        <v>41</v>
      </c>
      <c r="D35" s="123" t="s">
        <v>10</v>
      </c>
      <c r="E35" s="123" t="s">
        <v>6</v>
      </c>
      <c r="F35" s="17" t="s">
        <v>11</v>
      </c>
      <c r="G35" s="123" t="s">
        <v>37</v>
      </c>
      <c r="H35" s="123" t="s">
        <v>12</v>
      </c>
      <c r="I35" s="123" t="s">
        <v>3</v>
      </c>
      <c r="J35" s="6" t="s">
        <v>1</v>
      </c>
      <c r="K35" s="16" t="s">
        <v>13</v>
      </c>
    </row>
    <row r="36" spans="1:11" x14ac:dyDescent="0.25">
      <c r="A36" s="42">
        <v>1</v>
      </c>
      <c r="B36" s="26" t="s">
        <v>630</v>
      </c>
      <c r="C36" s="27" t="s">
        <v>632</v>
      </c>
      <c r="D36" s="72" t="s">
        <v>107</v>
      </c>
      <c r="E36" s="27">
        <v>198</v>
      </c>
      <c r="F36" s="9">
        <v>198</v>
      </c>
      <c r="G36" s="9">
        <v>0</v>
      </c>
      <c r="H36" s="8">
        <v>0</v>
      </c>
      <c r="I36" s="8" t="s">
        <v>6</v>
      </c>
      <c r="J36" s="83">
        <v>3424.03</v>
      </c>
      <c r="K36" s="9">
        <f>J36-F36</f>
        <v>3226.03</v>
      </c>
    </row>
    <row r="37" spans="1:11" x14ac:dyDescent="0.25">
      <c r="A37" s="42">
        <v>2</v>
      </c>
      <c r="B37" s="8" t="s">
        <v>639</v>
      </c>
      <c r="C37" s="27" t="s">
        <v>640</v>
      </c>
      <c r="D37" s="27" t="s">
        <v>166</v>
      </c>
      <c r="E37" s="27">
        <v>128</v>
      </c>
      <c r="F37" s="9">
        <v>128</v>
      </c>
      <c r="G37" s="9">
        <v>0</v>
      </c>
      <c r="H37" s="8">
        <v>0</v>
      </c>
      <c r="I37" s="8" t="s">
        <v>6</v>
      </c>
      <c r="J37" s="8">
        <v>3226.03</v>
      </c>
      <c r="K37" s="9">
        <f>J37-F37</f>
        <v>3098.03</v>
      </c>
    </row>
    <row r="38" spans="1:11" x14ac:dyDescent="0.25">
      <c r="A38" s="42">
        <v>3</v>
      </c>
      <c r="B38" s="8"/>
      <c r="C38" s="27"/>
      <c r="D38" s="27"/>
      <c r="E38" s="27"/>
      <c r="F38" s="9"/>
      <c r="G38" s="9"/>
      <c r="H38" s="8"/>
      <c r="I38" s="8"/>
      <c r="J38" s="8"/>
      <c r="K38" s="9"/>
    </row>
    <row r="39" spans="1:11" x14ac:dyDescent="0.25">
      <c r="A39" s="42">
        <v>4</v>
      </c>
      <c r="B39" s="77"/>
      <c r="C39" s="27"/>
      <c r="D39" s="27"/>
      <c r="E39" s="27"/>
      <c r="F39" s="9"/>
      <c r="G39" s="9"/>
      <c r="H39" s="8"/>
      <c r="I39" s="8"/>
      <c r="J39" s="9"/>
      <c r="K39" s="9"/>
    </row>
    <row r="40" spans="1:11" x14ac:dyDescent="0.25">
      <c r="A40" s="42">
        <v>5</v>
      </c>
      <c r="B40" s="8"/>
      <c r="C40" s="27"/>
      <c r="D40" s="27"/>
      <c r="E40" s="27"/>
      <c r="F40" s="9"/>
      <c r="G40" s="9"/>
      <c r="H40" s="8"/>
      <c r="I40" s="8"/>
      <c r="J40" s="8"/>
      <c r="K40" s="9"/>
    </row>
    <row r="41" spans="1:11" x14ac:dyDescent="0.25">
      <c r="A41" s="42">
        <v>6</v>
      </c>
      <c r="B41" s="8"/>
      <c r="C41" s="27"/>
      <c r="D41" s="27"/>
      <c r="E41" s="27"/>
      <c r="F41" s="9"/>
      <c r="G41" s="9"/>
      <c r="H41" s="8"/>
      <c r="I41" s="8"/>
      <c r="J41" s="9"/>
      <c r="K41" s="9"/>
    </row>
    <row r="42" spans="1:11" x14ac:dyDescent="0.25">
      <c r="A42" s="49"/>
      <c r="B42" s="73"/>
      <c r="C42" s="73"/>
      <c r="D42" s="73"/>
      <c r="E42" s="73">
        <f>E36+E37+E38+E39+E40+E41</f>
        <v>326</v>
      </c>
      <c r="F42" s="74"/>
      <c r="G42" s="75"/>
      <c r="H42" s="76"/>
      <c r="I42" s="73"/>
      <c r="J42" s="73"/>
      <c r="K42" s="73"/>
    </row>
    <row r="43" spans="1:11" x14ac:dyDescent="0.25">
      <c r="A43" s="35"/>
      <c r="B43" s="35"/>
      <c r="C43" s="36"/>
      <c r="D43" s="36"/>
      <c r="E43" s="36"/>
      <c r="F43" s="36"/>
      <c r="G43" s="36"/>
      <c r="H43" s="35"/>
      <c r="I43" s="35"/>
      <c r="J43" s="35"/>
      <c r="K43" s="35"/>
    </row>
    <row r="44" spans="1:11" x14ac:dyDescent="0.25">
      <c r="A44" s="35"/>
      <c r="B44" s="35"/>
      <c r="C44" s="281" t="s">
        <v>39</v>
      </c>
      <c r="D44" s="281"/>
      <c r="E44" s="281"/>
      <c r="F44" s="281"/>
      <c r="G44" s="11">
        <v>0</v>
      </c>
      <c r="H44" s="118"/>
      <c r="I44" s="119"/>
      <c r="J44" s="119"/>
      <c r="K44" s="119"/>
    </row>
    <row r="45" spans="1:11" x14ac:dyDescent="0.25">
      <c r="A45" s="35"/>
      <c r="B45" s="35"/>
      <c r="C45" s="281" t="s">
        <v>38</v>
      </c>
      <c r="D45" s="281"/>
      <c r="E45" s="281"/>
      <c r="F45" s="281"/>
      <c r="G45" s="19">
        <f>E42</f>
        <v>326</v>
      </c>
      <c r="H45" s="118"/>
      <c r="I45" s="119"/>
      <c r="J45" s="119"/>
      <c r="K45" s="119"/>
    </row>
    <row r="46" spans="1:11" x14ac:dyDescent="0.25">
      <c r="A46" s="35"/>
      <c r="B46" s="35"/>
      <c r="C46" s="266" t="s">
        <v>633</v>
      </c>
      <c r="D46" s="267"/>
      <c r="E46" s="267"/>
      <c r="F46" s="268"/>
      <c r="G46" s="11">
        <v>495</v>
      </c>
      <c r="H46" s="118"/>
      <c r="I46" s="119"/>
      <c r="J46" s="119"/>
      <c r="K46" s="119"/>
    </row>
    <row r="47" spans="1:11" x14ac:dyDescent="0.25">
      <c r="A47" s="35"/>
      <c r="B47" s="35"/>
      <c r="C47" s="266" t="s">
        <v>644</v>
      </c>
      <c r="D47" s="267"/>
      <c r="E47" s="267"/>
      <c r="F47" s="268"/>
      <c r="G47" s="11">
        <v>10</v>
      </c>
      <c r="H47" s="320"/>
      <c r="I47" s="321"/>
      <c r="J47" s="321"/>
      <c r="K47" s="321"/>
    </row>
    <row r="48" spans="1:11" x14ac:dyDescent="0.25">
      <c r="A48" s="35"/>
      <c r="B48" s="35"/>
      <c r="C48" s="281" t="s">
        <v>4</v>
      </c>
      <c r="D48" s="281"/>
      <c r="E48" s="281"/>
      <c r="F48" s="281"/>
      <c r="G48" s="19">
        <f>K36-F37</f>
        <v>3098.03</v>
      </c>
      <c r="H48" s="118"/>
      <c r="I48" s="119"/>
      <c r="J48" s="119"/>
      <c r="K48" s="119"/>
    </row>
    <row r="49" spans="1:11" x14ac:dyDescent="0.25">
      <c r="A49" s="35"/>
      <c r="B49" s="35"/>
      <c r="C49" s="266" t="s">
        <v>75</v>
      </c>
      <c r="D49" s="267"/>
      <c r="E49" s="267"/>
      <c r="F49" s="268"/>
      <c r="G49" s="11">
        <v>1212.5</v>
      </c>
      <c r="H49" s="318"/>
      <c r="I49" s="319"/>
      <c r="J49" s="319"/>
      <c r="K49" s="319"/>
    </row>
    <row r="50" spans="1:11" x14ac:dyDescent="0.25">
      <c r="A50" s="37"/>
      <c r="B50" s="37"/>
      <c r="C50" s="282" t="s">
        <v>482</v>
      </c>
      <c r="D50" s="283"/>
      <c r="E50" s="283"/>
      <c r="F50" s="284"/>
      <c r="G50" s="28">
        <f>G27+G45+G46+G47-G49-G47</f>
        <v>360.90000000000009</v>
      </c>
      <c r="H50" s="118"/>
      <c r="I50" s="119"/>
      <c r="J50" s="119"/>
      <c r="K50" s="119"/>
    </row>
    <row r="51" spans="1:11" x14ac:dyDescent="0.25">
      <c r="A51" s="37"/>
      <c r="B51" s="37"/>
      <c r="C51" s="38"/>
      <c r="D51" s="38"/>
      <c r="E51" s="38"/>
      <c r="F51" s="38"/>
      <c r="G51" s="39"/>
      <c r="H51" s="37"/>
      <c r="I51" s="37"/>
      <c r="J51" s="37"/>
      <c r="K51" s="37"/>
    </row>
    <row r="54" spans="1:11" x14ac:dyDescent="0.25">
      <c r="H54" s="311" t="s">
        <v>634</v>
      </c>
      <c r="I54" s="311"/>
      <c r="J54" s="311"/>
    </row>
    <row r="56" spans="1:11" x14ac:dyDescent="0.25">
      <c r="H56" s="311" t="s">
        <v>71</v>
      </c>
      <c r="I56" s="311"/>
      <c r="J56" s="311"/>
    </row>
  </sheetData>
  <mergeCells count="18">
    <mergeCell ref="C48:F48"/>
    <mergeCell ref="C47:F47"/>
    <mergeCell ref="A1:K3"/>
    <mergeCell ref="A4:K5"/>
    <mergeCell ref="C24:F24"/>
    <mergeCell ref="C25:F25"/>
    <mergeCell ref="C26:F26"/>
    <mergeCell ref="C27:F27"/>
    <mergeCell ref="A33:K34"/>
    <mergeCell ref="C44:F44"/>
    <mergeCell ref="C46:F46"/>
    <mergeCell ref="C45:F45"/>
    <mergeCell ref="H47:K47"/>
    <mergeCell ref="C49:F49"/>
    <mergeCell ref="H49:K49"/>
    <mergeCell ref="C50:F50"/>
    <mergeCell ref="H54:J54"/>
    <mergeCell ref="H56:J56"/>
  </mergeCells>
  <pageMargins left="0.31496062992125984" right="0.31496062992125984" top="0" bottom="0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J37" sqref="J37"/>
    </sheetView>
  </sheetViews>
  <sheetFormatPr baseColWidth="10" defaultRowHeight="15" x14ac:dyDescent="0.25"/>
  <cols>
    <col min="1" max="1" width="5.85546875" customWidth="1"/>
    <col min="2" max="2" width="35.42578125" customWidth="1"/>
    <col min="3" max="3" width="7.85546875" customWidth="1"/>
    <col min="5" max="5" width="8.5703125" customWidth="1"/>
    <col min="6" max="6" width="9" customWidth="1"/>
    <col min="7" max="7" width="9.28515625" customWidth="1"/>
    <col min="8" max="8" width="9" customWidth="1"/>
    <col min="10" max="10" width="9.5703125" customWidth="1"/>
  </cols>
  <sheetData>
    <row r="1" spans="1:13" x14ac:dyDescent="0.25">
      <c r="A1" s="280" t="s">
        <v>72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3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3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3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3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3" ht="30" x14ac:dyDescent="0.25">
      <c r="A6" s="3" t="s">
        <v>68</v>
      </c>
      <c r="B6" s="31" t="s">
        <v>2</v>
      </c>
      <c r="C6" s="31" t="s">
        <v>41</v>
      </c>
      <c r="D6" s="31" t="s">
        <v>10</v>
      </c>
      <c r="E6" s="31" t="s">
        <v>6</v>
      </c>
      <c r="F6" s="17" t="s">
        <v>11</v>
      </c>
      <c r="G6" s="31" t="s">
        <v>37</v>
      </c>
      <c r="H6" s="31" t="s">
        <v>12</v>
      </c>
      <c r="I6" s="31" t="s">
        <v>3</v>
      </c>
      <c r="J6" s="6" t="s">
        <v>1</v>
      </c>
      <c r="K6" s="16" t="s">
        <v>13</v>
      </c>
    </row>
    <row r="7" spans="1:13" x14ac:dyDescent="0.25">
      <c r="A7" s="3">
        <v>1</v>
      </c>
      <c r="B7" s="12" t="s">
        <v>78</v>
      </c>
      <c r="C7" s="8" t="s">
        <v>79</v>
      </c>
      <c r="D7" s="27" t="s">
        <v>80</v>
      </c>
      <c r="E7" s="27">
        <v>116</v>
      </c>
      <c r="F7" s="8">
        <v>116.04</v>
      </c>
      <c r="G7" s="9">
        <v>79.2</v>
      </c>
      <c r="H7" s="8">
        <v>5.54</v>
      </c>
      <c r="I7" s="8" t="s">
        <v>6</v>
      </c>
      <c r="J7" s="8">
        <v>19617.68</v>
      </c>
      <c r="K7" s="9">
        <f t="shared" ref="K7:K13" si="0">J7-F7+H7</f>
        <v>19507.18</v>
      </c>
    </row>
    <row r="8" spans="1:13" x14ac:dyDescent="0.25">
      <c r="A8" s="3">
        <v>2</v>
      </c>
      <c r="B8" s="8" t="s">
        <v>81</v>
      </c>
      <c r="C8" s="8" t="s">
        <v>83</v>
      </c>
      <c r="D8" s="27" t="s">
        <v>30</v>
      </c>
      <c r="E8" s="27">
        <v>163</v>
      </c>
      <c r="F8" s="8">
        <v>162.47999999999999</v>
      </c>
      <c r="G8" s="9">
        <v>122.2</v>
      </c>
      <c r="H8" s="8">
        <v>8.5500000000000007</v>
      </c>
      <c r="I8" s="8" t="s">
        <v>6</v>
      </c>
      <c r="J8" s="8">
        <v>19507.18</v>
      </c>
      <c r="K8" s="9">
        <f t="shared" si="0"/>
        <v>19353.25</v>
      </c>
    </row>
    <row r="9" spans="1:13" x14ac:dyDescent="0.25">
      <c r="A9" s="3">
        <v>3</v>
      </c>
      <c r="B9" s="8" t="s">
        <v>82</v>
      </c>
      <c r="C9" s="8" t="s">
        <v>84</v>
      </c>
      <c r="D9" s="27" t="s">
        <v>80</v>
      </c>
      <c r="E9" s="27">
        <v>116</v>
      </c>
      <c r="F9" s="8">
        <v>116.04</v>
      </c>
      <c r="G9" s="9">
        <v>79.2</v>
      </c>
      <c r="H9" s="8">
        <v>5.54</v>
      </c>
      <c r="I9" s="8" t="s">
        <v>6</v>
      </c>
      <c r="J9" s="8">
        <v>19353.25</v>
      </c>
      <c r="K9" s="9">
        <f t="shared" si="0"/>
        <v>19242.75</v>
      </c>
      <c r="M9" s="2"/>
    </row>
    <row r="10" spans="1:13" x14ac:dyDescent="0.25">
      <c r="A10" s="3">
        <v>4</v>
      </c>
      <c r="B10" s="8" t="s">
        <v>85</v>
      </c>
      <c r="C10" s="8" t="s">
        <v>86</v>
      </c>
      <c r="D10" s="27" t="s">
        <v>5</v>
      </c>
      <c r="E10" s="27">
        <v>199</v>
      </c>
      <c r="F10" s="8">
        <v>198.66</v>
      </c>
      <c r="G10" s="9">
        <v>155.69999999999999</v>
      </c>
      <c r="H10" s="8">
        <v>10.9</v>
      </c>
      <c r="I10" s="8" t="s">
        <v>6</v>
      </c>
      <c r="J10" s="8">
        <v>19242.75</v>
      </c>
      <c r="K10" s="9">
        <f t="shared" si="0"/>
        <v>19054.990000000002</v>
      </c>
    </row>
    <row r="11" spans="1:13" x14ac:dyDescent="0.25">
      <c r="A11" s="3">
        <v>5</v>
      </c>
      <c r="B11" s="8" t="s">
        <v>87</v>
      </c>
      <c r="C11" s="8" t="s">
        <v>88</v>
      </c>
      <c r="D11" s="27" t="s">
        <v>52</v>
      </c>
      <c r="E11" s="27">
        <v>199</v>
      </c>
      <c r="F11" s="8">
        <v>198.66</v>
      </c>
      <c r="G11" s="9">
        <v>155.69999999999999</v>
      </c>
      <c r="H11" s="8">
        <v>10.9</v>
      </c>
      <c r="I11" s="8" t="s">
        <v>6</v>
      </c>
      <c r="J11" s="8">
        <v>19054.990000000002</v>
      </c>
      <c r="K11" s="9">
        <f t="shared" si="0"/>
        <v>18867.230000000003</v>
      </c>
    </row>
    <row r="12" spans="1:13" x14ac:dyDescent="0.25">
      <c r="A12" s="3">
        <v>6</v>
      </c>
      <c r="B12" s="8" t="s">
        <v>89</v>
      </c>
      <c r="C12" s="8" t="s">
        <v>90</v>
      </c>
      <c r="D12" s="27" t="s">
        <v>91</v>
      </c>
      <c r="E12" s="27">
        <v>163</v>
      </c>
      <c r="F12" s="8">
        <v>162.47999999999999</v>
      </c>
      <c r="G12" s="9">
        <v>122.2</v>
      </c>
      <c r="H12" s="8">
        <v>8.5500000000000007</v>
      </c>
      <c r="I12" s="8" t="s">
        <v>6</v>
      </c>
      <c r="J12" s="8">
        <v>18867.23</v>
      </c>
      <c r="K12" s="9">
        <f t="shared" si="0"/>
        <v>18713.3</v>
      </c>
    </row>
    <row r="13" spans="1:13" x14ac:dyDescent="0.25">
      <c r="A13" s="3">
        <v>7</v>
      </c>
      <c r="B13" s="8" t="s">
        <v>92</v>
      </c>
      <c r="C13" s="8" t="s">
        <v>93</v>
      </c>
      <c r="D13" s="27" t="s">
        <v>5</v>
      </c>
      <c r="E13" s="27">
        <v>199</v>
      </c>
      <c r="F13" s="8">
        <v>198.66</v>
      </c>
      <c r="G13" s="9">
        <v>155.69999999999999</v>
      </c>
      <c r="H13" s="8">
        <v>10.9</v>
      </c>
      <c r="I13" s="8" t="s">
        <v>6</v>
      </c>
      <c r="J13" s="8">
        <v>18713.3</v>
      </c>
      <c r="K13" s="8">
        <f t="shared" si="0"/>
        <v>18525.54</v>
      </c>
    </row>
    <row r="14" spans="1:13" x14ac:dyDescent="0.25">
      <c r="A14" s="3">
        <v>8</v>
      </c>
      <c r="B14" s="8"/>
      <c r="C14" s="8"/>
      <c r="D14" s="27"/>
      <c r="E14" s="27"/>
      <c r="F14" s="8"/>
      <c r="G14" s="9"/>
      <c r="H14" s="8"/>
      <c r="I14" s="8"/>
      <c r="J14" s="8"/>
      <c r="K14" s="8"/>
    </row>
    <row r="15" spans="1:13" x14ac:dyDescent="0.25">
      <c r="A15" s="3">
        <v>9</v>
      </c>
      <c r="B15" s="8"/>
      <c r="C15" s="8"/>
      <c r="D15" s="27"/>
      <c r="E15" s="27"/>
      <c r="F15" s="8"/>
      <c r="G15" s="9"/>
      <c r="H15" s="8"/>
      <c r="I15" s="8"/>
      <c r="J15" s="8"/>
      <c r="K15" s="8"/>
    </row>
    <row r="16" spans="1:13" x14ac:dyDescent="0.25">
      <c r="A16" s="3">
        <v>10</v>
      </c>
      <c r="B16" s="8"/>
      <c r="C16" s="8"/>
      <c r="D16" s="27"/>
      <c r="E16" s="27"/>
      <c r="F16" s="8"/>
      <c r="G16" s="9"/>
      <c r="H16" s="8"/>
      <c r="I16" s="8"/>
      <c r="J16" s="8"/>
      <c r="K16" s="9"/>
    </row>
    <row r="17" spans="1:11" x14ac:dyDescent="0.25">
      <c r="A17" s="3">
        <v>11</v>
      </c>
      <c r="B17" s="8"/>
      <c r="C17" s="8"/>
      <c r="D17" s="27"/>
      <c r="E17" s="27"/>
      <c r="F17" s="8"/>
      <c r="G17" s="9"/>
      <c r="H17" s="8"/>
      <c r="I17" s="8"/>
      <c r="J17" s="8"/>
      <c r="K17" s="9"/>
    </row>
    <row r="18" spans="1:11" x14ac:dyDescent="0.25">
      <c r="A18" s="3">
        <v>12</v>
      </c>
      <c r="B18" s="8"/>
      <c r="C18" s="8"/>
      <c r="D18" s="27"/>
      <c r="E18" s="27"/>
      <c r="F18" s="8"/>
      <c r="G18" s="9"/>
      <c r="H18" s="10"/>
      <c r="I18" s="8"/>
      <c r="J18" s="8"/>
      <c r="K18" s="9"/>
    </row>
    <row r="19" spans="1:11" x14ac:dyDescent="0.25">
      <c r="A19" s="32"/>
      <c r="B19" s="32" t="s">
        <v>76</v>
      </c>
      <c r="C19" s="32"/>
      <c r="D19" s="32"/>
      <c r="E19" s="32">
        <f>E7+E8+E9+E10+E11+E12+E13</f>
        <v>1155</v>
      </c>
      <c r="F19" s="29">
        <f>F7+F8+F9+F10+F11+F12+F13</f>
        <v>1153.02</v>
      </c>
      <c r="G19" s="32"/>
      <c r="H19" s="32">
        <f>H7+H8+H9+H10+H11+H12+H13</f>
        <v>60.88</v>
      </c>
      <c r="I19" s="32"/>
      <c r="J19" s="32"/>
      <c r="K19" s="32"/>
    </row>
    <row r="20" spans="1:11" x14ac:dyDescent="0.25">
      <c r="A20" s="35"/>
      <c r="B20" s="35"/>
      <c r="C20" s="36"/>
      <c r="D20" s="36"/>
      <c r="E20" s="36"/>
      <c r="F20" s="36"/>
      <c r="G20" s="36"/>
      <c r="H20" s="35"/>
      <c r="I20" s="35"/>
      <c r="J20" s="35"/>
      <c r="K20" s="35"/>
    </row>
    <row r="21" spans="1:11" x14ac:dyDescent="0.25">
      <c r="A21" s="35"/>
      <c r="B21" s="35"/>
      <c r="C21" s="281" t="s">
        <v>39</v>
      </c>
      <c r="D21" s="281"/>
      <c r="E21" s="281"/>
      <c r="F21" s="281"/>
      <c r="G21" s="11">
        <v>0</v>
      </c>
      <c r="H21" s="35"/>
      <c r="I21" s="35"/>
      <c r="J21" s="35"/>
      <c r="K21" s="35"/>
    </row>
    <row r="22" spans="1:11" x14ac:dyDescent="0.25">
      <c r="A22" s="35"/>
      <c r="B22" s="35"/>
      <c r="C22" s="281" t="s">
        <v>38</v>
      </c>
      <c r="D22" s="281"/>
      <c r="E22" s="281"/>
      <c r="F22" s="281"/>
      <c r="G22" s="19">
        <f>E19+0</f>
        <v>1155</v>
      </c>
      <c r="H22" s="35"/>
      <c r="I22" s="35"/>
      <c r="J22" s="35"/>
      <c r="K22" s="35"/>
    </row>
    <row r="23" spans="1:11" x14ac:dyDescent="0.25">
      <c r="A23" s="35"/>
      <c r="B23" s="35"/>
      <c r="C23" s="281" t="s">
        <v>40</v>
      </c>
      <c r="D23" s="281"/>
      <c r="E23" s="281"/>
      <c r="F23" s="281"/>
      <c r="G23" s="11">
        <f>H19+0</f>
        <v>60.88</v>
      </c>
      <c r="H23" s="35"/>
      <c r="I23" s="35"/>
      <c r="J23" s="35"/>
      <c r="K23" s="35"/>
    </row>
    <row r="24" spans="1:11" x14ac:dyDescent="0.25">
      <c r="A24" s="35"/>
      <c r="B24" s="35"/>
      <c r="C24" s="281" t="s">
        <v>4</v>
      </c>
      <c r="D24" s="281"/>
      <c r="E24" s="281"/>
      <c r="F24" s="281"/>
      <c r="G24" s="20">
        <f>K13-F14+H14</f>
        <v>18525.54</v>
      </c>
      <c r="H24" s="35"/>
      <c r="I24" s="35"/>
      <c r="J24" s="35"/>
      <c r="K24" s="35"/>
    </row>
    <row r="25" spans="1:11" x14ac:dyDescent="0.25">
      <c r="A25" s="35"/>
      <c r="B25" s="35"/>
      <c r="C25" s="281" t="s">
        <v>67</v>
      </c>
      <c r="D25" s="281"/>
      <c r="E25" s="281"/>
      <c r="F25" s="281"/>
      <c r="G25" s="11">
        <v>0</v>
      </c>
      <c r="H25" s="35"/>
      <c r="I25" s="35"/>
      <c r="J25" s="35"/>
      <c r="K25" s="35"/>
    </row>
    <row r="26" spans="1:11" ht="18.75" customHeight="1" x14ac:dyDescent="0.25">
      <c r="A26" s="35"/>
      <c r="B26" s="35"/>
      <c r="C26" s="285" t="s">
        <v>69</v>
      </c>
      <c r="D26" s="285"/>
      <c r="E26" s="285"/>
      <c r="F26" s="285"/>
      <c r="G26" s="28">
        <f>G22-G23</f>
        <v>1094.1199999999999</v>
      </c>
      <c r="H26" s="35"/>
      <c r="I26" s="35"/>
      <c r="J26" s="35"/>
      <c r="K26" s="35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ht="1.5" customHeight="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292" t="s">
        <v>9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</row>
    <row r="31" spans="1:11" x14ac:dyDescent="0.25">
      <c r="A31" s="292"/>
      <c r="B31" s="292"/>
      <c r="C31" s="292"/>
      <c r="D31" s="292"/>
      <c r="E31" s="292"/>
      <c r="F31" s="292"/>
      <c r="G31" s="292"/>
      <c r="H31" s="292"/>
      <c r="I31" s="292"/>
      <c r="J31" s="292"/>
      <c r="K31" s="292"/>
    </row>
    <row r="32" spans="1:11" ht="6.75" hidden="1" customHeight="1" x14ac:dyDescent="0.25">
      <c r="A32" s="292"/>
      <c r="B32" s="292"/>
      <c r="C32" s="292"/>
      <c r="D32" s="292"/>
      <c r="E32" s="292"/>
      <c r="F32" s="292"/>
      <c r="G32" s="292"/>
      <c r="H32" s="292"/>
      <c r="I32" s="292"/>
      <c r="J32" s="292"/>
      <c r="K32" s="292"/>
    </row>
    <row r="33" spans="1:11" x14ac:dyDescent="0.25">
      <c r="A33" s="271" t="s">
        <v>42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3"/>
    </row>
    <row r="34" spans="1:11" x14ac:dyDescent="0.25">
      <c r="A34" s="277"/>
      <c r="B34" s="278"/>
      <c r="C34" s="278"/>
      <c r="D34" s="278"/>
      <c r="E34" s="278"/>
      <c r="F34" s="278"/>
      <c r="G34" s="278"/>
      <c r="H34" s="278"/>
      <c r="I34" s="278"/>
      <c r="J34" s="278"/>
      <c r="K34" s="279"/>
    </row>
    <row r="35" spans="1:11" ht="30" x14ac:dyDescent="0.25">
      <c r="A35" s="5" t="s">
        <v>68</v>
      </c>
      <c r="B35" s="5" t="s">
        <v>2</v>
      </c>
      <c r="C35" s="5" t="s">
        <v>41</v>
      </c>
      <c r="D35" s="5" t="s">
        <v>10</v>
      </c>
      <c r="E35" s="5"/>
      <c r="F35" s="17" t="s">
        <v>11</v>
      </c>
      <c r="G35" s="5" t="s">
        <v>37</v>
      </c>
      <c r="H35" s="5" t="s">
        <v>12</v>
      </c>
      <c r="I35" s="5" t="s">
        <v>3</v>
      </c>
      <c r="J35" s="6" t="s">
        <v>1</v>
      </c>
      <c r="K35" s="16" t="s">
        <v>13</v>
      </c>
    </row>
    <row r="36" spans="1:11" x14ac:dyDescent="0.25">
      <c r="A36" s="3">
        <v>1</v>
      </c>
      <c r="B36" s="26" t="s">
        <v>73</v>
      </c>
      <c r="C36" s="25" t="s">
        <v>74</v>
      </c>
      <c r="D36" s="27" t="s">
        <v>60</v>
      </c>
      <c r="E36" s="27"/>
      <c r="F36" s="8">
        <v>198</v>
      </c>
      <c r="G36" s="9">
        <v>0</v>
      </c>
      <c r="H36" s="8">
        <v>0</v>
      </c>
      <c r="I36" s="8" t="s">
        <v>6</v>
      </c>
      <c r="J36" s="8">
        <v>1509.12</v>
      </c>
      <c r="K36" s="8">
        <f>J36-F36</f>
        <v>1311.12</v>
      </c>
    </row>
    <row r="37" spans="1:11" x14ac:dyDescent="0.25">
      <c r="A37" s="3">
        <v>2</v>
      </c>
      <c r="B37" s="26" t="s">
        <v>73</v>
      </c>
      <c r="C37" s="25" t="s">
        <v>74</v>
      </c>
      <c r="D37" s="27" t="s">
        <v>52</v>
      </c>
      <c r="E37" s="27"/>
      <c r="F37" s="8">
        <v>198</v>
      </c>
      <c r="G37" s="9">
        <v>0</v>
      </c>
      <c r="H37" s="8">
        <v>0</v>
      </c>
      <c r="I37" s="8" t="s">
        <v>6</v>
      </c>
      <c r="J37" s="8">
        <v>1311.12</v>
      </c>
      <c r="K37" s="8">
        <f>K36-F37</f>
        <v>1113.1199999999999</v>
      </c>
    </row>
    <row r="38" spans="1:11" x14ac:dyDescent="0.25">
      <c r="A38" s="3"/>
      <c r="B38" s="8"/>
      <c r="C38" s="8"/>
      <c r="D38" s="8"/>
      <c r="E38" s="8"/>
      <c r="F38" s="8"/>
      <c r="G38" s="9"/>
      <c r="H38" s="8"/>
      <c r="I38" s="8"/>
      <c r="J38" s="8"/>
      <c r="K38" s="8"/>
    </row>
    <row r="39" spans="1:11" x14ac:dyDescent="0.25">
      <c r="A39" s="3"/>
      <c r="B39" s="8"/>
      <c r="C39" s="8"/>
      <c r="D39" s="8"/>
      <c r="E39" s="8"/>
      <c r="F39" s="8"/>
      <c r="G39" s="9"/>
      <c r="H39" s="8"/>
      <c r="I39" s="8"/>
      <c r="J39" s="8"/>
      <c r="K39" s="8"/>
    </row>
    <row r="40" spans="1:11" x14ac:dyDescent="0.25">
      <c r="A40" s="3"/>
      <c r="B40" s="8"/>
      <c r="C40" s="8"/>
      <c r="D40" s="8"/>
      <c r="E40" s="8"/>
      <c r="F40" s="8"/>
      <c r="G40" s="9"/>
      <c r="H40" s="8"/>
      <c r="I40" s="8"/>
      <c r="J40" s="8"/>
      <c r="K40" s="8"/>
    </row>
    <row r="41" spans="1:11" x14ac:dyDescent="0.25">
      <c r="A41" s="3"/>
      <c r="B41" s="8"/>
      <c r="C41" s="8"/>
      <c r="D41" s="8"/>
      <c r="E41" s="8"/>
      <c r="F41" s="8"/>
      <c r="G41" s="9"/>
      <c r="H41" s="8"/>
      <c r="I41" s="8"/>
      <c r="J41" s="8"/>
      <c r="K41" s="8"/>
    </row>
    <row r="42" spans="1:11" x14ac:dyDescent="0.25">
      <c r="A42" s="3"/>
      <c r="B42" s="8"/>
      <c r="C42" s="8"/>
      <c r="D42" s="8"/>
      <c r="E42" s="8"/>
      <c r="F42" s="8"/>
      <c r="G42" s="9"/>
      <c r="H42" s="8"/>
      <c r="I42" s="8"/>
      <c r="J42" s="8"/>
      <c r="K42" s="8"/>
    </row>
    <row r="43" spans="1:11" x14ac:dyDescent="0.25">
      <c r="A43" s="3"/>
      <c r="B43" s="8"/>
      <c r="C43" s="8"/>
      <c r="D43" s="8"/>
      <c r="E43" s="8"/>
      <c r="F43" s="8"/>
      <c r="G43" s="9"/>
      <c r="H43" s="8"/>
      <c r="I43" s="8"/>
      <c r="J43" s="8"/>
      <c r="K43" s="8"/>
    </row>
    <row r="44" spans="1:11" x14ac:dyDescent="0.25">
      <c r="A44" s="3"/>
      <c r="B44" s="8"/>
      <c r="C44" s="8"/>
      <c r="D44" s="8"/>
      <c r="E44" s="8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8"/>
      <c r="D45" s="8"/>
      <c r="E45" s="8"/>
      <c r="F45" s="8"/>
      <c r="G45" s="9"/>
      <c r="H45" s="8"/>
      <c r="I45" s="8"/>
      <c r="J45" s="8"/>
      <c r="K45" s="9"/>
    </row>
    <row r="46" spans="1:11" x14ac:dyDescent="0.25">
      <c r="A46" s="3"/>
      <c r="B46" s="8"/>
      <c r="C46" s="8"/>
      <c r="D46" s="8"/>
      <c r="E46" s="8"/>
      <c r="F46" s="8"/>
      <c r="G46" s="9"/>
      <c r="H46" s="8"/>
      <c r="I46" s="8"/>
      <c r="J46" s="8"/>
      <c r="K46" s="9"/>
    </row>
    <row r="47" spans="1:11" x14ac:dyDescent="0.25">
      <c r="A47" s="3"/>
      <c r="B47" s="8"/>
      <c r="C47" s="8"/>
      <c r="D47" s="8"/>
      <c r="E47" s="8"/>
      <c r="F47" s="8"/>
      <c r="G47" s="9"/>
      <c r="H47" s="10"/>
      <c r="I47" s="8"/>
      <c r="J47" s="8"/>
      <c r="K47" s="9"/>
    </row>
    <row r="48" spans="1:11" x14ac:dyDescent="0.25">
      <c r="A48" s="3"/>
      <c r="B48" s="12"/>
      <c r="C48" s="289" t="s">
        <v>76</v>
      </c>
      <c r="D48" s="290"/>
      <c r="E48" s="291"/>
      <c r="F48" s="48">
        <f>F36+F37</f>
        <v>396</v>
      </c>
      <c r="G48" s="14"/>
      <c r="H48" s="13"/>
      <c r="I48" s="13"/>
      <c r="J48" s="3"/>
      <c r="K48" s="4"/>
    </row>
    <row r="50" spans="3:11" x14ac:dyDescent="0.25">
      <c r="C50" s="266" t="s">
        <v>39</v>
      </c>
      <c r="D50" s="267"/>
      <c r="E50" s="267"/>
      <c r="F50" s="268"/>
      <c r="G50" s="11">
        <v>0</v>
      </c>
    </row>
    <row r="51" spans="3:11" x14ac:dyDescent="0.25">
      <c r="C51" s="266" t="s">
        <v>38</v>
      </c>
      <c r="D51" s="267"/>
      <c r="E51" s="267"/>
      <c r="F51" s="268"/>
      <c r="G51" s="11">
        <f>F36+F37+F38+F39+F40+F41+F42+F43+F44+F45+F46+F47</f>
        <v>396</v>
      </c>
    </row>
    <row r="52" spans="3:11" x14ac:dyDescent="0.25">
      <c r="C52" s="266" t="s">
        <v>40</v>
      </c>
      <c r="D52" s="267"/>
      <c r="E52" s="267"/>
      <c r="F52" s="268"/>
      <c r="G52" s="11">
        <v>0</v>
      </c>
    </row>
    <row r="53" spans="3:11" x14ac:dyDescent="0.25">
      <c r="C53" s="266" t="s">
        <v>4</v>
      </c>
      <c r="D53" s="267"/>
      <c r="E53" s="267"/>
      <c r="F53" s="268"/>
      <c r="G53" s="11">
        <f>K37</f>
        <v>1113.1199999999999</v>
      </c>
    </row>
    <row r="54" spans="3:11" x14ac:dyDescent="0.25">
      <c r="C54" s="281" t="s">
        <v>67</v>
      </c>
      <c r="D54" s="281"/>
      <c r="E54" s="281"/>
      <c r="F54" s="281"/>
      <c r="G54" s="7">
        <v>0</v>
      </c>
    </row>
    <row r="55" spans="3:11" x14ac:dyDescent="0.25">
      <c r="C55" s="282" t="s">
        <v>69</v>
      </c>
      <c r="D55" s="283"/>
      <c r="E55" s="283"/>
      <c r="F55" s="284"/>
      <c r="G55" s="15">
        <f>G51-G54</f>
        <v>396</v>
      </c>
    </row>
    <row r="56" spans="3:11" x14ac:dyDescent="0.25">
      <c r="C56" s="286" t="s">
        <v>77</v>
      </c>
      <c r="D56" s="287"/>
      <c r="E56" s="287"/>
      <c r="F56" s="288"/>
      <c r="G56" s="33">
        <v>540</v>
      </c>
    </row>
    <row r="57" spans="3:11" x14ac:dyDescent="0.25">
      <c r="C57" s="281" t="s">
        <v>75</v>
      </c>
      <c r="D57" s="281"/>
      <c r="E57" s="281"/>
      <c r="F57" s="281"/>
      <c r="G57" s="7"/>
    </row>
    <row r="58" spans="3:11" x14ac:dyDescent="0.25">
      <c r="C58" s="266" t="s">
        <v>76</v>
      </c>
      <c r="D58" s="267"/>
      <c r="E58" s="267"/>
      <c r="F58" s="268"/>
      <c r="G58" s="4">
        <f>G55+G26+G56</f>
        <v>2030.12</v>
      </c>
    </row>
    <row r="62" spans="3:11" ht="15.75" x14ac:dyDescent="0.25">
      <c r="H62" s="269" t="s">
        <v>70</v>
      </c>
      <c r="I62" s="269"/>
      <c r="J62" s="269"/>
      <c r="K62" s="269"/>
    </row>
    <row r="63" spans="3:11" ht="18.75" x14ac:dyDescent="0.3">
      <c r="H63" s="18"/>
      <c r="I63" s="18"/>
      <c r="J63" s="18"/>
      <c r="K63" s="18"/>
    </row>
    <row r="64" spans="3:11" ht="18.75" x14ac:dyDescent="0.3">
      <c r="H64" s="18"/>
      <c r="I64" s="18"/>
      <c r="J64" s="18"/>
      <c r="K64" s="18"/>
    </row>
    <row r="65" spans="8:11" ht="18.75" x14ac:dyDescent="0.3">
      <c r="H65" s="270" t="s">
        <v>71</v>
      </c>
      <c r="I65" s="270"/>
      <c r="J65" s="270"/>
      <c r="K65" s="270"/>
    </row>
    <row r="66" spans="8:11" ht="18.75" x14ac:dyDescent="0.3">
      <c r="H66" s="18"/>
      <c r="I66" s="18"/>
      <c r="J66" s="18"/>
      <c r="K66" s="18"/>
    </row>
    <row r="67" spans="8:11" ht="18.75" x14ac:dyDescent="0.3">
      <c r="H67" s="18"/>
      <c r="I67" s="18"/>
      <c r="J67" s="18"/>
      <c r="K67" s="18"/>
    </row>
    <row r="68" spans="8:11" ht="18.75" x14ac:dyDescent="0.3">
      <c r="H68" s="18"/>
      <c r="I68" s="18"/>
      <c r="J68" s="18"/>
      <c r="K68" s="18"/>
    </row>
    <row r="69" spans="8:11" ht="18.75" x14ac:dyDescent="0.3">
      <c r="H69" s="18"/>
      <c r="I69" s="18"/>
      <c r="J69" s="18"/>
      <c r="K69" s="18"/>
    </row>
  </sheetData>
  <mergeCells count="22">
    <mergeCell ref="H62:K62"/>
    <mergeCell ref="H65:K65"/>
    <mergeCell ref="C57:F57"/>
    <mergeCell ref="C58:F58"/>
    <mergeCell ref="C26:F26"/>
    <mergeCell ref="A30:K32"/>
    <mergeCell ref="A33:K34"/>
    <mergeCell ref="C50:F50"/>
    <mergeCell ref="C51:F51"/>
    <mergeCell ref="C52:F52"/>
    <mergeCell ref="C53:F53"/>
    <mergeCell ref="C54:F54"/>
    <mergeCell ref="C55:F55"/>
    <mergeCell ref="C24:F24"/>
    <mergeCell ref="C56:F56"/>
    <mergeCell ref="A1:K3"/>
    <mergeCell ref="A4:K5"/>
    <mergeCell ref="C21:F21"/>
    <mergeCell ref="C22:F22"/>
    <mergeCell ref="C23:F23"/>
    <mergeCell ref="C25:F25"/>
    <mergeCell ref="C48:E48"/>
  </mergeCells>
  <pageMargins left="0.70866141732283472" right="0.70866141732283472" top="0.74803149606299213" bottom="0.94488188976377963" header="0.31496062992125984" footer="0.31496062992125984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3" workbookViewId="0">
      <selection activeCell="J40" sqref="J40"/>
    </sheetView>
  </sheetViews>
  <sheetFormatPr baseColWidth="10" defaultRowHeight="15" x14ac:dyDescent="0.25"/>
  <cols>
    <col min="1" max="1" width="5.85546875" customWidth="1"/>
    <col min="2" max="2" width="38.85546875" customWidth="1"/>
    <col min="3" max="3" width="10.28515625" customWidth="1"/>
    <col min="6" max="6" width="9.28515625" customWidth="1"/>
    <col min="7" max="7" width="9.42578125" customWidth="1"/>
  </cols>
  <sheetData>
    <row r="1" spans="1:11" x14ac:dyDescent="0.25">
      <c r="A1" s="280" t="s">
        <v>694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24" t="s">
        <v>68</v>
      </c>
      <c r="B6" s="124" t="s">
        <v>2</v>
      </c>
      <c r="C6" s="124" t="s">
        <v>41</v>
      </c>
      <c r="D6" s="124" t="s">
        <v>10</v>
      </c>
      <c r="E6" s="124" t="s">
        <v>6</v>
      </c>
      <c r="F6" s="17" t="s">
        <v>11</v>
      </c>
      <c r="G6" s="124" t="s">
        <v>37</v>
      </c>
      <c r="H6" s="124" t="s">
        <v>12</v>
      </c>
      <c r="I6" s="124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645</v>
      </c>
      <c r="C7" s="27" t="s">
        <v>646</v>
      </c>
      <c r="D7" s="72" t="s">
        <v>5</v>
      </c>
      <c r="E7" s="27">
        <v>199</v>
      </c>
      <c r="F7" s="9">
        <v>198.66</v>
      </c>
      <c r="G7" s="9">
        <v>155.69999999999999</v>
      </c>
      <c r="H7" s="8">
        <v>10.9</v>
      </c>
      <c r="I7" s="8" t="s">
        <v>6</v>
      </c>
      <c r="J7" s="9">
        <f>355.92+11.03</f>
        <v>366.95</v>
      </c>
      <c r="K7" s="9">
        <f>J7-F7+H7</f>
        <v>179.19</v>
      </c>
    </row>
    <row r="8" spans="1:11" x14ac:dyDescent="0.25">
      <c r="A8" s="42">
        <v>2</v>
      </c>
      <c r="B8" s="8" t="s">
        <v>665</v>
      </c>
      <c r="C8" s="27" t="s">
        <v>666</v>
      </c>
      <c r="D8" s="72" t="s">
        <v>15</v>
      </c>
      <c r="E8" s="27">
        <v>94</v>
      </c>
      <c r="F8" s="9">
        <v>93.14</v>
      </c>
      <c r="G8" s="9">
        <v>58</v>
      </c>
      <c r="H8" s="8">
        <v>4.0599999999999996</v>
      </c>
      <c r="I8" s="8" t="s">
        <v>6</v>
      </c>
      <c r="J8" s="8">
        <f>179.19+2000</f>
        <v>2179.19</v>
      </c>
      <c r="K8" s="9">
        <f>J8-F8+H8</f>
        <v>2090.11</v>
      </c>
    </row>
    <row r="9" spans="1:11" x14ac:dyDescent="0.25">
      <c r="A9" s="42">
        <v>3</v>
      </c>
      <c r="B9" s="8" t="s">
        <v>667</v>
      </c>
      <c r="C9" s="27" t="s">
        <v>668</v>
      </c>
      <c r="D9" s="72" t="s">
        <v>5</v>
      </c>
      <c r="E9" s="27">
        <v>199</v>
      </c>
      <c r="F9" s="9">
        <v>198.66</v>
      </c>
      <c r="G9" s="9">
        <v>155.69999999999999</v>
      </c>
      <c r="H9" s="8">
        <v>10.9</v>
      </c>
      <c r="I9" s="8" t="s">
        <v>6</v>
      </c>
      <c r="J9" s="8">
        <v>2090.11</v>
      </c>
      <c r="K9" s="9">
        <f>J9-F9+H9</f>
        <v>1902.3500000000001</v>
      </c>
    </row>
    <row r="10" spans="1:11" x14ac:dyDescent="0.25">
      <c r="A10" s="42">
        <v>4</v>
      </c>
      <c r="B10" s="77" t="s">
        <v>669</v>
      </c>
      <c r="C10" s="27" t="s">
        <v>670</v>
      </c>
      <c r="D10" s="72" t="s">
        <v>504</v>
      </c>
      <c r="E10" s="27">
        <v>188</v>
      </c>
      <c r="F10" s="9">
        <v>186.28</v>
      </c>
      <c r="G10" s="9">
        <v>116</v>
      </c>
      <c r="H10" s="8">
        <v>8.1199999999999992</v>
      </c>
      <c r="I10" s="8" t="s">
        <v>6</v>
      </c>
      <c r="J10" s="9">
        <v>1902.35</v>
      </c>
      <c r="K10" s="9">
        <f>J10-F10+H10</f>
        <v>1724.1899999999998</v>
      </c>
    </row>
    <row r="11" spans="1:11" x14ac:dyDescent="0.25">
      <c r="A11" s="42">
        <v>5</v>
      </c>
      <c r="B11" s="8" t="s">
        <v>671</v>
      </c>
      <c r="C11" s="27" t="s">
        <v>672</v>
      </c>
      <c r="D11" s="27" t="s">
        <v>15</v>
      </c>
      <c r="E11" s="27">
        <v>94</v>
      </c>
      <c r="F11" s="9">
        <v>93.14</v>
      </c>
      <c r="G11" s="9">
        <v>58</v>
      </c>
      <c r="H11" s="8">
        <v>4.0599999999999996</v>
      </c>
      <c r="I11" s="8" t="s">
        <v>6</v>
      </c>
      <c r="J11" s="8">
        <v>1724.19</v>
      </c>
      <c r="K11" s="9">
        <f t="shared" ref="K11:K20" si="0">J11-F11+H11</f>
        <v>1635.11</v>
      </c>
    </row>
    <row r="12" spans="1:11" x14ac:dyDescent="0.25">
      <c r="A12" s="42">
        <v>6</v>
      </c>
      <c r="B12" s="8" t="s">
        <v>673</v>
      </c>
      <c r="C12" s="27" t="s">
        <v>672</v>
      </c>
      <c r="D12" s="72" t="s">
        <v>15</v>
      </c>
      <c r="E12" s="27">
        <v>94</v>
      </c>
      <c r="F12" s="9">
        <v>93.14</v>
      </c>
      <c r="G12" s="9">
        <v>58</v>
      </c>
      <c r="H12" s="8">
        <v>4.0599999999999996</v>
      </c>
      <c r="I12" s="8" t="s">
        <v>6</v>
      </c>
      <c r="J12" s="8">
        <v>1635.11</v>
      </c>
      <c r="K12" s="9">
        <f t="shared" si="0"/>
        <v>1546.0299999999997</v>
      </c>
    </row>
    <row r="13" spans="1:11" x14ac:dyDescent="0.25">
      <c r="A13" s="42">
        <v>7</v>
      </c>
      <c r="B13" s="8" t="s">
        <v>674</v>
      </c>
      <c r="C13" s="27" t="s">
        <v>675</v>
      </c>
      <c r="D13" s="72" t="s">
        <v>5</v>
      </c>
      <c r="E13" s="27">
        <v>199</v>
      </c>
      <c r="F13" s="9">
        <v>198.66</v>
      </c>
      <c r="G13" s="9">
        <v>155.69999999999999</v>
      </c>
      <c r="H13" s="8">
        <v>10.9</v>
      </c>
      <c r="I13" s="8" t="s">
        <v>6</v>
      </c>
      <c r="J13" s="8">
        <v>1546.03</v>
      </c>
      <c r="K13" s="9">
        <f t="shared" si="0"/>
        <v>1358.27</v>
      </c>
    </row>
    <row r="14" spans="1:11" x14ac:dyDescent="0.25">
      <c r="A14" s="42">
        <v>8</v>
      </c>
      <c r="B14" s="8" t="s">
        <v>676</v>
      </c>
      <c r="C14" s="27" t="s">
        <v>677</v>
      </c>
      <c r="D14" s="27" t="s">
        <v>7</v>
      </c>
      <c r="E14" s="27">
        <v>116</v>
      </c>
      <c r="F14" s="9">
        <v>116.04</v>
      </c>
      <c r="G14" s="9">
        <v>79.2</v>
      </c>
      <c r="H14" s="8">
        <v>5.54</v>
      </c>
      <c r="I14" s="8" t="s">
        <v>157</v>
      </c>
      <c r="J14" s="8">
        <v>1358.27</v>
      </c>
      <c r="K14" s="9">
        <f t="shared" si="0"/>
        <v>1247.77</v>
      </c>
    </row>
    <row r="15" spans="1:11" x14ac:dyDescent="0.25">
      <c r="A15" s="42">
        <v>9</v>
      </c>
      <c r="B15" s="8" t="s">
        <v>678</v>
      </c>
      <c r="C15" s="27" t="s">
        <v>679</v>
      </c>
      <c r="D15" s="27" t="s">
        <v>5</v>
      </c>
      <c r="E15" s="27">
        <v>199</v>
      </c>
      <c r="F15" s="9">
        <v>198.66</v>
      </c>
      <c r="G15" s="9">
        <v>155.69999999999999</v>
      </c>
      <c r="H15" s="8">
        <v>10.9</v>
      </c>
      <c r="I15" s="8" t="s">
        <v>6</v>
      </c>
      <c r="J15" s="8">
        <v>1247.77</v>
      </c>
      <c r="K15" s="9">
        <f t="shared" si="0"/>
        <v>1060.01</v>
      </c>
    </row>
    <row r="16" spans="1:11" x14ac:dyDescent="0.25">
      <c r="A16" s="42">
        <v>10</v>
      </c>
      <c r="B16" s="8" t="s">
        <v>680</v>
      </c>
      <c r="C16" s="27" t="s">
        <v>681</v>
      </c>
      <c r="D16" s="27" t="s">
        <v>7</v>
      </c>
      <c r="E16" s="27">
        <v>116</v>
      </c>
      <c r="F16" s="9">
        <v>116.04</v>
      </c>
      <c r="G16" s="9">
        <v>79.2</v>
      </c>
      <c r="H16" s="8">
        <v>5.54</v>
      </c>
      <c r="I16" s="8" t="s">
        <v>6</v>
      </c>
      <c r="J16" s="8">
        <v>1060.01</v>
      </c>
      <c r="K16" s="9">
        <f t="shared" si="0"/>
        <v>949.51</v>
      </c>
    </row>
    <row r="17" spans="1:11" x14ac:dyDescent="0.25">
      <c r="A17" s="42">
        <v>11</v>
      </c>
      <c r="B17" s="8" t="s">
        <v>682</v>
      </c>
      <c r="C17" s="27" t="s">
        <v>683</v>
      </c>
      <c r="D17" s="27" t="s">
        <v>91</v>
      </c>
      <c r="E17" s="27">
        <v>163</v>
      </c>
      <c r="F17" s="9">
        <v>162.47999999999999</v>
      </c>
      <c r="G17" s="9">
        <v>122.2</v>
      </c>
      <c r="H17" s="8">
        <v>8.5500000000000007</v>
      </c>
      <c r="I17" s="8" t="s">
        <v>6</v>
      </c>
      <c r="J17" s="8">
        <v>949.51</v>
      </c>
      <c r="K17" s="9">
        <f t="shared" si="0"/>
        <v>795.57999999999993</v>
      </c>
    </row>
    <row r="18" spans="1:11" x14ac:dyDescent="0.25">
      <c r="A18" s="42">
        <v>12</v>
      </c>
      <c r="B18" s="8" t="s">
        <v>684</v>
      </c>
      <c r="C18" s="27" t="s">
        <v>685</v>
      </c>
      <c r="D18" s="27" t="s">
        <v>105</v>
      </c>
      <c r="E18" s="27">
        <v>136</v>
      </c>
      <c r="F18" s="9">
        <v>135.04</v>
      </c>
      <c r="G18" s="9">
        <v>96.8</v>
      </c>
      <c r="H18" s="8">
        <v>6.78</v>
      </c>
      <c r="I18" s="8" t="s">
        <v>6</v>
      </c>
      <c r="J18" s="8">
        <v>795.58</v>
      </c>
      <c r="K18" s="9">
        <f t="shared" si="0"/>
        <v>667.32</v>
      </c>
    </row>
    <row r="19" spans="1:11" x14ac:dyDescent="0.25">
      <c r="A19" s="42">
        <v>13</v>
      </c>
      <c r="B19" s="8" t="s">
        <v>686</v>
      </c>
      <c r="C19" s="27" t="s">
        <v>687</v>
      </c>
      <c r="D19" s="27" t="s">
        <v>91</v>
      </c>
      <c r="E19" s="27">
        <v>163</v>
      </c>
      <c r="F19" s="9">
        <v>162.47999999999999</v>
      </c>
      <c r="G19" s="9">
        <v>122.2</v>
      </c>
      <c r="H19" s="8">
        <v>8.5500000000000007</v>
      </c>
      <c r="I19" s="8" t="s">
        <v>6</v>
      </c>
      <c r="J19" s="8">
        <v>667.32</v>
      </c>
      <c r="K19" s="9">
        <f t="shared" si="0"/>
        <v>513.39</v>
      </c>
    </row>
    <row r="20" spans="1:11" x14ac:dyDescent="0.25">
      <c r="A20" s="42">
        <v>14</v>
      </c>
      <c r="B20" s="8" t="s">
        <v>478</v>
      </c>
      <c r="C20" s="27" t="s">
        <v>715</v>
      </c>
      <c r="D20" s="27" t="s">
        <v>7</v>
      </c>
      <c r="E20" s="27">
        <v>116</v>
      </c>
      <c r="F20" s="9">
        <v>116.04</v>
      </c>
      <c r="G20" s="9">
        <v>79.2</v>
      </c>
      <c r="H20" s="8">
        <v>5.54</v>
      </c>
      <c r="I20" s="8" t="s">
        <v>6</v>
      </c>
      <c r="J20" s="9">
        <v>513.39</v>
      </c>
      <c r="K20" s="9">
        <f t="shared" si="0"/>
        <v>402.89</v>
      </c>
    </row>
    <row r="21" spans="1:11" x14ac:dyDescent="0.25">
      <c r="A21" s="49"/>
      <c r="B21" s="73" t="s">
        <v>76</v>
      </c>
      <c r="C21" s="73"/>
      <c r="D21" s="73"/>
      <c r="E21" s="75">
        <f>E7+E8+E9+E10+E11+E20+E12+E13+E14+E15+E16+E17+E18+E19</f>
        <v>2076</v>
      </c>
      <c r="F21" s="74">
        <f>F7+F8+F9+F10+F11+F20+F12+F13+F14+F15+F16+F17+F18+F19</f>
        <v>2068.46</v>
      </c>
      <c r="G21" s="75"/>
      <c r="H21" s="76">
        <f>H7+H8+H9+H10+H11+H20+H12+H13+H14+H15+H16+H17+H18+H19</f>
        <v>104.4</v>
      </c>
      <c r="I21" s="73"/>
      <c r="J21" s="73"/>
      <c r="K21" s="73"/>
    </row>
    <row r="22" spans="1:11" x14ac:dyDescent="0.25">
      <c r="A22" s="35"/>
      <c r="B22" s="35"/>
      <c r="C22" s="36"/>
      <c r="D22" s="36"/>
      <c r="E22" s="36"/>
      <c r="F22" s="36"/>
      <c r="G22" s="36"/>
      <c r="H22" s="35"/>
      <c r="I22" s="35"/>
      <c r="J22" s="35"/>
      <c r="K22" s="35"/>
    </row>
    <row r="23" spans="1:11" x14ac:dyDescent="0.25">
      <c r="A23" s="35"/>
      <c r="B23" s="35"/>
      <c r="C23" s="281" t="s">
        <v>38</v>
      </c>
      <c r="D23" s="281"/>
      <c r="E23" s="281"/>
      <c r="F23" s="281"/>
      <c r="G23" s="19">
        <f>E21+E22</f>
        <v>2076</v>
      </c>
      <c r="H23" s="117"/>
      <c r="I23" s="116"/>
      <c r="J23" s="116"/>
      <c r="K23" s="116"/>
    </row>
    <row r="24" spans="1:11" x14ac:dyDescent="0.25">
      <c r="A24" s="35"/>
      <c r="B24" s="35"/>
      <c r="C24" s="266" t="s">
        <v>688</v>
      </c>
      <c r="D24" s="267"/>
      <c r="E24" s="267"/>
      <c r="F24" s="268"/>
      <c r="G24" s="19">
        <v>232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40</v>
      </c>
      <c r="D25" s="281"/>
      <c r="E25" s="281"/>
      <c r="F25" s="281"/>
      <c r="G25" s="11">
        <v>98.86</v>
      </c>
      <c r="H25" s="117"/>
      <c r="I25" s="116"/>
      <c r="J25" s="116"/>
      <c r="K25" s="116"/>
    </row>
    <row r="26" spans="1:11" x14ac:dyDescent="0.25">
      <c r="A26" s="35"/>
      <c r="B26" s="35"/>
      <c r="C26" s="281" t="s">
        <v>4</v>
      </c>
      <c r="D26" s="281"/>
      <c r="E26" s="281"/>
      <c r="F26" s="281"/>
      <c r="G26" s="19">
        <f>K19-F20+H20</f>
        <v>402.89</v>
      </c>
      <c r="H26" s="35"/>
      <c r="I26" s="35"/>
      <c r="J26" s="35"/>
      <c r="K26" s="35"/>
    </row>
    <row r="27" spans="1:11" x14ac:dyDescent="0.25">
      <c r="A27" s="37"/>
      <c r="B27" s="35"/>
      <c r="C27" s="285" t="s">
        <v>69</v>
      </c>
      <c r="D27" s="285"/>
      <c r="E27" s="285"/>
      <c r="F27" s="285"/>
      <c r="G27" s="28">
        <f>G23-G25-G24</f>
        <v>1745.14</v>
      </c>
      <c r="H27" s="35"/>
      <c r="I27" s="35"/>
      <c r="J27" s="35"/>
      <c r="K27" s="35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24" t="s">
        <v>68</v>
      </c>
      <c r="B35" s="124" t="s">
        <v>2</v>
      </c>
      <c r="C35" s="124" t="s">
        <v>41</v>
      </c>
      <c r="D35" s="124" t="s">
        <v>10</v>
      </c>
      <c r="E35" s="124" t="s">
        <v>6</v>
      </c>
      <c r="F35" s="17" t="s">
        <v>11</v>
      </c>
      <c r="G35" s="124" t="s">
        <v>37</v>
      </c>
      <c r="H35" s="124" t="s">
        <v>12</v>
      </c>
      <c r="I35" s="124" t="s">
        <v>3</v>
      </c>
      <c r="J35" s="6" t="s">
        <v>1</v>
      </c>
      <c r="K35" s="16" t="s">
        <v>13</v>
      </c>
    </row>
    <row r="36" spans="1:11" x14ac:dyDescent="0.25">
      <c r="A36" s="42">
        <v>1</v>
      </c>
      <c r="B36" s="26" t="s">
        <v>647</v>
      </c>
      <c r="C36" s="27" t="s">
        <v>648</v>
      </c>
      <c r="D36" s="72" t="s">
        <v>52</v>
      </c>
      <c r="E36" s="27">
        <v>198</v>
      </c>
      <c r="F36" s="9">
        <v>198</v>
      </c>
      <c r="G36" s="9">
        <v>0</v>
      </c>
      <c r="H36" s="8">
        <v>0</v>
      </c>
      <c r="I36" s="8" t="s">
        <v>6</v>
      </c>
      <c r="J36" s="83">
        <v>3098.03</v>
      </c>
      <c r="K36" s="9">
        <f>J36-F36</f>
        <v>2900.03</v>
      </c>
    </row>
    <row r="37" spans="1:11" x14ac:dyDescent="0.25">
      <c r="A37" s="42">
        <v>2</v>
      </c>
      <c r="B37" s="8" t="s">
        <v>649</v>
      </c>
      <c r="C37" s="27" t="s">
        <v>650</v>
      </c>
      <c r="D37" s="27" t="s">
        <v>5</v>
      </c>
      <c r="E37" s="27">
        <v>198</v>
      </c>
      <c r="F37" s="9">
        <v>198</v>
      </c>
      <c r="G37" s="9">
        <v>0</v>
      </c>
      <c r="H37" s="8">
        <v>0</v>
      </c>
      <c r="I37" s="8" t="s">
        <v>6</v>
      </c>
      <c r="J37" s="8">
        <v>2900.03</v>
      </c>
      <c r="K37" s="9">
        <f t="shared" ref="K37:K48" si="1">J37-F37+H37</f>
        <v>2702.03</v>
      </c>
    </row>
    <row r="38" spans="1:11" x14ac:dyDescent="0.25">
      <c r="A38" s="42">
        <v>3</v>
      </c>
      <c r="B38" s="8" t="s">
        <v>651</v>
      </c>
      <c r="C38" s="27" t="s">
        <v>652</v>
      </c>
      <c r="D38" s="27" t="s">
        <v>60</v>
      </c>
      <c r="E38" s="27">
        <v>150</v>
      </c>
      <c r="F38" s="9">
        <v>150</v>
      </c>
      <c r="G38" s="9">
        <v>0</v>
      </c>
      <c r="H38" s="8">
        <v>0</v>
      </c>
      <c r="I38" s="8" t="s">
        <v>6</v>
      </c>
      <c r="J38" s="8">
        <v>2702.03</v>
      </c>
      <c r="K38" s="9">
        <f t="shared" si="1"/>
        <v>2552.0300000000002</v>
      </c>
    </row>
    <row r="39" spans="1:11" x14ac:dyDescent="0.25">
      <c r="A39" s="42">
        <v>4</v>
      </c>
      <c r="B39" s="77" t="s">
        <v>651</v>
      </c>
      <c r="C39" s="27" t="s">
        <v>652</v>
      </c>
      <c r="D39" s="27" t="s">
        <v>60</v>
      </c>
      <c r="E39" s="27">
        <v>265.01</v>
      </c>
      <c r="F39" s="9">
        <v>265.01</v>
      </c>
      <c r="G39" s="9">
        <v>0</v>
      </c>
      <c r="H39" s="8">
        <v>0</v>
      </c>
      <c r="I39" s="8" t="s">
        <v>6</v>
      </c>
      <c r="J39" s="9">
        <v>2552.0300000000002</v>
      </c>
      <c r="K39" s="9">
        <f t="shared" si="1"/>
        <v>2287.0200000000004</v>
      </c>
    </row>
    <row r="40" spans="1:11" x14ac:dyDescent="0.25">
      <c r="A40" s="42">
        <v>5</v>
      </c>
      <c r="B40" s="8" t="s">
        <v>653</v>
      </c>
      <c r="C40" s="27" t="s">
        <v>654</v>
      </c>
      <c r="D40" s="27" t="s">
        <v>107</v>
      </c>
      <c r="E40" s="27">
        <v>198</v>
      </c>
      <c r="F40" s="9">
        <v>198</v>
      </c>
      <c r="G40" s="9">
        <v>0</v>
      </c>
      <c r="H40" s="8">
        <v>0</v>
      </c>
      <c r="I40" s="8" t="s">
        <v>6</v>
      </c>
      <c r="J40" s="8">
        <v>2287.02</v>
      </c>
      <c r="K40" s="9">
        <f t="shared" si="1"/>
        <v>2089.02</v>
      </c>
    </row>
    <row r="41" spans="1:11" x14ac:dyDescent="0.25">
      <c r="A41" s="42">
        <v>4</v>
      </c>
      <c r="B41" s="8" t="s">
        <v>655</v>
      </c>
      <c r="C41" s="27" t="s">
        <v>654</v>
      </c>
      <c r="D41" s="27" t="s">
        <v>107</v>
      </c>
      <c r="E41" s="27">
        <v>198</v>
      </c>
      <c r="F41" s="9">
        <v>198</v>
      </c>
      <c r="G41" s="9">
        <v>0</v>
      </c>
      <c r="H41" s="8">
        <v>0</v>
      </c>
      <c r="I41" s="8" t="s">
        <v>6</v>
      </c>
      <c r="J41" s="8">
        <v>2089.02</v>
      </c>
      <c r="K41" s="9">
        <f t="shared" si="1"/>
        <v>1891.02</v>
      </c>
    </row>
    <row r="42" spans="1:11" x14ac:dyDescent="0.25">
      <c r="A42" s="42">
        <v>5</v>
      </c>
      <c r="B42" s="8" t="s">
        <v>656</v>
      </c>
      <c r="C42" s="27" t="s">
        <v>654</v>
      </c>
      <c r="D42" s="27" t="s">
        <v>107</v>
      </c>
      <c r="E42" s="27">
        <v>198</v>
      </c>
      <c r="F42" s="9">
        <v>198</v>
      </c>
      <c r="G42" s="9">
        <v>0</v>
      </c>
      <c r="H42" s="8">
        <v>0</v>
      </c>
      <c r="I42" s="8" t="s">
        <v>6</v>
      </c>
      <c r="J42" s="8">
        <v>1891.02</v>
      </c>
      <c r="K42" s="9">
        <f t="shared" si="1"/>
        <v>1693.02</v>
      </c>
    </row>
    <row r="43" spans="1:11" x14ac:dyDescent="0.25">
      <c r="A43" s="42">
        <v>6</v>
      </c>
      <c r="B43" s="8" t="s">
        <v>657</v>
      </c>
      <c r="C43" s="27" t="s">
        <v>654</v>
      </c>
      <c r="D43" s="27" t="s">
        <v>107</v>
      </c>
      <c r="E43" s="27">
        <v>120</v>
      </c>
      <c r="F43" s="9">
        <v>119.57</v>
      </c>
      <c r="G43" s="9">
        <v>0</v>
      </c>
      <c r="H43" s="8">
        <v>0</v>
      </c>
      <c r="I43" s="8" t="s">
        <v>6</v>
      </c>
      <c r="J43" s="8">
        <v>1693.02</v>
      </c>
      <c r="K43" s="9">
        <f t="shared" si="1"/>
        <v>1573.45</v>
      </c>
    </row>
    <row r="44" spans="1:11" x14ac:dyDescent="0.25">
      <c r="A44" s="42">
        <v>7</v>
      </c>
      <c r="B44" s="8" t="s">
        <v>658</v>
      </c>
      <c r="C44" s="27" t="s">
        <v>659</v>
      </c>
      <c r="D44" s="27" t="s">
        <v>60</v>
      </c>
      <c r="E44" s="27">
        <v>198</v>
      </c>
      <c r="F44" s="9">
        <v>198</v>
      </c>
      <c r="G44" s="9">
        <v>0</v>
      </c>
      <c r="H44" s="8">
        <v>0</v>
      </c>
      <c r="I44" s="8" t="s">
        <v>6</v>
      </c>
      <c r="J44" s="8">
        <v>1573.45</v>
      </c>
      <c r="K44" s="9">
        <f t="shared" si="1"/>
        <v>1375.45</v>
      </c>
    </row>
    <row r="45" spans="1:11" x14ac:dyDescent="0.25">
      <c r="A45" s="42">
        <v>8</v>
      </c>
      <c r="B45" s="8" t="s">
        <v>660</v>
      </c>
      <c r="C45" s="27" t="s">
        <v>661</v>
      </c>
      <c r="D45" s="27" t="s">
        <v>5</v>
      </c>
      <c r="E45" s="27">
        <v>200</v>
      </c>
      <c r="F45" s="9">
        <v>200</v>
      </c>
      <c r="G45" s="9">
        <v>0</v>
      </c>
      <c r="H45" s="8">
        <v>0</v>
      </c>
      <c r="I45" s="8" t="s">
        <v>6</v>
      </c>
      <c r="J45" s="8">
        <v>1375.45</v>
      </c>
      <c r="K45" s="9">
        <f t="shared" si="1"/>
        <v>1175.45</v>
      </c>
    </row>
    <row r="46" spans="1:11" x14ac:dyDescent="0.25">
      <c r="A46" s="42">
        <v>9</v>
      </c>
      <c r="B46" s="8" t="s">
        <v>660</v>
      </c>
      <c r="C46" s="27" t="s">
        <v>661</v>
      </c>
      <c r="D46" s="27" t="s">
        <v>5</v>
      </c>
      <c r="E46" s="27">
        <v>265.01</v>
      </c>
      <c r="F46" s="9">
        <v>265.01</v>
      </c>
      <c r="G46" s="9">
        <v>0</v>
      </c>
      <c r="H46" s="8">
        <v>0</v>
      </c>
      <c r="I46" s="8" t="s">
        <v>6</v>
      </c>
      <c r="J46" s="8">
        <v>1175.45</v>
      </c>
      <c r="K46" s="9">
        <f t="shared" si="1"/>
        <v>910.44</v>
      </c>
    </row>
    <row r="47" spans="1:11" x14ac:dyDescent="0.25">
      <c r="A47" s="42">
        <v>10</v>
      </c>
      <c r="B47" s="8" t="s">
        <v>660</v>
      </c>
      <c r="C47" s="27" t="s">
        <v>661</v>
      </c>
      <c r="D47" s="27" t="s">
        <v>107</v>
      </c>
      <c r="E47" s="27">
        <v>198</v>
      </c>
      <c r="F47" s="9">
        <v>198</v>
      </c>
      <c r="G47" s="9">
        <v>0</v>
      </c>
      <c r="H47" s="8">
        <v>0</v>
      </c>
      <c r="I47" s="8" t="s">
        <v>6</v>
      </c>
      <c r="J47" s="8">
        <v>910.44</v>
      </c>
      <c r="K47" s="9">
        <f t="shared" si="1"/>
        <v>712.44</v>
      </c>
    </row>
    <row r="48" spans="1:11" x14ac:dyDescent="0.25">
      <c r="A48" s="42">
        <v>11</v>
      </c>
      <c r="B48" s="8" t="s">
        <v>662</v>
      </c>
      <c r="C48" s="27" t="s">
        <v>663</v>
      </c>
      <c r="D48" s="27" t="s">
        <v>60</v>
      </c>
      <c r="E48" s="27">
        <v>198</v>
      </c>
      <c r="F48" s="9">
        <v>198</v>
      </c>
      <c r="G48" s="9">
        <v>0</v>
      </c>
      <c r="H48" s="8">
        <v>0</v>
      </c>
      <c r="I48" s="8" t="s">
        <v>6</v>
      </c>
      <c r="J48" s="8">
        <v>712.44</v>
      </c>
      <c r="K48" s="9">
        <f t="shared" si="1"/>
        <v>514.44000000000005</v>
      </c>
    </row>
    <row r="49" spans="1:12" x14ac:dyDescent="0.25">
      <c r="A49" s="42"/>
      <c r="B49" s="8"/>
      <c r="C49" s="27"/>
      <c r="D49" s="27"/>
      <c r="E49" s="27"/>
      <c r="F49" s="9"/>
      <c r="G49" s="9"/>
      <c r="H49" s="8"/>
      <c r="I49" s="8"/>
      <c r="J49" s="9"/>
      <c r="K49" s="9"/>
    </row>
    <row r="50" spans="1:12" x14ac:dyDescent="0.25">
      <c r="A50" s="49"/>
      <c r="B50" s="73"/>
      <c r="C50" s="73"/>
      <c r="D50" s="73"/>
      <c r="E50" s="73">
        <f>E36+E37+E38+E39+E40+E49+E41+E42+E43+E44+E45+E46+E47+E48</f>
        <v>2584.02</v>
      </c>
      <c r="F50" s="74">
        <f>F36+F37+F38+F39+F40+F41+F42+F43+F44+F45+F46+F47+F48</f>
        <v>2583.59</v>
      </c>
      <c r="G50" s="75"/>
      <c r="H50" s="76"/>
      <c r="I50" s="73"/>
      <c r="J50" s="73"/>
      <c r="K50" s="73"/>
    </row>
    <row r="51" spans="1:12" x14ac:dyDescent="0.25">
      <c r="A51" s="35"/>
      <c r="B51" s="35"/>
      <c r="C51" s="36"/>
      <c r="D51" s="36"/>
      <c r="E51" s="36"/>
      <c r="F51" s="36"/>
      <c r="G51" s="36"/>
      <c r="H51" s="35"/>
      <c r="I51" s="35"/>
      <c r="J51" s="35"/>
      <c r="K51" s="35"/>
    </row>
    <row r="52" spans="1:12" x14ac:dyDescent="0.25">
      <c r="A52" s="35"/>
      <c r="B52" s="35"/>
      <c r="C52" s="281" t="s">
        <v>39</v>
      </c>
      <c r="D52" s="281"/>
      <c r="E52" s="281"/>
      <c r="F52" s="281"/>
      <c r="G52" s="11">
        <v>0</v>
      </c>
      <c r="H52" s="118"/>
      <c r="I52" s="119"/>
      <c r="J52" s="119"/>
      <c r="K52" s="119"/>
    </row>
    <row r="53" spans="1:12" x14ac:dyDescent="0.25">
      <c r="A53" s="35"/>
      <c r="B53" s="35"/>
      <c r="C53" s="281" t="s">
        <v>38</v>
      </c>
      <c r="D53" s="281"/>
      <c r="E53" s="281"/>
      <c r="F53" s="281"/>
      <c r="G53" s="19">
        <f>E50</f>
        <v>2584.02</v>
      </c>
      <c r="H53" s="118"/>
      <c r="I53" s="119"/>
      <c r="J53" s="119"/>
      <c r="K53" s="119"/>
    </row>
    <row r="54" spans="1:12" x14ac:dyDescent="0.25">
      <c r="A54" s="35"/>
      <c r="B54" s="35"/>
      <c r="C54" s="266" t="s">
        <v>689</v>
      </c>
      <c r="D54" s="267"/>
      <c r="E54" s="267"/>
      <c r="F54" s="268"/>
      <c r="G54" s="19">
        <v>663</v>
      </c>
      <c r="H54" s="118"/>
      <c r="I54" s="119"/>
      <c r="J54" s="119"/>
      <c r="K54" s="119"/>
    </row>
    <row r="55" spans="1:12" x14ac:dyDescent="0.25">
      <c r="A55" s="35"/>
      <c r="B55" s="35"/>
      <c r="C55" s="266" t="s">
        <v>69</v>
      </c>
      <c r="D55" s="267"/>
      <c r="E55" s="267"/>
      <c r="F55" s="268"/>
      <c r="G55" s="125">
        <f>G53-G54</f>
        <v>1921.02</v>
      </c>
      <c r="H55" s="320"/>
      <c r="I55" s="321"/>
      <c r="J55" s="321"/>
      <c r="K55" s="321"/>
    </row>
    <row r="56" spans="1:12" x14ac:dyDescent="0.25">
      <c r="A56" s="35"/>
      <c r="B56" s="35"/>
      <c r="C56" s="281" t="s">
        <v>4</v>
      </c>
      <c r="D56" s="281"/>
      <c r="E56" s="281"/>
      <c r="F56" s="281"/>
      <c r="G56" s="19">
        <f>K48-F49+H49</f>
        <v>514.44000000000005</v>
      </c>
      <c r="H56" s="118"/>
      <c r="I56" s="119"/>
      <c r="J56" s="119"/>
      <c r="K56" s="119"/>
    </row>
    <row r="57" spans="1:12" x14ac:dyDescent="0.25">
      <c r="A57" s="35"/>
      <c r="B57" s="35"/>
      <c r="C57" s="266" t="s">
        <v>75</v>
      </c>
      <c r="D57" s="267"/>
      <c r="E57" s="267"/>
      <c r="F57" s="268"/>
      <c r="G57" s="11">
        <v>300</v>
      </c>
      <c r="H57" s="318" t="s">
        <v>692</v>
      </c>
      <c r="I57" s="319"/>
      <c r="J57" s="319"/>
      <c r="K57" s="319"/>
    </row>
    <row r="58" spans="1:12" x14ac:dyDescent="0.25">
      <c r="A58" s="35"/>
      <c r="B58" s="35"/>
      <c r="C58" s="266" t="s">
        <v>664</v>
      </c>
      <c r="D58" s="267"/>
      <c r="E58" s="267"/>
      <c r="F58" s="268"/>
      <c r="G58" s="11">
        <v>80</v>
      </c>
    </row>
    <row r="59" spans="1:12" x14ac:dyDescent="0.25">
      <c r="A59" s="37"/>
      <c r="B59" s="37"/>
      <c r="C59" s="282" t="s">
        <v>482</v>
      </c>
      <c r="D59" s="283"/>
      <c r="E59" s="283"/>
      <c r="F59" s="284"/>
      <c r="G59" s="28">
        <f>G27+G55+G58-G57-G58</f>
        <v>3366.16</v>
      </c>
      <c r="H59" s="324" t="s">
        <v>690</v>
      </c>
      <c r="I59" s="325"/>
      <c r="J59" s="325"/>
      <c r="K59" s="325"/>
      <c r="L59" s="126"/>
    </row>
    <row r="60" spans="1:12" x14ac:dyDescent="0.25">
      <c r="A60" s="37"/>
      <c r="B60" s="37"/>
      <c r="C60" s="38"/>
      <c r="D60" s="38"/>
      <c r="E60" s="38"/>
      <c r="F60" s="38"/>
      <c r="G60" s="39"/>
      <c r="H60" s="127" t="s">
        <v>691</v>
      </c>
      <c r="I60" s="127"/>
      <c r="J60" s="127"/>
      <c r="K60" s="127"/>
      <c r="L60" s="126"/>
    </row>
    <row r="63" spans="1:12" x14ac:dyDescent="0.25">
      <c r="H63" s="311" t="s">
        <v>693</v>
      </c>
      <c r="I63" s="311"/>
      <c r="J63" s="311"/>
    </row>
    <row r="65" spans="8:10" x14ac:dyDescent="0.25">
      <c r="H65" s="311" t="s">
        <v>71</v>
      </c>
      <c r="I65" s="311"/>
      <c r="J65" s="311"/>
    </row>
  </sheetData>
  <mergeCells count="21">
    <mergeCell ref="H65:J65"/>
    <mergeCell ref="H59:K59"/>
    <mergeCell ref="A33:K34"/>
    <mergeCell ref="C52:F52"/>
    <mergeCell ref="C53:F53"/>
    <mergeCell ref="C54:F54"/>
    <mergeCell ref="C58:F58"/>
    <mergeCell ref="H55:K55"/>
    <mergeCell ref="C55:F55"/>
    <mergeCell ref="C56:F56"/>
    <mergeCell ref="C57:F57"/>
    <mergeCell ref="H57:K57"/>
    <mergeCell ref="C59:F59"/>
    <mergeCell ref="H63:J63"/>
    <mergeCell ref="C27:F27"/>
    <mergeCell ref="C24:F24"/>
    <mergeCell ref="A1:K3"/>
    <mergeCell ref="A4:K5"/>
    <mergeCell ref="C23:F23"/>
    <mergeCell ref="C25:F25"/>
    <mergeCell ref="C26:F26"/>
  </mergeCells>
  <pageMargins left="0" right="0" top="0" bottom="0" header="0.31496062992125984" footer="0.31496062992125984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3" workbookViewId="0">
      <selection activeCell="B77" sqref="B77"/>
    </sheetView>
  </sheetViews>
  <sheetFormatPr baseColWidth="10" defaultRowHeight="15" x14ac:dyDescent="0.25"/>
  <cols>
    <col min="1" max="1" width="6" customWidth="1"/>
    <col min="2" max="2" width="39.140625" customWidth="1"/>
  </cols>
  <sheetData>
    <row r="1" spans="1:11" x14ac:dyDescent="0.25">
      <c r="A1" s="280" t="s">
        <v>695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28" t="s">
        <v>68</v>
      </c>
      <c r="B6" s="128" t="s">
        <v>2</v>
      </c>
      <c r="C6" s="128" t="s">
        <v>41</v>
      </c>
      <c r="D6" s="128" t="s">
        <v>10</v>
      </c>
      <c r="E6" s="128" t="s">
        <v>6</v>
      </c>
      <c r="F6" s="17" t="s">
        <v>11</v>
      </c>
      <c r="G6" s="128" t="s">
        <v>37</v>
      </c>
      <c r="H6" s="128" t="s">
        <v>12</v>
      </c>
      <c r="I6" s="128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697</v>
      </c>
      <c r="C7" s="27" t="s">
        <v>698</v>
      </c>
      <c r="D7" s="72" t="s">
        <v>5</v>
      </c>
      <c r="E7" s="27">
        <v>199</v>
      </c>
      <c r="F7" s="9">
        <v>198.66</v>
      </c>
      <c r="G7" s="9">
        <v>155.69999999999999</v>
      </c>
      <c r="H7" s="8">
        <v>10.9</v>
      </c>
      <c r="I7" s="8" t="s">
        <v>6</v>
      </c>
      <c r="J7" s="9">
        <v>402.89</v>
      </c>
      <c r="K7" s="9">
        <f>J7-F7+H7</f>
        <v>215.13</v>
      </c>
    </row>
    <row r="8" spans="1:11" x14ac:dyDescent="0.25">
      <c r="A8" s="42">
        <v>2</v>
      </c>
      <c r="B8" s="8" t="s">
        <v>699</v>
      </c>
      <c r="C8" s="27" t="s">
        <v>700</v>
      </c>
      <c r="D8" s="72" t="s">
        <v>5</v>
      </c>
      <c r="E8" s="27">
        <v>199</v>
      </c>
      <c r="F8" s="9">
        <v>198.66</v>
      </c>
      <c r="G8" s="9">
        <v>155.69999999999999</v>
      </c>
      <c r="H8" s="8">
        <v>10.9</v>
      </c>
      <c r="I8" s="8" t="s">
        <v>6</v>
      </c>
      <c r="J8" s="8">
        <v>215.13</v>
      </c>
      <c r="K8" s="9">
        <f>J8-F8+H8</f>
        <v>27.369999999999997</v>
      </c>
    </row>
    <row r="9" spans="1:11" x14ac:dyDescent="0.25">
      <c r="A9" s="42">
        <v>3</v>
      </c>
      <c r="B9" s="8" t="s">
        <v>701</v>
      </c>
      <c r="C9" s="27" t="s">
        <v>702</v>
      </c>
      <c r="D9" s="72" t="s">
        <v>105</v>
      </c>
      <c r="E9" s="27">
        <v>136</v>
      </c>
      <c r="F9" s="9">
        <v>135.04</v>
      </c>
      <c r="G9" s="9">
        <v>96.8</v>
      </c>
      <c r="H9" s="8">
        <v>6.78</v>
      </c>
      <c r="I9" s="8" t="s">
        <v>6</v>
      </c>
      <c r="J9" s="8">
        <f>27.37+2000</f>
        <v>2027.37</v>
      </c>
      <c r="K9" s="9">
        <f>J9-F9+H9</f>
        <v>1899.11</v>
      </c>
    </row>
    <row r="10" spans="1:11" x14ac:dyDescent="0.25">
      <c r="A10" s="42">
        <v>4</v>
      </c>
      <c r="B10" s="77" t="s">
        <v>703</v>
      </c>
      <c r="C10" s="27" t="s">
        <v>704</v>
      </c>
      <c r="D10" s="72" t="s">
        <v>107</v>
      </c>
      <c r="E10" s="27">
        <v>199</v>
      </c>
      <c r="F10" s="9">
        <v>198.66</v>
      </c>
      <c r="G10" s="9">
        <v>155.69999999999999</v>
      </c>
      <c r="H10" s="8">
        <v>10.9</v>
      </c>
      <c r="I10" s="8" t="s">
        <v>6</v>
      </c>
      <c r="J10" s="9">
        <v>1899.11</v>
      </c>
      <c r="K10" s="9">
        <f t="shared" ref="K10:K19" si="0">J10-F10+H10</f>
        <v>1711.35</v>
      </c>
    </row>
    <row r="11" spans="1:11" x14ac:dyDescent="0.25">
      <c r="A11" s="42">
        <v>5</v>
      </c>
      <c r="B11" s="8" t="s">
        <v>705</v>
      </c>
      <c r="C11" s="27" t="s">
        <v>706</v>
      </c>
      <c r="D11" s="27" t="s">
        <v>275</v>
      </c>
      <c r="E11" s="27">
        <v>94</v>
      </c>
      <c r="F11" s="9">
        <v>93.14</v>
      </c>
      <c r="G11" s="9">
        <v>58</v>
      </c>
      <c r="H11" s="8">
        <v>4.0599999999999996</v>
      </c>
      <c r="I11" s="8" t="s">
        <v>6</v>
      </c>
      <c r="J11" s="8">
        <v>1711.35</v>
      </c>
      <c r="K11" s="9">
        <f t="shared" si="0"/>
        <v>1622.2699999999998</v>
      </c>
    </row>
    <row r="12" spans="1:11" x14ac:dyDescent="0.25">
      <c r="A12" s="42">
        <v>6</v>
      </c>
      <c r="B12" s="8" t="s">
        <v>707</v>
      </c>
      <c r="C12" s="27" t="s">
        <v>708</v>
      </c>
      <c r="D12" s="72" t="s">
        <v>105</v>
      </c>
      <c r="E12" s="27">
        <v>136</v>
      </c>
      <c r="F12" s="9">
        <v>135.04</v>
      </c>
      <c r="G12" s="9">
        <v>96.8</v>
      </c>
      <c r="H12" s="8">
        <v>6.78</v>
      </c>
      <c r="I12" s="8" t="s">
        <v>6</v>
      </c>
      <c r="J12" s="8">
        <v>1622.27</v>
      </c>
      <c r="K12" s="9">
        <f t="shared" si="0"/>
        <v>1494.01</v>
      </c>
    </row>
    <row r="13" spans="1:11" x14ac:dyDescent="0.25">
      <c r="A13" s="42">
        <v>7</v>
      </c>
      <c r="B13" s="8" t="s">
        <v>709</v>
      </c>
      <c r="C13" s="27" t="s">
        <v>710</v>
      </c>
      <c r="D13" s="72" t="s">
        <v>711</v>
      </c>
      <c r="E13" s="27">
        <v>136</v>
      </c>
      <c r="F13" s="9">
        <v>135.04</v>
      </c>
      <c r="G13" s="9">
        <v>96.8</v>
      </c>
      <c r="H13" s="8">
        <v>6.78</v>
      </c>
      <c r="I13" s="8" t="s">
        <v>6</v>
      </c>
      <c r="J13" s="8">
        <v>1494.01</v>
      </c>
      <c r="K13" s="9">
        <f t="shared" si="0"/>
        <v>1365.75</v>
      </c>
    </row>
    <row r="14" spans="1:11" x14ac:dyDescent="0.25">
      <c r="A14" s="42">
        <v>8</v>
      </c>
      <c r="B14" s="8" t="s">
        <v>709</v>
      </c>
      <c r="C14" s="27" t="s">
        <v>712</v>
      </c>
      <c r="D14" s="27" t="s">
        <v>30</v>
      </c>
      <c r="E14" s="27">
        <v>163</v>
      </c>
      <c r="F14" s="9">
        <v>162.47999999999999</v>
      </c>
      <c r="G14" s="9">
        <v>122.2</v>
      </c>
      <c r="H14" s="8">
        <v>8.5500000000000007</v>
      </c>
      <c r="I14" s="8" t="s">
        <v>6</v>
      </c>
      <c r="J14" s="8">
        <v>1365.75</v>
      </c>
      <c r="K14" s="9">
        <f t="shared" si="0"/>
        <v>1211.82</v>
      </c>
    </row>
    <row r="15" spans="1:11" x14ac:dyDescent="0.25">
      <c r="A15" s="42">
        <v>9</v>
      </c>
      <c r="B15" s="8" t="s">
        <v>713</v>
      </c>
      <c r="C15" s="27" t="s">
        <v>714</v>
      </c>
      <c r="D15" s="27" t="s">
        <v>5</v>
      </c>
      <c r="E15" s="27">
        <v>398</v>
      </c>
      <c r="F15" s="9">
        <v>397.32</v>
      </c>
      <c r="G15" s="9">
        <v>311.39999999999998</v>
      </c>
      <c r="H15" s="8">
        <v>21.8</v>
      </c>
      <c r="I15" s="8" t="s">
        <v>6</v>
      </c>
      <c r="J15" s="8">
        <v>1211.82</v>
      </c>
      <c r="K15" s="9">
        <f t="shared" si="0"/>
        <v>836.3</v>
      </c>
    </row>
    <row r="16" spans="1:11" x14ac:dyDescent="0.25">
      <c r="A16" s="42">
        <v>10</v>
      </c>
      <c r="B16" s="8" t="s">
        <v>743</v>
      </c>
      <c r="C16" s="27" t="s">
        <v>744</v>
      </c>
      <c r="D16" s="27" t="s">
        <v>30</v>
      </c>
      <c r="E16" s="27">
        <v>163</v>
      </c>
      <c r="F16" s="9">
        <v>162.47999999999999</v>
      </c>
      <c r="G16" s="9">
        <v>122.2</v>
      </c>
      <c r="H16" s="8">
        <v>8.5500000000000007</v>
      </c>
      <c r="I16" s="8" t="s">
        <v>6</v>
      </c>
      <c r="J16" s="8">
        <f>836.3+5060</f>
        <v>5896.3</v>
      </c>
      <c r="K16" s="9">
        <f t="shared" si="0"/>
        <v>5742.3700000000008</v>
      </c>
    </row>
    <row r="17" spans="1:11" x14ac:dyDescent="0.25">
      <c r="A17" s="42">
        <v>11</v>
      </c>
      <c r="B17" s="8"/>
      <c r="C17" s="27"/>
      <c r="D17" s="27"/>
      <c r="E17" s="27"/>
      <c r="F17" s="9"/>
      <c r="G17" s="9"/>
      <c r="H17" s="8"/>
      <c r="I17" s="8"/>
      <c r="J17" s="8"/>
      <c r="K17" s="9">
        <f t="shared" si="0"/>
        <v>0</v>
      </c>
    </row>
    <row r="18" spans="1:11" x14ac:dyDescent="0.25">
      <c r="A18" s="42">
        <v>12</v>
      </c>
      <c r="B18" s="8"/>
      <c r="C18" s="27"/>
      <c r="D18" s="27"/>
      <c r="E18" s="27"/>
      <c r="F18" s="9"/>
      <c r="G18" s="9"/>
      <c r="H18" s="8"/>
      <c r="I18" s="8"/>
      <c r="J18" s="8"/>
      <c r="K18" s="9">
        <f t="shared" si="0"/>
        <v>0</v>
      </c>
    </row>
    <row r="19" spans="1:11" x14ac:dyDescent="0.25">
      <c r="A19" s="42">
        <v>13</v>
      </c>
      <c r="B19" s="8"/>
      <c r="C19" s="27"/>
      <c r="D19" s="27"/>
      <c r="E19" s="27"/>
      <c r="F19" s="9"/>
      <c r="G19" s="9"/>
      <c r="H19" s="8"/>
      <c r="I19" s="8"/>
      <c r="J19" s="8"/>
      <c r="K19" s="9">
        <f t="shared" si="0"/>
        <v>0</v>
      </c>
    </row>
    <row r="20" spans="1:11" x14ac:dyDescent="0.25">
      <c r="A20" s="42"/>
      <c r="B20" s="8"/>
      <c r="C20" s="27"/>
      <c r="D20" s="27"/>
      <c r="E20" s="27"/>
      <c r="F20" s="9"/>
      <c r="G20" s="9"/>
      <c r="H20" s="8"/>
      <c r="I20" s="8"/>
      <c r="J20" s="9"/>
      <c r="K20" s="9"/>
    </row>
    <row r="21" spans="1:11" x14ac:dyDescent="0.25">
      <c r="A21" s="49"/>
      <c r="B21" s="73" t="s">
        <v>76</v>
      </c>
      <c r="C21" s="73"/>
      <c r="D21" s="73"/>
      <c r="E21" s="75">
        <f>E7+E8+E9+E10+E11+E20+E12+E13+E14+E15+E16+E17+E18+E19</f>
        <v>1823</v>
      </c>
      <c r="F21" s="74">
        <f>F7+F8+F9+F10+F11+F20+F12+F13+F14+F15+F16+F17+F18+F19</f>
        <v>1816.52</v>
      </c>
      <c r="G21" s="75"/>
      <c r="H21" s="74">
        <f>H7+H8+H9+H10+H11+H20+H12+H13+H14+H15+H16+H17+H18+H19</f>
        <v>96</v>
      </c>
      <c r="I21" s="73"/>
      <c r="J21" s="73"/>
      <c r="K21" s="73"/>
    </row>
    <row r="22" spans="1:11" x14ac:dyDescent="0.25">
      <c r="A22" s="35"/>
      <c r="B22" s="35"/>
      <c r="C22" s="36"/>
      <c r="D22" s="36"/>
      <c r="E22" s="36"/>
      <c r="F22" s="36"/>
      <c r="G22" s="36"/>
      <c r="H22" s="35"/>
      <c r="I22" s="35"/>
      <c r="J22" s="35"/>
      <c r="K22" s="35"/>
    </row>
    <row r="23" spans="1:11" x14ac:dyDescent="0.25">
      <c r="A23" s="35"/>
      <c r="B23" s="35"/>
      <c r="C23" s="281" t="s">
        <v>38</v>
      </c>
      <c r="D23" s="281"/>
      <c r="E23" s="281"/>
      <c r="F23" s="281"/>
      <c r="G23" s="19">
        <f>E21+E22</f>
        <v>1823</v>
      </c>
      <c r="H23" s="117"/>
      <c r="I23" s="116"/>
      <c r="J23" s="116"/>
      <c r="K23" s="116"/>
    </row>
    <row r="24" spans="1:11" x14ac:dyDescent="0.25">
      <c r="A24" s="35"/>
      <c r="B24" s="35"/>
      <c r="C24" s="266" t="s">
        <v>716</v>
      </c>
      <c r="D24" s="267"/>
      <c r="E24" s="267"/>
      <c r="F24" s="268"/>
      <c r="G24" s="19">
        <v>621</v>
      </c>
      <c r="H24" s="326" t="s">
        <v>717</v>
      </c>
      <c r="I24" s="327"/>
      <c r="J24" s="327"/>
      <c r="K24" s="116"/>
    </row>
    <row r="25" spans="1:11" x14ac:dyDescent="0.25">
      <c r="A25" s="35"/>
      <c r="B25" s="35"/>
      <c r="C25" s="281" t="s">
        <v>40</v>
      </c>
      <c r="D25" s="281"/>
      <c r="E25" s="281"/>
      <c r="F25" s="281"/>
      <c r="G25" s="11">
        <f>H21</f>
        <v>96</v>
      </c>
      <c r="H25" s="117"/>
      <c r="I25" s="116"/>
      <c r="J25" s="116"/>
      <c r="K25" s="116"/>
    </row>
    <row r="26" spans="1:11" x14ac:dyDescent="0.25">
      <c r="A26" s="35"/>
      <c r="B26" s="35"/>
      <c r="C26" s="281" t="s">
        <v>4</v>
      </c>
      <c r="D26" s="281"/>
      <c r="E26" s="281"/>
      <c r="F26" s="281"/>
      <c r="G26" s="19">
        <f>K16</f>
        <v>5742.3700000000008</v>
      </c>
      <c r="H26" s="35"/>
      <c r="I26" s="35"/>
      <c r="J26" s="35"/>
      <c r="K26" s="35"/>
    </row>
    <row r="27" spans="1:11" x14ac:dyDescent="0.25">
      <c r="A27" s="37"/>
      <c r="B27" s="35"/>
      <c r="C27" s="285" t="s">
        <v>69</v>
      </c>
      <c r="D27" s="285"/>
      <c r="E27" s="285"/>
      <c r="F27" s="285"/>
      <c r="G27" s="28">
        <f>G23-G25</f>
        <v>1727</v>
      </c>
      <c r="H27" s="35"/>
      <c r="I27" s="35"/>
      <c r="J27" s="35"/>
      <c r="K27" s="35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28" t="s">
        <v>68</v>
      </c>
      <c r="B35" s="128" t="s">
        <v>2</v>
      </c>
      <c r="C35" s="128" t="s">
        <v>41</v>
      </c>
      <c r="D35" s="128" t="s">
        <v>10</v>
      </c>
      <c r="E35" s="128" t="s">
        <v>6</v>
      </c>
      <c r="F35" s="17" t="s">
        <v>11</v>
      </c>
      <c r="G35" s="128" t="s">
        <v>37</v>
      </c>
      <c r="H35" s="128" t="s">
        <v>12</v>
      </c>
      <c r="I35" s="128" t="s">
        <v>3</v>
      </c>
      <c r="J35" s="6" t="s">
        <v>1</v>
      </c>
      <c r="K35" s="16" t="s">
        <v>13</v>
      </c>
    </row>
    <row r="36" spans="1:11" x14ac:dyDescent="0.25">
      <c r="A36" s="42">
        <v>1</v>
      </c>
      <c r="B36" s="26" t="s">
        <v>435</v>
      </c>
      <c r="C36" s="27" t="s">
        <v>718</v>
      </c>
      <c r="D36" s="72" t="s">
        <v>60</v>
      </c>
      <c r="E36" s="27">
        <v>271.73</v>
      </c>
      <c r="F36" s="9">
        <v>271.73</v>
      </c>
      <c r="G36" s="9">
        <v>0</v>
      </c>
      <c r="H36" s="8">
        <v>200</v>
      </c>
      <c r="I36" s="8" t="s">
        <v>6</v>
      </c>
      <c r="J36" s="83">
        <f>514.44+5200</f>
        <v>5714.4400000000005</v>
      </c>
      <c r="K36" s="9">
        <f>J36-F36</f>
        <v>5442.7100000000009</v>
      </c>
    </row>
    <row r="37" spans="1:11" x14ac:dyDescent="0.25">
      <c r="A37" s="42">
        <v>2</v>
      </c>
      <c r="B37" s="8" t="s">
        <v>435</v>
      </c>
      <c r="C37" s="27" t="s">
        <v>718</v>
      </c>
      <c r="D37" s="27" t="s">
        <v>719</v>
      </c>
      <c r="E37" s="27">
        <v>98.27</v>
      </c>
      <c r="F37" s="9">
        <v>98.27</v>
      </c>
      <c r="G37" s="9">
        <v>0</v>
      </c>
      <c r="H37" s="8">
        <v>0</v>
      </c>
      <c r="I37" s="8" t="s">
        <v>6</v>
      </c>
      <c r="J37" s="8">
        <v>5442.71</v>
      </c>
      <c r="K37" s="9">
        <f>J37-F37</f>
        <v>5344.44</v>
      </c>
    </row>
    <row r="38" spans="1:11" x14ac:dyDescent="0.25">
      <c r="A38" s="42">
        <v>3</v>
      </c>
      <c r="B38" s="8" t="s">
        <v>435</v>
      </c>
      <c r="C38" s="27" t="s">
        <v>718</v>
      </c>
      <c r="D38" s="27" t="s">
        <v>349</v>
      </c>
      <c r="E38" s="27">
        <v>118.79</v>
      </c>
      <c r="F38" s="9">
        <v>118.79</v>
      </c>
      <c r="G38" s="9">
        <v>0</v>
      </c>
      <c r="H38" s="8">
        <v>0</v>
      </c>
      <c r="I38" s="8" t="s">
        <v>6</v>
      </c>
      <c r="J38" s="8">
        <v>5344.44</v>
      </c>
      <c r="K38" s="9">
        <f t="shared" ref="K38:K44" si="1">J38-F38+H38</f>
        <v>5225.6499999999996</v>
      </c>
    </row>
    <row r="39" spans="1:11" x14ac:dyDescent="0.25">
      <c r="A39" s="42">
        <v>4</v>
      </c>
      <c r="B39" s="77" t="s">
        <v>435</v>
      </c>
      <c r="C39" s="27" t="s">
        <v>718</v>
      </c>
      <c r="D39" s="27" t="s">
        <v>52</v>
      </c>
      <c r="E39" s="27">
        <v>183.21</v>
      </c>
      <c r="F39" s="9">
        <v>183.21</v>
      </c>
      <c r="G39" s="9">
        <v>0</v>
      </c>
      <c r="H39" s="8">
        <v>0</v>
      </c>
      <c r="I39" s="8" t="s">
        <v>6</v>
      </c>
      <c r="J39" s="9">
        <v>5225.6499999999996</v>
      </c>
      <c r="K39" s="9">
        <f>J39-F39+H39</f>
        <v>5042.4399999999996</v>
      </c>
    </row>
    <row r="40" spans="1:11" x14ac:dyDescent="0.25">
      <c r="A40" s="42">
        <v>5</v>
      </c>
      <c r="B40" s="8" t="s">
        <v>435</v>
      </c>
      <c r="C40" s="27" t="s">
        <v>718</v>
      </c>
      <c r="D40" s="27" t="s">
        <v>60</v>
      </c>
      <c r="E40" s="131">
        <v>30</v>
      </c>
      <c r="F40" s="9">
        <v>30</v>
      </c>
      <c r="G40" s="9">
        <v>0</v>
      </c>
      <c r="H40" s="8">
        <v>0</v>
      </c>
      <c r="I40" s="8" t="s">
        <v>6</v>
      </c>
      <c r="J40" s="8">
        <v>5042.4399999999996</v>
      </c>
      <c r="K40" s="9">
        <f t="shared" si="1"/>
        <v>5012.4399999999996</v>
      </c>
    </row>
    <row r="41" spans="1:11" x14ac:dyDescent="0.25">
      <c r="A41" s="42">
        <v>4</v>
      </c>
      <c r="B41" s="8" t="s">
        <v>435</v>
      </c>
      <c r="C41" s="27" t="s">
        <v>718</v>
      </c>
      <c r="D41" s="27" t="s">
        <v>60</v>
      </c>
      <c r="E41" s="131">
        <v>30</v>
      </c>
      <c r="F41" s="9">
        <v>30</v>
      </c>
      <c r="G41" s="9">
        <v>0</v>
      </c>
      <c r="H41" s="8">
        <v>0</v>
      </c>
      <c r="I41" s="8" t="s">
        <v>6</v>
      </c>
      <c r="J41" s="8">
        <v>5012.4399999999996</v>
      </c>
      <c r="K41" s="9">
        <f t="shared" si="1"/>
        <v>4982.4399999999996</v>
      </c>
    </row>
    <row r="42" spans="1:11" x14ac:dyDescent="0.25">
      <c r="A42" s="42">
        <v>5</v>
      </c>
      <c r="B42" s="8" t="s">
        <v>435</v>
      </c>
      <c r="C42" s="27" t="s">
        <v>718</v>
      </c>
      <c r="D42" s="27" t="s">
        <v>60</v>
      </c>
      <c r="E42" s="131">
        <v>150</v>
      </c>
      <c r="F42" s="9">
        <v>150</v>
      </c>
      <c r="G42" s="9">
        <v>0</v>
      </c>
      <c r="H42" s="8">
        <v>0</v>
      </c>
      <c r="I42" s="8" t="s">
        <v>6</v>
      </c>
      <c r="J42" s="8">
        <v>4982.4399999999996</v>
      </c>
      <c r="K42" s="9">
        <f>J42-F42+H42</f>
        <v>4832.4399999999996</v>
      </c>
    </row>
    <row r="43" spans="1:11" x14ac:dyDescent="0.25">
      <c r="A43" s="42">
        <v>6</v>
      </c>
      <c r="B43" s="8" t="s">
        <v>720</v>
      </c>
      <c r="C43" s="27" t="s">
        <v>721</v>
      </c>
      <c r="D43" s="27" t="s">
        <v>107</v>
      </c>
      <c r="E43" s="131">
        <v>198</v>
      </c>
      <c r="F43" s="9">
        <v>198</v>
      </c>
      <c r="G43" s="9">
        <v>0</v>
      </c>
      <c r="H43" s="8">
        <v>0</v>
      </c>
      <c r="I43" s="8" t="s">
        <v>6</v>
      </c>
      <c r="J43" s="8">
        <v>4832.4399999999996</v>
      </c>
      <c r="K43" s="9">
        <f>J43-F43+H43</f>
        <v>4634.4399999999996</v>
      </c>
    </row>
    <row r="44" spans="1:11" x14ac:dyDescent="0.25">
      <c r="A44" s="42">
        <v>7</v>
      </c>
      <c r="B44" s="8" t="s">
        <v>720</v>
      </c>
      <c r="C44" s="27" t="s">
        <v>721</v>
      </c>
      <c r="D44" s="27" t="s">
        <v>5</v>
      </c>
      <c r="E44" s="131">
        <v>198</v>
      </c>
      <c r="F44" s="9">
        <v>198</v>
      </c>
      <c r="G44" s="9">
        <v>0</v>
      </c>
      <c r="H44" s="8">
        <v>0</v>
      </c>
      <c r="I44" s="8" t="s">
        <v>6</v>
      </c>
      <c r="J44" s="8">
        <v>4634.4399999999996</v>
      </c>
      <c r="K44" s="9">
        <f t="shared" si="1"/>
        <v>4436.4399999999996</v>
      </c>
    </row>
    <row r="45" spans="1:11" x14ac:dyDescent="0.25">
      <c r="A45" s="42">
        <v>8</v>
      </c>
      <c r="B45" s="8" t="s">
        <v>722</v>
      </c>
      <c r="C45" s="27" t="s">
        <v>723</v>
      </c>
      <c r="D45" s="27" t="s">
        <v>724</v>
      </c>
      <c r="E45" s="27">
        <v>120.72</v>
      </c>
      <c r="F45" s="9">
        <v>120.72</v>
      </c>
      <c r="G45" s="9">
        <v>0</v>
      </c>
      <c r="H45" s="8">
        <v>0</v>
      </c>
      <c r="I45" s="8" t="s">
        <v>6</v>
      </c>
      <c r="J45" s="8">
        <v>4436.4399999999996</v>
      </c>
      <c r="K45" s="9">
        <f t="shared" ref="K45:K85" si="2">J45-F45+H45</f>
        <v>4315.7199999999993</v>
      </c>
    </row>
    <row r="46" spans="1:11" x14ac:dyDescent="0.25">
      <c r="A46" s="42">
        <v>9</v>
      </c>
      <c r="B46" s="8" t="s">
        <v>722</v>
      </c>
      <c r="C46" s="27" t="s">
        <v>723</v>
      </c>
      <c r="D46" s="27" t="s">
        <v>166</v>
      </c>
      <c r="E46" s="27">
        <v>119.28</v>
      </c>
      <c r="F46" s="9">
        <v>119.28</v>
      </c>
      <c r="G46" s="9">
        <v>0</v>
      </c>
      <c r="H46" s="8">
        <v>0</v>
      </c>
      <c r="I46" s="8" t="s">
        <v>6</v>
      </c>
      <c r="J46" s="8">
        <v>4315.72</v>
      </c>
      <c r="K46" s="9">
        <f t="shared" si="2"/>
        <v>4196.4400000000005</v>
      </c>
    </row>
    <row r="47" spans="1:11" x14ac:dyDescent="0.25">
      <c r="A47" s="42">
        <v>10</v>
      </c>
      <c r="B47" s="8" t="s">
        <v>722</v>
      </c>
      <c r="C47" s="27" t="s">
        <v>723</v>
      </c>
      <c r="D47" s="27" t="s">
        <v>7</v>
      </c>
      <c r="E47" s="27">
        <v>135.33000000000001</v>
      </c>
      <c r="F47" s="9">
        <v>135.33000000000001</v>
      </c>
      <c r="G47" s="9">
        <v>0</v>
      </c>
      <c r="H47" s="8">
        <v>0</v>
      </c>
      <c r="I47" s="8" t="s">
        <v>6</v>
      </c>
      <c r="J47" s="8">
        <v>4196.4399999999996</v>
      </c>
      <c r="K47" s="9">
        <f t="shared" si="2"/>
        <v>4061.1099999999997</v>
      </c>
    </row>
    <row r="48" spans="1:11" x14ac:dyDescent="0.25">
      <c r="A48" s="42">
        <v>11</v>
      </c>
      <c r="B48" s="8" t="s">
        <v>722</v>
      </c>
      <c r="C48" s="27" t="s">
        <v>723</v>
      </c>
      <c r="D48" s="27" t="s">
        <v>534</v>
      </c>
      <c r="E48" s="27">
        <v>104.67</v>
      </c>
      <c r="F48" s="9">
        <v>104.67</v>
      </c>
      <c r="G48" s="9">
        <v>0</v>
      </c>
      <c r="H48" s="8">
        <v>0</v>
      </c>
      <c r="I48" s="8" t="s">
        <v>6</v>
      </c>
      <c r="J48" s="8">
        <v>4061.11</v>
      </c>
      <c r="K48" s="9">
        <f t="shared" si="2"/>
        <v>3956.44</v>
      </c>
    </row>
    <row r="49" spans="1:11" x14ac:dyDescent="0.25">
      <c r="A49" s="42">
        <v>12</v>
      </c>
      <c r="B49" s="8" t="s">
        <v>725</v>
      </c>
      <c r="C49" s="27" t="s">
        <v>723</v>
      </c>
      <c r="D49" s="27" t="s">
        <v>724</v>
      </c>
      <c r="E49" s="27">
        <v>120.72</v>
      </c>
      <c r="F49" s="9">
        <v>120.72</v>
      </c>
      <c r="G49" s="9">
        <v>0</v>
      </c>
      <c r="H49" s="8">
        <v>0</v>
      </c>
      <c r="I49" s="8" t="s">
        <v>6</v>
      </c>
      <c r="J49" s="8">
        <v>3956.44</v>
      </c>
      <c r="K49" s="9">
        <f t="shared" si="2"/>
        <v>3835.7200000000003</v>
      </c>
    </row>
    <row r="50" spans="1:11" x14ac:dyDescent="0.25">
      <c r="A50" s="50">
        <v>13</v>
      </c>
      <c r="B50" s="13" t="s">
        <v>725</v>
      </c>
      <c r="C50" s="97" t="s">
        <v>723</v>
      </c>
      <c r="D50" s="97" t="s">
        <v>166</v>
      </c>
      <c r="E50" s="97">
        <v>119.28</v>
      </c>
      <c r="F50" s="14">
        <v>119.28</v>
      </c>
      <c r="G50" s="14">
        <v>0</v>
      </c>
      <c r="H50" s="13">
        <v>0</v>
      </c>
      <c r="I50" s="13" t="s">
        <v>6</v>
      </c>
      <c r="J50" s="13">
        <v>3835.72</v>
      </c>
      <c r="K50" s="14">
        <f t="shared" si="2"/>
        <v>3716.4399999999996</v>
      </c>
    </row>
    <row r="51" spans="1:11" x14ac:dyDescent="0.25">
      <c r="A51" s="50">
        <v>14</v>
      </c>
      <c r="B51" s="13" t="s">
        <v>725</v>
      </c>
      <c r="C51" s="97" t="s">
        <v>723</v>
      </c>
      <c r="D51" s="97" t="s">
        <v>7</v>
      </c>
      <c r="E51" s="97">
        <v>135.33000000000001</v>
      </c>
      <c r="F51" s="14">
        <v>135.33000000000001</v>
      </c>
      <c r="G51" s="14">
        <v>0</v>
      </c>
      <c r="H51" s="13">
        <v>0</v>
      </c>
      <c r="I51" s="13" t="s">
        <v>6</v>
      </c>
      <c r="J51" s="13">
        <v>3716.44</v>
      </c>
      <c r="K51" s="14">
        <f t="shared" si="2"/>
        <v>3581.11</v>
      </c>
    </row>
    <row r="52" spans="1:11" x14ac:dyDescent="0.25">
      <c r="A52" s="50">
        <v>15</v>
      </c>
      <c r="B52" s="13" t="s">
        <v>725</v>
      </c>
      <c r="C52" s="97" t="s">
        <v>723</v>
      </c>
      <c r="D52" s="97" t="s">
        <v>534</v>
      </c>
      <c r="E52" s="97">
        <v>104.67</v>
      </c>
      <c r="F52" s="14">
        <v>104.67</v>
      </c>
      <c r="G52" s="14">
        <v>0</v>
      </c>
      <c r="H52" s="13">
        <v>0</v>
      </c>
      <c r="I52" s="13" t="s">
        <v>6</v>
      </c>
      <c r="J52" s="13">
        <v>3581.11</v>
      </c>
      <c r="K52" s="14">
        <f t="shared" si="2"/>
        <v>3476.44</v>
      </c>
    </row>
    <row r="53" spans="1:11" x14ac:dyDescent="0.25">
      <c r="A53" s="50">
        <v>16</v>
      </c>
      <c r="B53" s="13" t="s">
        <v>726</v>
      </c>
      <c r="C53" s="97" t="s">
        <v>723</v>
      </c>
      <c r="D53" s="97" t="s">
        <v>724</v>
      </c>
      <c r="E53" s="97">
        <v>120.72</v>
      </c>
      <c r="F53" s="14">
        <v>120.72</v>
      </c>
      <c r="G53" s="14">
        <v>0</v>
      </c>
      <c r="H53" s="13">
        <v>0</v>
      </c>
      <c r="I53" s="13" t="s">
        <v>6</v>
      </c>
      <c r="J53" s="13">
        <v>3476.44</v>
      </c>
      <c r="K53" s="14">
        <f t="shared" si="2"/>
        <v>3355.7200000000003</v>
      </c>
    </row>
    <row r="54" spans="1:11" x14ac:dyDescent="0.25">
      <c r="A54" s="50">
        <v>17</v>
      </c>
      <c r="B54" s="13" t="s">
        <v>726</v>
      </c>
      <c r="C54" s="97" t="s">
        <v>723</v>
      </c>
      <c r="D54" s="97" t="s">
        <v>166</v>
      </c>
      <c r="E54" s="97">
        <v>119.28</v>
      </c>
      <c r="F54" s="14">
        <v>119.28</v>
      </c>
      <c r="G54" s="14">
        <v>0</v>
      </c>
      <c r="H54" s="13">
        <v>0</v>
      </c>
      <c r="I54" s="13" t="s">
        <v>6</v>
      </c>
      <c r="J54" s="13">
        <v>3355.72</v>
      </c>
      <c r="K54" s="14">
        <f t="shared" si="2"/>
        <v>3236.4399999999996</v>
      </c>
    </row>
    <row r="55" spans="1:11" x14ac:dyDescent="0.25">
      <c r="A55" s="50">
        <v>18</v>
      </c>
      <c r="B55" s="13" t="s">
        <v>726</v>
      </c>
      <c r="C55" s="97" t="s">
        <v>723</v>
      </c>
      <c r="D55" s="97" t="s">
        <v>7</v>
      </c>
      <c r="E55" s="97">
        <v>135.33000000000001</v>
      </c>
      <c r="F55" s="14">
        <v>135.33000000000001</v>
      </c>
      <c r="G55" s="14">
        <v>0</v>
      </c>
      <c r="H55" s="13">
        <v>0</v>
      </c>
      <c r="I55" s="13" t="s">
        <v>6</v>
      </c>
      <c r="J55" s="13">
        <v>3236.44</v>
      </c>
      <c r="K55" s="14">
        <f t="shared" si="2"/>
        <v>3101.11</v>
      </c>
    </row>
    <row r="56" spans="1:11" x14ac:dyDescent="0.25">
      <c r="A56" s="50">
        <v>19</v>
      </c>
      <c r="B56" s="13" t="s">
        <v>726</v>
      </c>
      <c r="C56" s="97" t="s">
        <v>723</v>
      </c>
      <c r="D56" s="97" t="s">
        <v>534</v>
      </c>
      <c r="E56" s="97">
        <v>104.67</v>
      </c>
      <c r="F56" s="14">
        <v>104.67</v>
      </c>
      <c r="G56" s="14">
        <v>0</v>
      </c>
      <c r="H56" s="13">
        <v>0</v>
      </c>
      <c r="I56" s="13" t="s">
        <v>157</v>
      </c>
      <c r="J56" s="13">
        <v>3101.11</v>
      </c>
      <c r="K56" s="14">
        <f t="shared" si="2"/>
        <v>2996.44</v>
      </c>
    </row>
    <row r="57" spans="1:11" x14ac:dyDescent="0.25">
      <c r="A57" s="50">
        <v>20</v>
      </c>
      <c r="B57" s="13" t="s">
        <v>727</v>
      </c>
      <c r="C57" s="97" t="s">
        <v>723</v>
      </c>
      <c r="D57" s="97" t="s">
        <v>724</v>
      </c>
      <c r="E57" s="97">
        <v>120.72</v>
      </c>
      <c r="F57" s="14">
        <v>120.72</v>
      </c>
      <c r="G57" s="14">
        <v>0</v>
      </c>
      <c r="H57" s="13">
        <v>0</v>
      </c>
      <c r="I57" s="13" t="s">
        <v>157</v>
      </c>
      <c r="J57" s="13">
        <v>2996.44</v>
      </c>
      <c r="K57" s="14">
        <f t="shared" si="2"/>
        <v>2875.7200000000003</v>
      </c>
    </row>
    <row r="58" spans="1:11" x14ac:dyDescent="0.25">
      <c r="A58" s="50">
        <v>21</v>
      </c>
      <c r="B58" s="13" t="s">
        <v>727</v>
      </c>
      <c r="C58" s="97" t="s">
        <v>723</v>
      </c>
      <c r="D58" s="97" t="s">
        <v>166</v>
      </c>
      <c r="E58" s="97">
        <v>119.28</v>
      </c>
      <c r="F58" s="14">
        <v>119.28</v>
      </c>
      <c r="G58" s="14">
        <v>0</v>
      </c>
      <c r="H58" s="13">
        <v>0</v>
      </c>
      <c r="I58" s="13" t="s">
        <v>157</v>
      </c>
      <c r="J58" s="13">
        <v>2875.72</v>
      </c>
      <c r="K58" s="14">
        <f t="shared" si="2"/>
        <v>2756.4399999999996</v>
      </c>
    </row>
    <row r="59" spans="1:11" x14ac:dyDescent="0.25">
      <c r="A59" s="50">
        <v>22</v>
      </c>
      <c r="B59" s="13" t="s">
        <v>727</v>
      </c>
      <c r="C59" s="97" t="s">
        <v>723</v>
      </c>
      <c r="D59" s="97" t="s">
        <v>7</v>
      </c>
      <c r="E59" s="97">
        <v>135.33000000000001</v>
      </c>
      <c r="F59" s="14">
        <v>135.33000000000001</v>
      </c>
      <c r="G59" s="14">
        <v>0</v>
      </c>
      <c r="H59" s="13">
        <v>0</v>
      </c>
      <c r="I59" s="13" t="s">
        <v>157</v>
      </c>
      <c r="J59" s="13">
        <v>2756.44</v>
      </c>
      <c r="K59" s="14">
        <f t="shared" si="2"/>
        <v>2621.11</v>
      </c>
    </row>
    <row r="60" spans="1:11" x14ac:dyDescent="0.25">
      <c r="A60" s="50">
        <v>23</v>
      </c>
      <c r="B60" s="13" t="s">
        <v>727</v>
      </c>
      <c r="C60" s="97" t="s">
        <v>723</v>
      </c>
      <c r="D60" s="97" t="s">
        <v>534</v>
      </c>
      <c r="E60" s="97">
        <v>104.67</v>
      </c>
      <c r="F60" s="14">
        <v>104.67</v>
      </c>
      <c r="G60" s="14">
        <v>0</v>
      </c>
      <c r="H60" s="13">
        <v>0</v>
      </c>
      <c r="I60" s="13" t="s">
        <v>157</v>
      </c>
      <c r="J60" s="13">
        <v>2621.11</v>
      </c>
      <c r="K60" s="14">
        <f t="shared" si="2"/>
        <v>2516.44</v>
      </c>
    </row>
    <row r="61" spans="1:11" x14ac:dyDescent="0.25">
      <c r="A61" s="50">
        <v>24</v>
      </c>
      <c r="B61" s="13" t="s">
        <v>728</v>
      </c>
      <c r="C61" s="97" t="s">
        <v>723</v>
      </c>
      <c r="D61" s="97" t="s">
        <v>724</v>
      </c>
      <c r="E61" s="97">
        <v>77.84</v>
      </c>
      <c r="F61" s="14">
        <v>77.84</v>
      </c>
      <c r="G61" s="14">
        <v>0</v>
      </c>
      <c r="H61" s="13">
        <v>0</v>
      </c>
      <c r="I61" s="13" t="s">
        <v>157</v>
      </c>
      <c r="J61" s="13">
        <v>2516.44</v>
      </c>
      <c r="K61" s="14">
        <f t="shared" si="2"/>
        <v>2438.6</v>
      </c>
    </row>
    <row r="62" spans="1:11" x14ac:dyDescent="0.25">
      <c r="A62" s="50">
        <v>25</v>
      </c>
      <c r="B62" s="13" t="s">
        <v>728</v>
      </c>
      <c r="C62" s="97" t="s">
        <v>723</v>
      </c>
      <c r="D62" s="97" t="s">
        <v>166</v>
      </c>
      <c r="E62" s="97">
        <v>77.06</v>
      </c>
      <c r="F62" s="14">
        <v>77.06</v>
      </c>
      <c r="G62" s="14">
        <v>0</v>
      </c>
      <c r="H62" s="13">
        <v>0</v>
      </c>
      <c r="I62" s="13" t="s">
        <v>157</v>
      </c>
      <c r="J62" s="13">
        <v>2438.6</v>
      </c>
      <c r="K62" s="14">
        <f t="shared" si="2"/>
        <v>2361.54</v>
      </c>
    </row>
    <row r="63" spans="1:11" x14ac:dyDescent="0.25">
      <c r="A63" s="50">
        <v>26</v>
      </c>
      <c r="B63" s="13" t="s">
        <v>728</v>
      </c>
      <c r="C63" s="97" t="s">
        <v>723</v>
      </c>
      <c r="D63" s="97" t="s">
        <v>7</v>
      </c>
      <c r="E63" s="97">
        <v>85.73</v>
      </c>
      <c r="F63" s="14">
        <v>85.73</v>
      </c>
      <c r="G63" s="14">
        <v>0</v>
      </c>
      <c r="H63" s="13">
        <v>0</v>
      </c>
      <c r="I63" s="13" t="s">
        <v>157</v>
      </c>
      <c r="J63" s="13">
        <v>2361.54</v>
      </c>
      <c r="K63" s="14">
        <f t="shared" si="2"/>
        <v>2275.81</v>
      </c>
    </row>
    <row r="64" spans="1:11" x14ac:dyDescent="0.25">
      <c r="A64" s="50">
        <v>27</v>
      </c>
      <c r="B64" s="13" t="s">
        <v>728</v>
      </c>
      <c r="C64" s="97" t="s">
        <v>723</v>
      </c>
      <c r="D64" s="97" t="s">
        <v>534</v>
      </c>
      <c r="E64" s="97">
        <v>69.17</v>
      </c>
      <c r="F64" s="14">
        <v>69.17</v>
      </c>
      <c r="G64" s="14">
        <v>0</v>
      </c>
      <c r="H64" s="13">
        <v>0</v>
      </c>
      <c r="I64" s="13" t="s">
        <v>157</v>
      </c>
      <c r="J64" s="13">
        <v>2275.81</v>
      </c>
      <c r="K64" s="14">
        <f t="shared" si="2"/>
        <v>2206.64</v>
      </c>
    </row>
    <row r="65" spans="1:11" x14ac:dyDescent="0.25">
      <c r="A65" s="50">
        <v>28</v>
      </c>
      <c r="B65" s="13" t="s">
        <v>729</v>
      </c>
      <c r="C65" s="97" t="s">
        <v>723</v>
      </c>
      <c r="D65" s="97" t="s">
        <v>724</v>
      </c>
      <c r="E65" s="97">
        <v>36.49</v>
      </c>
      <c r="F65" s="14">
        <v>36.49</v>
      </c>
      <c r="G65" s="14">
        <v>0</v>
      </c>
      <c r="H65" s="13">
        <v>0</v>
      </c>
      <c r="I65" s="13" t="s">
        <v>157</v>
      </c>
      <c r="J65" s="13">
        <v>2206.64</v>
      </c>
      <c r="K65" s="14">
        <f t="shared" si="2"/>
        <v>2170.15</v>
      </c>
    </row>
    <row r="66" spans="1:11" x14ac:dyDescent="0.25">
      <c r="A66" s="50">
        <v>29</v>
      </c>
      <c r="B66" s="13" t="s">
        <v>729</v>
      </c>
      <c r="C66" s="97" t="s">
        <v>723</v>
      </c>
      <c r="D66" s="97" t="s">
        <v>166</v>
      </c>
      <c r="E66" s="97">
        <v>36.270000000000003</v>
      </c>
      <c r="F66" s="14">
        <v>36.270000000000003</v>
      </c>
      <c r="G66" s="14">
        <v>0</v>
      </c>
      <c r="H66" s="13">
        <v>0</v>
      </c>
      <c r="I66" s="13" t="s">
        <v>157</v>
      </c>
      <c r="J66" s="13">
        <v>2170.15</v>
      </c>
      <c r="K66" s="14">
        <f t="shared" si="2"/>
        <v>2133.88</v>
      </c>
    </row>
    <row r="67" spans="1:11" x14ac:dyDescent="0.25">
      <c r="A67" s="50">
        <v>30</v>
      </c>
      <c r="B67" s="13" t="s">
        <v>729</v>
      </c>
      <c r="C67" s="97" t="s">
        <v>723</v>
      </c>
      <c r="D67" s="97" t="s">
        <v>7</v>
      </c>
      <c r="E67" s="97">
        <v>38.68</v>
      </c>
      <c r="F67" s="14">
        <v>38.68</v>
      </c>
      <c r="G67" s="14">
        <v>0</v>
      </c>
      <c r="H67" s="13">
        <v>0</v>
      </c>
      <c r="I67" s="13" t="s">
        <v>157</v>
      </c>
      <c r="J67" s="13">
        <v>2133.88</v>
      </c>
      <c r="K67" s="14">
        <f t="shared" si="2"/>
        <v>2095.2000000000003</v>
      </c>
    </row>
    <row r="68" spans="1:11" x14ac:dyDescent="0.25">
      <c r="A68" s="50">
        <v>31</v>
      </c>
      <c r="B68" s="13" t="s">
        <v>729</v>
      </c>
      <c r="C68" s="97" t="s">
        <v>723</v>
      </c>
      <c r="D68" s="97" t="s">
        <v>534</v>
      </c>
      <c r="E68" s="97">
        <v>34.08</v>
      </c>
      <c r="F68" s="14">
        <v>34.08</v>
      </c>
      <c r="G68" s="14">
        <v>0</v>
      </c>
      <c r="H68" s="13">
        <v>0</v>
      </c>
      <c r="I68" s="13" t="s">
        <v>157</v>
      </c>
      <c r="J68" s="13">
        <v>2095.1999999999998</v>
      </c>
      <c r="K68" s="14">
        <f t="shared" si="2"/>
        <v>2061.12</v>
      </c>
    </row>
    <row r="69" spans="1:11" x14ac:dyDescent="0.25">
      <c r="A69" s="50">
        <v>32</v>
      </c>
      <c r="B69" s="13" t="s">
        <v>722</v>
      </c>
      <c r="C69" s="97" t="s">
        <v>723</v>
      </c>
      <c r="D69" s="97" t="s">
        <v>724</v>
      </c>
      <c r="E69" s="129">
        <v>30</v>
      </c>
      <c r="F69" s="14">
        <v>30</v>
      </c>
      <c r="G69" s="14">
        <v>0</v>
      </c>
      <c r="H69" s="13">
        <v>0</v>
      </c>
      <c r="I69" s="13" t="s">
        <v>157</v>
      </c>
      <c r="J69" s="13">
        <v>2061.12</v>
      </c>
      <c r="K69" s="14">
        <f t="shared" si="2"/>
        <v>2031.12</v>
      </c>
    </row>
    <row r="70" spans="1:11" x14ac:dyDescent="0.25">
      <c r="A70" s="50">
        <v>33</v>
      </c>
      <c r="B70" s="13" t="s">
        <v>725</v>
      </c>
      <c r="C70" s="97" t="s">
        <v>723</v>
      </c>
      <c r="D70" s="97" t="s">
        <v>166</v>
      </c>
      <c r="E70" s="129">
        <v>30</v>
      </c>
      <c r="F70" s="14">
        <v>30</v>
      </c>
      <c r="G70" s="14">
        <v>0</v>
      </c>
      <c r="H70" s="13">
        <v>0</v>
      </c>
      <c r="I70" s="13" t="s">
        <v>157</v>
      </c>
      <c r="J70" s="13">
        <v>2031.12</v>
      </c>
      <c r="K70" s="14">
        <f t="shared" si="2"/>
        <v>2001.12</v>
      </c>
    </row>
    <row r="71" spans="1:11" x14ac:dyDescent="0.25">
      <c r="A71" s="50">
        <v>34</v>
      </c>
      <c r="B71" s="13" t="s">
        <v>726</v>
      </c>
      <c r="C71" s="97" t="s">
        <v>723</v>
      </c>
      <c r="D71" s="97" t="s">
        <v>724</v>
      </c>
      <c r="E71" s="129">
        <v>30</v>
      </c>
      <c r="F71" s="14">
        <v>30</v>
      </c>
      <c r="G71" s="14">
        <v>0</v>
      </c>
      <c r="H71" s="13">
        <v>0</v>
      </c>
      <c r="I71" s="13" t="s">
        <v>157</v>
      </c>
      <c r="J71" s="13">
        <v>2001.12</v>
      </c>
      <c r="K71" s="14">
        <f t="shared" si="2"/>
        <v>1971.12</v>
      </c>
    </row>
    <row r="72" spans="1:11" x14ac:dyDescent="0.25">
      <c r="A72" s="50">
        <v>35</v>
      </c>
      <c r="B72" s="13" t="s">
        <v>727</v>
      </c>
      <c r="C72" s="97" t="s">
        <v>723</v>
      </c>
      <c r="D72" s="97" t="s">
        <v>724</v>
      </c>
      <c r="E72" s="129">
        <v>30</v>
      </c>
      <c r="F72" s="14">
        <v>30</v>
      </c>
      <c r="G72" s="14">
        <v>0</v>
      </c>
      <c r="H72" s="13">
        <v>0</v>
      </c>
      <c r="I72" s="13" t="s">
        <v>157</v>
      </c>
      <c r="J72" s="13">
        <v>1971.12</v>
      </c>
      <c r="K72" s="14">
        <f t="shared" si="2"/>
        <v>1941.12</v>
      </c>
    </row>
    <row r="73" spans="1:11" x14ac:dyDescent="0.25">
      <c r="A73" s="50">
        <v>36</v>
      </c>
      <c r="B73" s="3" t="s">
        <v>728</v>
      </c>
      <c r="C73" s="42" t="s">
        <v>723</v>
      </c>
      <c r="D73" s="42" t="s">
        <v>724</v>
      </c>
      <c r="E73" s="130">
        <v>30</v>
      </c>
      <c r="F73" s="4">
        <v>30</v>
      </c>
      <c r="G73" s="3">
        <v>0</v>
      </c>
      <c r="H73" s="3">
        <v>0</v>
      </c>
      <c r="I73" s="3" t="s">
        <v>157</v>
      </c>
      <c r="J73" s="3">
        <v>1941.12</v>
      </c>
      <c r="K73" s="3">
        <f t="shared" si="2"/>
        <v>1911.12</v>
      </c>
    </row>
    <row r="74" spans="1:11" x14ac:dyDescent="0.25">
      <c r="A74" s="50">
        <v>37</v>
      </c>
      <c r="B74" s="3" t="s">
        <v>722</v>
      </c>
      <c r="C74" s="42" t="s">
        <v>723</v>
      </c>
      <c r="D74" s="42" t="s">
        <v>724</v>
      </c>
      <c r="E74" s="130">
        <v>30</v>
      </c>
      <c r="F74" s="4">
        <v>30</v>
      </c>
      <c r="G74" s="3">
        <v>0</v>
      </c>
      <c r="H74" s="3">
        <v>0</v>
      </c>
      <c r="I74" s="3" t="s">
        <v>157</v>
      </c>
      <c r="J74" s="3">
        <v>1911.12</v>
      </c>
      <c r="K74" s="3">
        <f t="shared" si="2"/>
        <v>1881.12</v>
      </c>
    </row>
    <row r="75" spans="1:11" x14ac:dyDescent="0.25">
      <c r="A75" s="50">
        <v>38</v>
      </c>
      <c r="B75" s="8" t="s">
        <v>725</v>
      </c>
      <c r="C75" s="27" t="s">
        <v>723</v>
      </c>
      <c r="D75" s="27" t="s">
        <v>724</v>
      </c>
      <c r="E75" s="131">
        <v>30</v>
      </c>
      <c r="F75" s="9">
        <v>30</v>
      </c>
      <c r="G75" s="8">
        <v>0</v>
      </c>
      <c r="H75" s="8">
        <v>0</v>
      </c>
      <c r="I75" s="8" t="s">
        <v>157</v>
      </c>
      <c r="J75" s="8">
        <v>1881.12</v>
      </c>
      <c r="K75" s="8">
        <f t="shared" si="2"/>
        <v>1851.12</v>
      </c>
    </row>
    <row r="76" spans="1:11" x14ac:dyDescent="0.25">
      <c r="A76" s="50">
        <v>39</v>
      </c>
      <c r="B76" s="8" t="s">
        <v>726</v>
      </c>
      <c r="C76" s="27" t="s">
        <v>723</v>
      </c>
      <c r="D76" s="27" t="s">
        <v>724</v>
      </c>
      <c r="E76" s="131">
        <v>30</v>
      </c>
      <c r="F76" s="9">
        <v>30</v>
      </c>
      <c r="G76" s="8">
        <v>0</v>
      </c>
      <c r="H76" s="8">
        <v>0</v>
      </c>
      <c r="I76" s="8" t="s">
        <v>157</v>
      </c>
      <c r="J76" s="8">
        <v>1851.12</v>
      </c>
      <c r="K76" s="8">
        <f t="shared" si="2"/>
        <v>1821.12</v>
      </c>
    </row>
    <row r="77" spans="1:11" x14ac:dyDescent="0.25">
      <c r="A77" s="50">
        <v>40</v>
      </c>
      <c r="B77" s="8" t="s">
        <v>727</v>
      </c>
      <c r="C77" s="27" t="s">
        <v>723</v>
      </c>
      <c r="D77" s="27" t="s">
        <v>724</v>
      </c>
      <c r="E77" s="131">
        <v>30</v>
      </c>
      <c r="F77" s="9">
        <v>30</v>
      </c>
      <c r="G77" s="8">
        <v>0</v>
      </c>
      <c r="H77" s="8">
        <v>0</v>
      </c>
      <c r="I77" s="8" t="s">
        <v>157</v>
      </c>
      <c r="J77" s="8">
        <v>1821.12</v>
      </c>
      <c r="K77" s="8">
        <f t="shared" si="2"/>
        <v>1791.12</v>
      </c>
    </row>
    <row r="78" spans="1:11" x14ac:dyDescent="0.25">
      <c r="A78" s="50">
        <v>41</v>
      </c>
      <c r="B78" s="8" t="s">
        <v>728</v>
      </c>
      <c r="C78" s="27" t="s">
        <v>723</v>
      </c>
      <c r="D78" s="27" t="s">
        <v>724</v>
      </c>
      <c r="E78" s="131">
        <v>30</v>
      </c>
      <c r="F78" s="9">
        <v>30</v>
      </c>
      <c r="G78" s="8">
        <v>0</v>
      </c>
      <c r="H78" s="8">
        <v>0</v>
      </c>
      <c r="I78" s="8" t="s">
        <v>157</v>
      </c>
      <c r="J78" s="8">
        <v>1791.12</v>
      </c>
      <c r="K78" s="8">
        <f t="shared" si="2"/>
        <v>1761.12</v>
      </c>
    </row>
    <row r="79" spans="1:11" x14ac:dyDescent="0.25">
      <c r="A79" s="50">
        <v>42</v>
      </c>
      <c r="B79" s="8" t="s">
        <v>730</v>
      </c>
      <c r="C79" s="27" t="s">
        <v>731</v>
      </c>
      <c r="D79" s="27" t="s">
        <v>7</v>
      </c>
      <c r="E79" s="131">
        <v>115</v>
      </c>
      <c r="F79" s="9">
        <v>115</v>
      </c>
      <c r="G79" s="8">
        <v>0</v>
      </c>
      <c r="H79" s="8">
        <v>0</v>
      </c>
      <c r="I79" s="8" t="s">
        <v>6</v>
      </c>
      <c r="J79" s="8">
        <v>1761.12</v>
      </c>
      <c r="K79" s="8">
        <f t="shared" si="2"/>
        <v>1646.12</v>
      </c>
    </row>
    <row r="80" spans="1:11" x14ac:dyDescent="0.25">
      <c r="A80" s="50">
        <v>43</v>
      </c>
      <c r="B80" s="8" t="s">
        <v>732</v>
      </c>
      <c r="C80" s="27" t="s">
        <v>733</v>
      </c>
      <c r="D80" s="27" t="s">
        <v>45</v>
      </c>
      <c r="E80" s="131">
        <v>128</v>
      </c>
      <c r="F80" s="9">
        <v>128</v>
      </c>
      <c r="G80" s="8">
        <v>0</v>
      </c>
      <c r="H80" s="8">
        <v>0</v>
      </c>
      <c r="I80" s="8" t="s">
        <v>6</v>
      </c>
      <c r="J80" s="8">
        <v>1646.12</v>
      </c>
      <c r="K80" s="8">
        <f t="shared" si="2"/>
        <v>1518.12</v>
      </c>
    </row>
    <row r="81" spans="1:11" x14ac:dyDescent="0.25">
      <c r="A81" s="50">
        <v>44</v>
      </c>
      <c r="B81" s="8" t="s">
        <v>734</v>
      </c>
      <c r="C81" s="27" t="s">
        <v>735</v>
      </c>
      <c r="D81" s="27" t="s">
        <v>736</v>
      </c>
      <c r="E81" s="131">
        <v>30</v>
      </c>
      <c r="F81" s="9">
        <v>30</v>
      </c>
      <c r="G81" s="8">
        <v>0</v>
      </c>
      <c r="H81" s="8">
        <v>0</v>
      </c>
      <c r="I81" s="8" t="s">
        <v>6</v>
      </c>
      <c r="J81" s="8">
        <v>1518.12</v>
      </c>
      <c r="K81" s="8">
        <f t="shared" si="2"/>
        <v>1488.12</v>
      </c>
    </row>
    <row r="82" spans="1:11" x14ac:dyDescent="0.25">
      <c r="A82" s="50">
        <v>45</v>
      </c>
      <c r="B82" s="8" t="s">
        <v>734</v>
      </c>
      <c r="C82" s="27" t="s">
        <v>735</v>
      </c>
      <c r="D82" s="27" t="s">
        <v>736</v>
      </c>
      <c r="E82" s="27">
        <v>80.010000000000005</v>
      </c>
      <c r="F82" s="8">
        <v>80.010000000000005</v>
      </c>
      <c r="G82" s="8">
        <v>0</v>
      </c>
      <c r="H82" s="8">
        <v>0</v>
      </c>
      <c r="I82" s="8" t="s">
        <v>6</v>
      </c>
      <c r="J82" s="8">
        <v>1488.12</v>
      </c>
      <c r="K82" s="8">
        <f t="shared" si="2"/>
        <v>1408.11</v>
      </c>
    </row>
    <row r="83" spans="1:11" x14ac:dyDescent="0.25">
      <c r="A83" s="42">
        <v>46</v>
      </c>
      <c r="B83" s="8" t="s">
        <v>737</v>
      </c>
      <c r="C83" s="27" t="s">
        <v>738</v>
      </c>
      <c r="D83" s="27" t="s">
        <v>80</v>
      </c>
      <c r="E83" s="27">
        <v>74.75</v>
      </c>
      <c r="F83" s="9">
        <v>74.75</v>
      </c>
      <c r="G83" s="9">
        <v>0</v>
      </c>
      <c r="H83" s="8">
        <v>0</v>
      </c>
      <c r="I83" s="8" t="s">
        <v>6</v>
      </c>
      <c r="J83" s="9">
        <v>1408.11</v>
      </c>
      <c r="K83" s="9">
        <f t="shared" si="2"/>
        <v>1333.36</v>
      </c>
    </row>
    <row r="84" spans="1:11" x14ac:dyDescent="0.25">
      <c r="A84" s="50">
        <v>47</v>
      </c>
      <c r="B84" s="8" t="s">
        <v>739</v>
      </c>
      <c r="C84" s="27" t="s">
        <v>738</v>
      </c>
      <c r="D84" s="27" t="s">
        <v>80</v>
      </c>
      <c r="E84" s="27">
        <v>74.75</v>
      </c>
      <c r="F84" s="8">
        <v>74.75</v>
      </c>
      <c r="G84" s="8">
        <v>0</v>
      </c>
      <c r="H84" s="8">
        <v>0</v>
      </c>
      <c r="I84" s="8" t="s">
        <v>6</v>
      </c>
      <c r="J84" s="8">
        <v>1333.36</v>
      </c>
      <c r="K84" s="8">
        <f t="shared" si="2"/>
        <v>1258.6099999999999</v>
      </c>
    </row>
    <row r="85" spans="1:11" x14ac:dyDescent="0.25">
      <c r="A85" s="50">
        <v>48</v>
      </c>
      <c r="B85" s="8" t="s">
        <v>740</v>
      </c>
      <c r="C85" s="27" t="s">
        <v>738</v>
      </c>
      <c r="D85" s="27" t="s">
        <v>80</v>
      </c>
      <c r="E85" s="27">
        <v>74.75</v>
      </c>
      <c r="F85" s="8">
        <v>74.75</v>
      </c>
      <c r="G85" s="8">
        <v>0</v>
      </c>
      <c r="H85" s="8">
        <v>0</v>
      </c>
      <c r="I85" s="8" t="s">
        <v>6</v>
      </c>
      <c r="J85" s="8">
        <v>1258.6099999999999</v>
      </c>
      <c r="K85" s="8">
        <f t="shared" si="2"/>
        <v>1183.8599999999999</v>
      </c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49"/>
      <c r="B87" s="73"/>
      <c r="C87" s="73"/>
      <c r="D87" s="73"/>
      <c r="E87" s="75">
        <f>E36+E37+E38+E39+E40+E41+E42+E43+E44+E45+E46+E47+E48+E49+E50+E51+E52+E53+E54+E55+E56+E57+E58+E59+E60+E61+E62+E63+E64+E65+E66+E67+E68+E69+E70+E71+E72+E73+E74+E75+E76+E77+E78+E79+E80+E81+E82+E83+E84+E85</f>
        <v>4530.58</v>
      </c>
      <c r="F87" s="74">
        <f>F36+F37+F38+F39+F40+F41+F42+F43+F44+F45+F46+F47+F48+F49+F50+F51+F52+F53+F54+F55+F56+F57+F58+F59+F60+F61+F62+F63+F64+F65+F66+F67+F68+F69+F70+F71+F72+F73+F74+F75+F76+F77+F78+F79+F80+F81+F82+F83+F84+F85</f>
        <v>4530.58</v>
      </c>
      <c r="G87" s="75"/>
      <c r="H87" s="76"/>
      <c r="I87" s="73"/>
      <c r="J87" s="73"/>
      <c r="K87" s="73"/>
    </row>
    <row r="88" spans="1:11" x14ac:dyDescent="0.25">
      <c r="A88" s="35"/>
      <c r="B88" s="35"/>
      <c r="C88" s="36"/>
      <c r="D88" s="36"/>
      <c r="E88" s="36"/>
      <c r="F88" s="36"/>
      <c r="G88" s="36"/>
      <c r="H88" s="35"/>
      <c r="I88" s="35"/>
      <c r="J88" s="35"/>
      <c r="K88" s="35"/>
    </row>
    <row r="89" spans="1:11" x14ac:dyDescent="0.25">
      <c r="A89" s="35"/>
      <c r="B89" s="35"/>
      <c r="C89" s="281" t="s">
        <v>39</v>
      </c>
      <c r="D89" s="281"/>
      <c r="E89" s="281"/>
      <c r="F89" s="281"/>
      <c r="G89" s="11">
        <v>592</v>
      </c>
      <c r="H89" s="118"/>
      <c r="I89" s="119"/>
      <c r="J89" s="119"/>
      <c r="K89" s="119"/>
    </row>
    <row r="90" spans="1:11" x14ac:dyDescent="0.25">
      <c r="A90" s="35"/>
      <c r="B90" s="35"/>
      <c r="C90" s="281" t="s">
        <v>38</v>
      </c>
      <c r="D90" s="281"/>
      <c r="E90" s="281"/>
      <c r="F90" s="281"/>
      <c r="G90" s="19">
        <f>E87</f>
        <v>4530.58</v>
      </c>
      <c r="H90" s="118"/>
      <c r="I90" s="119"/>
      <c r="J90" s="119"/>
      <c r="K90" s="119"/>
    </row>
    <row r="91" spans="1:11" x14ac:dyDescent="0.25">
      <c r="A91" s="35"/>
      <c r="B91" s="35"/>
      <c r="C91" s="266" t="s">
        <v>689</v>
      </c>
      <c r="D91" s="267"/>
      <c r="E91" s="267"/>
      <c r="F91" s="268"/>
      <c r="G91" s="19">
        <v>2676</v>
      </c>
      <c r="H91" s="118"/>
      <c r="I91" s="119"/>
      <c r="J91" s="119"/>
      <c r="K91" s="119"/>
    </row>
    <row r="92" spans="1:11" x14ac:dyDescent="0.25">
      <c r="A92" s="35"/>
      <c r="B92" s="35"/>
      <c r="C92" s="281" t="s">
        <v>741</v>
      </c>
      <c r="D92" s="281"/>
      <c r="E92" s="281"/>
      <c r="F92" s="281"/>
      <c r="G92" s="19">
        <v>200</v>
      </c>
      <c r="H92" s="118"/>
      <c r="I92" s="119"/>
      <c r="J92" s="119"/>
      <c r="K92" s="119"/>
    </row>
    <row r="93" spans="1:11" x14ac:dyDescent="0.25">
      <c r="A93" s="35"/>
      <c r="B93" s="35"/>
      <c r="C93" s="263" t="s">
        <v>69</v>
      </c>
      <c r="D93" s="264"/>
      <c r="E93" s="264"/>
      <c r="F93" s="265"/>
      <c r="G93" s="125">
        <f>G89+G90-G92-G91</f>
        <v>2246.58</v>
      </c>
      <c r="H93" s="320"/>
      <c r="I93" s="321"/>
      <c r="J93" s="321"/>
      <c r="K93" s="321"/>
    </row>
    <row r="94" spans="1:11" x14ac:dyDescent="0.25">
      <c r="A94" s="35"/>
      <c r="B94" s="35"/>
      <c r="C94" s="281" t="s">
        <v>4</v>
      </c>
      <c r="D94" s="281"/>
      <c r="E94" s="281"/>
      <c r="F94" s="281"/>
      <c r="G94" s="19">
        <f>K85</f>
        <v>1183.8599999999999</v>
      </c>
      <c r="H94" s="118"/>
      <c r="I94" s="119"/>
      <c r="J94" s="119"/>
      <c r="K94" s="119"/>
    </row>
    <row r="95" spans="1:11" x14ac:dyDescent="0.25">
      <c r="A95" s="35"/>
      <c r="B95" s="35"/>
      <c r="C95" s="266" t="s">
        <v>75</v>
      </c>
      <c r="D95" s="267"/>
      <c r="E95" s="267"/>
      <c r="F95" s="268"/>
      <c r="G95" s="11">
        <v>1</v>
      </c>
      <c r="H95" s="318" t="s">
        <v>742</v>
      </c>
      <c r="I95" s="319"/>
      <c r="J95" s="319"/>
      <c r="K95" s="319"/>
    </row>
    <row r="96" spans="1:11" x14ac:dyDescent="0.25">
      <c r="A96" s="35"/>
      <c r="B96" s="35"/>
      <c r="C96" s="266" t="s">
        <v>664</v>
      </c>
      <c r="D96" s="267"/>
      <c r="E96" s="267"/>
      <c r="F96" s="268"/>
      <c r="G96" s="11">
        <v>140</v>
      </c>
    </row>
    <row r="97" spans="1:11" x14ac:dyDescent="0.25">
      <c r="A97" s="37"/>
      <c r="B97" s="37"/>
      <c r="C97" s="282" t="s">
        <v>482</v>
      </c>
      <c r="D97" s="283"/>
      <c r="E97" s="283"/>
      <c r="F97" s="284"/>
      <c r="G97" s="28">
        <f>G23+G89+G90+G96-H21-G24-G92-G96-G95-G91</f>
        <v>3351.58</v>
      </c>
      <c r="H97" s="324"/>
      <c r="I97" s="325"/>
      <c r="J97" s="325"/>
      <c r="K97" s="325"/>
    </row>
    <row r="98" spans="1:11" x14ac:dyDescent="0.25">
      <c r="A98" s="37"/>
      <c r="B98" s="37"/>
      <c r="C98" s="38"/>
      <c r="D98" s="38"/>
      <c r="E98" s="38"/>
      <c r="F98" s="38"/>
      <c r="G98" s="39"/>
      <c r="H98" s="127"/>
      <c r="I98" s="127"/>
      <c r="J98" s="127"/>
      <c r="K98" s="127"/>
    </row>
    <row r="101" spans="1:11" x14ac:dyDescent="0.25">
      <c r="H101" s="311" t="s">
        <v>696</v>
      </c>
      <c r="I101" s="311"/>
      <c r="J101" s="311"/>
    </row>
    <row r="103" spans="1:11" x14ac:dyDescent="0.25">
      <c r="H103" s="311" t="s">
        <v>71</v>
      </c>
      <c r="I103" s="311"/>
      <c r="J103" s="311"/>
    </row>
  </sheetData>
  <mergeCells count="23">
    <mergeCell ref="H101:J101"/>
    <mergeCell ref="H103:J103"/>
    <mergeCell ref="H24:J24"/>
    <mergeCell ref="C92:F92"/>
    <mergeCell ref="C94:F94"/>
    <mergeCell ref="C95:F95"/>
    <mergeCell ref="H95:K95"/>
    <mergeCell ref="C96:F96"/>
    <mergeCell ref="C97:F97"/>
    <mergeCell ref="H97:K97"/>
    <mergeCell ref="C27:F27"/>
    <mergeCell ref="A33:K34"/>
    <mergeCell ref="C89:F89"/>
    <mergeCell ref="C90:F90"/>
    <mergeCell ref="C91:F91"/>
    <mergeCell ref="C93:F93"/>
    <mergeCell ref="H93:K93"/>
    <mergeCell ref="A1:K3"/>
    <mergeCell ref="A4:K5"/>
    <mergeCell ref="C23:F23"/>
    <mergeCell ref="C24:F24"/>
    <mergeCell ref="C25:F25"/>
    <mergeCell ref="C26:F2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I15" sqref="I15"/>
    </sheetView>
  </sheetViews>
  <sheetFormatPr baseColWidth="10" defaultRowHeight="15" x14ac:dyDescent="0.25"/>
  <cols>
    <col min="1" max="1" width="5.85546875" customWidth="1"/>
    <col min="2" max="2" width="34" customWidth="1"/>
  </cols>
  <sheetData>
    <row r="1" spans="1:11" x14ac:dyDescent="0.25">
      <c r="A1" s="280" t="s">
        <v>746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32" t="s">
        <v>68</v>
      </c>
      <c r="B6" s="132" t="s">
        <v>2</v>
      </c>
      <c r="C6" s="132" t="s">
        <v>41</v>
      </c>
      <c r="D6" s="132" t="s">
        <v>10</v>
      </c>
      <c r="E6" s="132" t="s">
        <v>6</v>
      </c>
      <c r="F6" s="17" t="s">
        <v>11</v>
      </c>
      <c r="G6" s="132" t="s">
        <v>37</v>
      </c>
      <c r="H6" s="132" t="s">
        <v>12</v>
      </c>
      <c r="I6" s="132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748</v>
      </c>
      <c r="C7" s="27" t="s">
        <v>749</v>
      </c>
      <c r="D7" s="72" t="s">
        <v>5</v>
      </c>
      <c r="E7" s="27">
        <v>199</v>
      </c>
      <c r="F7" s="9">
        <v>198.66</v>
      </c>
      <c r="G7" s="9">
        <v>155.69999999999999</v>
      </c>
      <c r="H7" s="8">
        <v>10.9</v>
      </c>
      <c r="I7" s="8" t="s">
        <v>6</v>
      </c>
      <c r="J7" s="9">
        <v>5742.37</v>
      </c>
      <c r="K7" s="9">
        <f>J7-F7+H7</f>
        <v>5554.61</v>
      </c>
    </row>
    <row r="8" spans="1:11" x14ac:dyDescent="0.25">
      <c r="A8" s="42">
        <v>2</v>
      </c>
      <c r="B8" s="8" t="s">
        <v>750</v>
      </c>
      <c r="C8" s="27" t="s">
        <v>751</v>
      </c>
      <c r="D8" s="72" t="s">
        <v>7</v>
      </c>
      <c r="E8" s="27">
        <v>116</v>
      </c>
      <c r="F8" s="9">
        <v>116.04</v>
      </c>
      <c r="G8" s="9">
        <v>79.2</v>
      </c>
      <c r="H8" s="8">
        <v>5.54</v>
      </c>
      <c r="I8" s="8" t="s">
        <v>6</v>
      </c>
      <c r="J8" s="8">
        <v>5554.61</v>
      </c>
      <c r="K8" s="9">
        <f>J8-F8+H8</f>
        <v>5444.11</v>
      </c>
    </row>
    <row r="9" spans="1:11" x14ac:dyDescent="0.25">
      <c r="A9" s="42">
        <v>3</v>
      </c>
      <c r="B9" s="8" t="s">
        <v>752</v>
      </c>
      <c r="C9" s="27" t="s">
        <v>753</v>
      </c>
      <c r="D9" s="72" t="s">
        <v>60</v>
      </c>
      <c r="E9" s="27">
        <v>199</v>
      </c>
      <c r="F9" s="9">
        <v>198.66</v>
      </c>
      <c r="G9" s="9">
        <v>155.69999999999999</v>
      </c>
      <c r="H9" s="8">
        <v>10.9</v>
      </c>
      <c r="I9" s="8" t="s">
        <v>6</v>
      </c>
      <c r="J9" s="8">
        <v>5444.11</v>
      </c>
      <c r="K9" s="9">
        <f>J9-F9+H9</f>
        <v>5256.3499999999995</v>
      </c>
    </row>
    <row r="10" spans="1:11" x14ac:dyDescent="0.25">
      <c r="A10" s="42">
        <v>4</v>
      </c>
      <c r="B10" s="77" t="s">
        <v>754</v>
      </c>
      <c r="C10" s="27" t="s">
        <v>755</v>
      </c>
      <c r="D10" s="27" t="s">
        <v>5</v>
      </c>
      <c r="E10" s="27">
        <v>199</v>
      </c>
      <c r="F10" s="9">
        <v>198.66</v>
      </c>
      <c r="G10" s="9">
        <v>155.69999999999999</v>
      </c>
      <c r="H10" s="8">
        <v>10.9</v>
      </c>
      <c r="I10" s="8" t="s">
        <v>6</v>
      </c>
      <c r="J10" s="9">
        <v>5256.35</v>
      </c>
      <c r="K10" s="9">
        <f>J10-F10+H10</f>
        <v>5068.59</v>
      </c>
    </row>
    <row r="11" spans="1:11" x14ac:dyDescent="0.25">
      <c r="A11" s="42"/>
      <c r="B11" s="8"/>
      <c r="C11" s="27"/>
      <c r="D11" s="27"/>
      <c r="E11" s="27"/>
      <c r="F11" s="9"/>
      <c r="G11" s="9"/>
      <c r="H11" s="8"/>
      <c r="I11" s="8"/>
      <c r="J11" s="9"/>
      <c r="K11" s="9"/>
    </row>
    <row r="12" spans="1:11" x14ac:dyDescent="0.25">
      <c r="A12" s="49"/>
      <c r="B12" s="73" t="s">
        <v>76</v>
      </c>
      <c r="C12" s="73"/>
      <c r="D12" s="73"/>
      <c r="E12" s="75">
        <f>E7+E8+E9+E10</f>
        <v>713</v>
      </c>
      <c r="F12" s="74">
        <f>F7+F8+F9+F10</f>
        <v>712.02</v>
      </c>
      <c r="G12" s="75"/>
      <c r="H12" s="76">
        <f>H7+H8+H9+H10</f>
        <v>38.24</v>
      </c>
      <c r="I12" s="73"/>
      <c r="J12" s="73"/>
      <c r="K12" s="73"/>
    </row>
    <row r="13" spans="1:11" x14ac:dyDescent="0.25">
      <c r="A13" s="35"/>
      <c r="B13" s="35"/>
      <c r="C13" s="36"/>
      <c r="D13" s="36"/>
      <c r="E13" s="36"/>
      <c r="F13" s="36"/>
      <c r="G13" s="36"/>
      <c r="H13" s="35"/>
      <c r="I13" s="35"/>
      <c r="J13" s="35"/>
      <c r="K13" s="35"/>
    </row>
    <row r="14" spans="1:11" x14ac:dyDescent="0.25">
      <c r="A14" s="35"/>
      <c r="B14" s="35"/>
      <c r="C14" s="281" t="s">
        <v>38</v>
      </c>
      <c r="D14" s="281"/>
      <c r="E14" s="281"/>
      <c r="F14" s="281"/>
      <c r="G14" s="19">
        <f>E12+E13</f>
        <v>713</v>
      </c>
      <c r="H14" s="117"/>
      <c r="I14" s="116"/>
      <c r="J14" s="116"/>
      <c r="K14" s="116"/>
    </row>
    <row r="15" spans="1:11" x14ac:dyDescent="0.25">
      <c r="A15" s="35"/>
      <c r="B15" s="35"/>
      <c r="C15" s="281" t="s">
        <v>40</v>
      </c>
      <c r="D15" s="281"/>
      <c r="E15" s="281"/>
      <c r="F15" s="281"/>
      <c r="G15" s="11">
        <f>H12+0</f>
        <v>38.24</v>
      </c>
      <c r="H15" s="117"/>
      <c r="I15" s="116"/>
      <c r="J15" s="116"/>
      <c r="K15" s="116"/>
    </row>
    <row r="16" spans="1:11" x14ac:dyDescent="0.25">
      <c r="A16" s="35"/>
      <c r="B16" s="35"/>
      <c r="C16" s="281" t="s">
        <v>4</v>
      </c>
      <c r="D16" s="281"/>
      <c r="E16" s="281"/>
      <c r="F16" s="281"/>
      <c r="G16" s="19">
        <f>K10</f>
        <v>5068.59</v>
      </c>
      <c r="H16" s="35"/>
      <c r="I16" s="35"/>
      <c r="J16" s="35"/>
      <c r="K16" s="35"/>
    </row>
    <row r="17" spans="1:11" x14ac:dyDescent="0.25">
      <c r="A17" s="37"/>
      <c r="B17" s="35"/>
      <c r="C17" s="285" t="s">
        <v>69</v>
      </c>
      <c r="D17" s="285"/>
      <c r="E17" s="285"/>
      <c r="F17" s="285"/>
      <c r="G17" s="28">
        <f>G14-G15</f>
        <v>674.76</v>
      </c>
      <c r="H17" s="35"/>
      <c r="I17" s="35"/>
      <c r="J17" s="35"/>
      <c r="K17" s="35"/>
    </row>
    <row r="18" spans="1:11" x14ac:dyDescent="0.25">
      <c r="A18" s="37"/>
      <c r="B18" s="37"/>
      <c r="C18" s="38"/>
      <c r="D18" s="38"/>
      <c r="E18" s="38"/>
      <c r="F18" s="38"/>
      <c r="G18" s="39"/>
      <c r="H18" s="37"/>
      <c r="I18" s="37"/>
      <c r="J18" s="37"/>
      <c r="K18" s="37"/>
    </row>
    <row r="19" spans="1:11" x14ac:dyDescent="0.25">
      <c r="A19" s="37"/>
      <c r="B19" s="37"/>
      <c r="C19" s="38"/>
      <c r="D19" s="38"/>
      <c r="E19" s="38"/>
      <c r="F19" s="38"/>
      <c r="G19" s="39"/>
      <c r="H19" s="37"/>
      <c r="I19" s="37"/>
      <c r="J19" s="37"/>
      <c r="K19" s="37"/>
    </row>
    <row r="20" spans="1:1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280" t="s">
        <v>481</v>
      </c>
      <c r="B23" s="280"/>
      <c r="C23" s="280"/>
      <c r="D23" s="280"/>
      <c r="E23" s="280"/>
      <c r="F23" s="280"/>
      <c r="G23" s="280"/>
      <c r="H23" s="280"/>
      <c r="I23" s="280"/>
      <c r="J23" s="280"/>
      <c r="K23" s="280"/>
    </row>
    <row r="24" spans="1:11" x14ac:dyDescent="0.25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</row>
    <row r="25" spans="1:11" ht="30" x14ac:dyDescent="0.25">
      <c r="A25" s="132" t="s">
        <v>68</v>
      </c>
      <c r="B25" s="132" t="s">
        <v>2</v>
      </c>
      <c r="C25" s="132" t="s">
        <v>41</v>
      </c>
      <c r="D25" s="132" t="s">
        <v>10</v>
      </c>
      <c r="E25" s="132" t="s">
        <v>6</v>
      </c>
      <c r="F25" s="17" t="s">
        <v>11</v>
      </c>
      <c r="G25" s="132" t="s">
        <v>37</v>
      </c>
      <c r="H25" s="132" t="s">
        <v>12</v>
      </c>
      <c r="I25" s="132" t="s">
        <v>3</v>
      </c>
      <c r="J25" s="6" t="s">
        <v>1</v>
      </c>
      <c r="K25" s="16" t="s">
        <v>13</v>
      </c>
    </row>
    <row r="26" spans="1:11" x14ac:dyDescent="0.25">
      <c r="A26" s="42">
        <v>1</v>
      </c>
      <c r="B26" s="26" t="s">
        <v>756</v>
      </c>
      <c r="C26" s="27" t="s">
        <v>757</v>
      </c>
      <c r="D26" s="72" t="s">
        <v>5</v>
      </c>
      <c r="E26" s="27">
        <v>198</v>
      </c>
      <c r="F26" s="9">
        <v>198</v>
      </c>
      <c r="G26" s="9">
        <v>0</v>
      </c>
      <c r="H26" s="8">
        <v>0</v>
      </c>
      <c r="I26" s="8" t="s">
        <v>6</v>
      </c>
      <c r="J26" s="83">
        <v>1183.8599999999999</v>
      </c>
      <c r="K26" s="9">
        <f>J26-F26</f>
        <v>985.8599999999999</v>
      </c>
    </row>
    <row r="27" spans="1:11" x14ac:dyDescent="0.25">
      <c r="A27" s="42">
        <v>2</v>
      </c>
      <c r="B27" s="8" t="s">
        <v>758</v>
      </c>
      <c r="C27" s="27" t="s">
        <v>759</v>
      </c>
      <c r="D27" s="27" t="s">
        <v>91</v>
      </c>
      <c r="E27" s="27">
        <v>162</v>
      </c>
      <c r="F27" s="9">
        <v>162</v>
      </c>
      <c r="G27" s="9">
        <v>0</v>
      </c>
      <c r="H27" s="8">
        <v>200</v>
      </c>
      <c r="I27" s="8" t="s">
        <v>157</v>
      </c>
      <c r="J27" s="8">
        <f>985.86+5200</f>
        <v>6185.86</v>
      </c>
      <c r="K27" s="9">
        <f>J27-F27</f>
        <v>6023.86</v>
      </c>
    </row>
    <row r="28" spans="1:11" x14ac:dyDescent="0.25">
      <c r="A28" s="42">
        <v>3</v>
      </c>
      <c r="B28" s="8" t="s">
        <v>760</v>
      </c>
      <c r="C28" s="27" t="s">
        <v>761</v>
      </c>
      <c r="D28" s="27" t="s">
        <v>5</v>
      </c>
      <c r="E28" s="27">
        <v>198</v>
      </c>
      <c r="F28" s="9">
        <v>198</v>
      </c>
      <c r="G28" s="9">
        <v>0</v>
      </c>
      <c r="H28" s="8">
        <v>0</v>
      </c>
      <c r="I28" s="8" t="s">
        <v>6</v>
      </c>
      <c r="J28" s="8">
        <v>6023.86</v>
      </c>
      <c r="K28" s="9">
        <f>J28-F28</f>
        <v>5825.86</v>
      </c>
    </row>
    <row r="29" spans="1:11" x14ac:dyDescent="0.25">
      <c r="A29" s="42">
        <v>4</v>
      </c>
      <c r="B29" s="77"/>
      <c r="C29" s="27"/>
      <c r="D29" s="27"/>
      <c r="E29" s="27"/>
      <c r="F29" s="9"/>
      <c r="G29" s="9"/>
      <c r="H29" s="8"/>
      <c r="I29" s="8"/>
      <c r="J29" s="9"/>
      <c r="K29" s="9"/>
    </row>
    <row r="30" spans="1:11" x14ac:dyDescent="0.25">
      <c r="A30" s="42">
        <v>5</v>
      </c>
      <c r="B30" s="8"/>
      <c r="C30" s="27"/>
      <c r="D30" s="27"/>
      <c r="E30" s="27"/>
      <c r="F30" s="9"/>
      <c r="G30" s="9"/>
      <c r="H30" s="8"/>
      <c r="I30" s="8"/>
      <c r="J30" s="8"/>
      <c r="K30" s="9"/>
    </row>
    <row r="31" spans="1:11" x14ac:dyDescent="0.25">
      <c r="A31" s="42">
        <v>6</v>
      </c>
      <c r="B31" s="8"/>
      <c r="C31" s="27"/>
      <c r="D31" s="27"/>
      <c r="E31" s="27"/>
      <c r="F31" s="9"/>
      <c r="G31" s="9"/>
      <c r="H31" s="8"/>
      <c r="I31" s="8"/>
      <c r="J31" s="9"/>
      <c r="K31" s="9"/>
    </row>
    <row r="32" spans="1:11" x14ac:dyDescent="0.25">
      <c r="A32" s="49"/>
      <c r="B32" s="73"/>
      <c r="C32" s="73"/>
      <c r="D32" s="73"/>
      <c r="E32" s="73">
        <f>E26+E27+E28+E29+E30+E31</f>
        <v>558</v>
      </c>
      <c r="F32" s="74">
        <f>F26+F27+F28</f>
        <v>558</v>
      </c>
      <c r="G32" s="75"/>
      <c r="H32" s="76">
        <v>200</v>
      </c>
      <c r="I32" s="73"/>
      <c r="J32" s="73"/>
      <c r="K32" s="73"/>
    </row>
    <row r="33" spans="1:11" x14ac:dyDescent="0.25">
      <c r="A33" s="35"/>
      <c r="B33" s="35"/>
      <c r="C33" s="36"/>
      <c r="D33" s="36"/>
      <c r="E33" s="36"/>
      <c r="F33" s="36"/>
      <c r="G33" s="36"/>
      <c r="H33" s="35"/>
      <c r="I33" s="35"/>
      <c r="J33" s="35"/>
      <c r="K33" s="35"/>
    </row>
    <row r="34" spans="1:11" x14ac:dyDescent="0.25">
      <c r="A34" s="35"/>
      <c r="B34" s="35"/>
      <c r="C34" s="281" t="s">
        <v>39</v>
      </c>
      <c r="D34" s="281"/>
      <c r="E34" s="281"/>
      <c r="F34" s="281"/>
      <c r="G34" s="11">
        <v>0</v>
      </c>
      <c r="H34" s="118"/>
      <c r="I34" s="119"/>
      <c r="J34" s="119"/>
      <c r="K34" s="119"/>
    </row>
    <row r="35" spans="1:11" x14ac:dyDescent="0.25">
      <c r="A35" s="35"/>
      <c r="B35" s="35"/>
      <c r="C35" s="281" t="s">
        <v>38</v>
      </c>
      <c r="D35" s="281"/>
      <c r="E35" s="281"/>
      <c r="F35" s="281"/>
      <c r="G35" s="19">
        <f>E32</f>
        <v>558</v>
      </c>
      <c r="H35" s="118"/>
      <c r="I35" s="119"/>
      <c r="J35" s="119"/>
      <c r="K35" s="119"/>
    </row>
    <row r="36" spans="1:11" x14ac:dyDescent="0.25">
      <c r="A36" s="35"/>
      <c r="B36" s="35"/>
      <c r="C36" s="266" t="s">
        <v>765</v>
      </c>
      <c r="D36" s="267"/>
      <c r="E36" s="267"/>
      <c r="F36" s="268"/>
      <c r="G36" s="19">
        <v>200</v>
      </c>
      <c r="H36" s="118"/>
      <c r="I36" s="119"/>
      <c r="J36" s="119"/>
      <c r="K36" s="119"/>
    </row>
    <row r="37" spans="1:11" ht="17.25" customHeight="1" x14ac:dyDescent="0.25">
      <c r="A37" s="35"/>
      <c r="B37" s="35"/>
      <c r="C37" s="266" t="s">
        <v>762</v>
      </c>
      <c r="D37" s="267"/>
      <c r="E37" s="267"/>
      <c r="F37" s="268"/>
      <c r="G37" s="11">
        <v>162</v>
      </c>
      <c r="H37" s="318" t="s">
        <v>764</v>
      </c>
      <c r="I37" s="319"/>
      <c r="J37" s="319"/>
      <c r="K37" s="319"/>
    </row>
    <row r="38" spans="1:11" x14ac:dyDescent="0.25">
      <c r="A38" s="35"/>
      <c r="B38" s="35"/>
      <c r="C38" s="266" t="s">
        <v>763</v>
      </c>
      <c r="D38" s="267"/>
      <c r="E38" s="267"/>
      <c r="F38" s="268"/>
      <c r="G38" s="11">
        <v>10</v>
      </c>
      <c r="H38" s="320"/>
      <c r="I38" s="321"/>
      <c r="J38" s="321"/>
      <c r="K38" s="321"/>
    </row>
    <row r="39" spans="1:11" x14ac:dyDescent="0.25">
      <c r="A39" s="35"/>
      <c r="B39" s="35"/>
      <c r="C39" s="281" t="s">
        <v>4</v>
      </c>
      <c r="D39" s="281"/>
      <c r="E39" s="281"/>
      <c r="F39" s="281"/>
      <c r="G39" s="19">
        <f>K28</f>
        <v>5825.86</v>
      </c>
      <c r="H39" s="118"/>
      <c r="I39" s="119"/>
      <c r="J39" s="119"/>
      <c r="K39" s="119"/>
    </row>
    <row r="40" spans="1:11" x14ac:dyDescent="0.25">
      <c r="A40" s="35"/>
      <c r="B40" s="35"/>
      <c r="C40" s="266" t="s">
        <v>75</v>
      </c>
      <c r="D40" s="267"/>
      <c r="E40" s="267"/>
      <c r="F40" s="268"/>
      <c r="G40" s="11">
        <v>470</v>
      </c>
      <c r="H40" s="318" t="s">
        <v>766</v>
      </c>
      <c r="I40" s="319"/>
      <c r="J40" s="319"/>
      <c r="K40" s="319"/>
    </row>
    <row r="41" spans="1:11" x14ac:dyDescent="0.25">
      <c r="A41" s="37"/>
      <c r="B41" s="37"/>
      <c r="C41" s="282" t="s">
        <v>482</v>
      </c>
      <c r="D41" s="283"/>
      <c r="E41" s="283"/>
      <c r="F41" s="284"/>
      <c r="G41" s="28">
        <f>G17+G35+G38-G38-G40-G37-G36</f>
        <v>400.76</v>
      </c>
      <c r="H41" s="118"/>
      <c r="I41" s="119"/>
      <c r="J41" s="119"/>
      <c r="K41" s="119"/>
    </row>
    <row r="42" spans="1:11" x14ac:dyDescent="0.25">
      <c r="A42" s="37"/>
      <c r="B42" s="37"/>
      <c r="C42" s="38"/>
      <c r="D42" s="38"/>
      <c r="E42" s="38"/>
      <c r="F42" s="38"/>
      <c r="G42" s="39"/>
      <c r="H42" s="37"/>
      <c r="I42" s="37"/>
      <c r="J42" s="37"/>
      <c r="K42" s="37"/>
    </row>
    <row r="43" spans="1:11" x14ac:dyDescent="0.25">
      <c r="A43" s="134"/>
      <c r="B43" s="134"/>
      <c r="C43" s="134"/>
      <c r="D43" s="134"/>
    </row>
    <row r="45" spans="1:11" x14ac:dyDescent="0.25">
      <c r="H45" s="311" t="s">
        <v>747</v>
      </c>
      <c r="I45" s="311"/>
      <c r="J45" s="311"/>
    </row>
    <row r="47" spans="1:11" x14ac:dyDescent="0.25">
      <c r="H47" s="311" t="s">
        <v>71</v>
      </c>
      <c r="I47" s="311"/>
      <c r="J47" s="311"/>
    </row>
  </sheetData>
  <mergeCells count="20">
    <mergeCell ref="H47:J47"/>
    <mergeCell ref="A23:K24"/>
    <mergeCell ref="C34:F34"/>
    <mergeCell ref="C35:F35"/>
    <mergeCell ref="C37:F37"/>
    <mergeCell ref="C38:F38"/>
    <mergeCell ref="H38:K38"/>
    <mergeCell ref="H37:K37"/>
    <mergeCell ref="C36:F36"/>
    <mergeCell ref="C39:F39"/>
    <mergeCell ref="C40:F40"/>
    <mergeCell ref="H40:K40"/>
    <mergeCell ref="C41:F41"/>
    <mergeCell ref="H45:J45"/>
    <mergeCell ref="C17:F17"/>
    <mergeCell ref="A1:K3"/>
    <mergeCell ref="A4:K5"/>
    <mergeCell ref="C14:F14"/>
    <mergeCell ref="C15:F15"/>
    <mergeCell ref="C16:F16"/>
  </mergeCells>
  <pageMargins left="0" right="0" top="0" bottom="0" header="0.31496062992125984" footer="0.31496062992125984"/>
  <pageSetup paperSize="9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2" workbookViewId="0">
      <selection activeCell="K14" sqref="K14"/>
    </sheetView>
  </sheetViews>
  <sheetFormatPr baseColWidth="10" defaultRowHeight="15" x14ac:dyDescent="0.25"/>
  <cols>
    <col min="1" max="1" width="6" customWidth="1"/>
    <col min="2" max="2" width="29.5703125" customWidth="1"/>
  </cols>
  <sheetData>
    <row r="1" spans="1:11" x14ac:dyDescent="0.25">
      <c r="A1" s="280" t="s">
        <v>767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33" t="s">
        <v>68</v>
      </c>
      <c r="B6" s="133" t="s">
        <v>2</v>
      </c>
      <c r="C6" s="133" t="s">
        <v>41</v>
      </c>
      <c r="D6" s="133" t="s">
        <v>10</v>
      </c>
      <c r="E6" s="133" t="s">
        <v>6</v>
      </c>
      <c r="F6" s="17" t="s">
        <v>11</v>
      </c>
      <c r="G6" s="133" t="s">
        <v>37</v>
      </c>
      <c r="H6" s="133" t="s">
        <v>12</v>
      </c>
      <c r="I6" s="133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769</v>
      </c>
      <c r="C7" s="27" t="s">
        <v>770</v>
      </c>
      <c r="D7" s="72" t="s">
        <v>107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5068.59</v>
      </c>
      <c r="K7" s="9">
        <f t="shared" ref="K7:K13" si="0">J7-F7+H7</f>
        <v>4880.83</v>
      </c>
    </row>
    <row r="8" spans="1:11" x14ac:dyDescent="0.25">
      <c r="A8" s="42">
        <v>2</v>
      </c>
      <c r="B8" s="8" t="s">
        <v>771</v>
      </c>
      <c r="C8" s="27" t="s">
        <v>772</v>
      </c>
      <c r="D8" s="72" t="s">
        <v>105</v>
      </c>
      <c r="E8" s="27">
        <v>135</v>
      </c>
      <c r="F8" s="9">
        <v>135.04</v>
      </c>
      <c r="G8" s="9">
        <v>96.8</v>
      </c>
      <c r="H8" s="8">
        <v>6.78</v>
      </c>
      <c r="I8" s="8" t="s">
        <v>6</v>
      </c>
      <c r="J8" s="8">
        <v>4880.83</v>
      </c>
      <c r="K8" s="9">
        <f t="shared" si="0"/>
        <v>4752.57</v>
      </c>
    </row>
    <row r="9" spans="1:11" x14ac:dyDescent="0.25">
      <c r="A9" s="42">
        <v>3</v>
      </c>
      <c r="B9" s="8" t="s">
        <v>773</v>
      </c>
      <c r="C9" s="27" t="s">
        <v>774</v>
      </c>
      <c r="D9" s="72" t="s">
        <v>30</v>
      </c>
      <c r="E9" s="27">
        <v>163</v>
      </c>
      <c r="F9" s="9">
        <v>162.47999999999999</v>
      </c>
      <c r="G9" s="9">
        <v>122.2</v>
      </c>
      <c r="H9" s="8">
        <v>8.5500000000000007</v>
      </c>
      <c r="I9" s="8" t="s">
        <v>6</v>
      </c>
      <c r="J9" s="8">
        <v>4752.57</v>
      </c>
      <c r="K9" s="9">
        <f t="shared" si="0"/>
        <v>4598.6400000000003</v>
      </c>
    </row>
    <row r="10" spans="1:11" x14ac:dyDescent="0.25">
      <c r="A10" s="42">
        <v>4</v>
      </c>
      <c r="B10" s="77" t="s">
        <v>775</v>
      </c>
      <c r="C10" s="27" t="s">
        <v>776</v>
      </c>
      <c r="D10" s="27" t="s">
        <v>107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4598.6400000000003</v>
      </c>
      <c r="K10" s="9">
        <f t="shared" si="0"/>
        <v>4410.88</v>
      </c>
    </row>
    <row r="11" spans="1:11" x14ac:dyDescent="0.25">
      <c r="A11" s="42">
        <v>5</v>
      </c>
      <c r="B11" s="8" t="s">
        <v>777</v>
      </c>
      <c r="C11" s="27" t="s">
        <v>679</v>
      </c>
      <c r="D11" s="27" t="s">
        <v>5</v>
      </c>
      <c r="E11" s="27">
        <v>50</v>
      </c>
      <c r="F11" s="9">
        <v>50</v>
      </c>
      <c r="G11" s="9">
        <v>0</v>
      </c>
      <c r="H11" s="9">
        <v>0</v>
      </c>
      <c r="I11" s="8" t="s">
        <v>6</v>
      </c>
      <c r="J11" s="9">
        <v>4410.88</v>
      </c>
      <c r="K11" s="9">
        <f t="shared" si="0"/>
        <v>4360.88</v>
      </c>
    </row>
    <row r="12" spans="1:11" x14ac:dyDescent="0.25">
      <c r="A12" s="42">
        <v>6</v>
      </c>
      <c r="B12" s="8" t="s">
        <v>780</v>
      </c>
      <c r="C12" s="27" t="s">
        <v>781</v>
      </c>
      <c r="D12" s="27" t="s">
        <v>60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4360.88</v>
      </c>
      <c r="K12" s="9">
        <f t="shared" si="0"/>
        <v>4173.12</v>
      </c>
    </row>
    <row r="13" spans="1:11" x14ac:dyDescent="0.25">
      <c r="A13" s="42">
        <v>7</v>
      </c>
      <c r="B13" s="8" t="s">
        <v>784</v>
      </c>
      <c r="C13" s="27" t="s">
        <v>781</v>
      </c>
      <c r="D13" s="27" t="s">
        <v>60</v>
      </c>
      <c r="E13" s="27">
        <v>199</v>
      </c>
      <c r="F13" s="9">
        <v>198.66</v>
      </c>
      <c r="G13" s="9">
        <v>155.69999999999999</v>
      </c>
      <c r="H13" s="9">
        <v>10.9</v>
      </c>
      <c r="I13" s="8" t="s">
        <v>6</v>
      </c>
      <c r="J13" s="9">
        <v>4173.12</v>
      </c>
      <c r="K13" s="9">
        <f t="shared" si="0"/>
        <v>3985.36</v>
      </c>
    </row>
    <row r="14" spans="1:11" x14ac:dyDescent="0.25">
      <c r="A14" s="42"/>
      <c r="B14" s="77"/>
      <c r="C14" s="27"/>
      <c r="D14" s="27"/>
      <c r="E14" s="27"/>
      <c r="F14" s="9"/>
      <c r="G14" s="9"/>
      <c r="H14" s="9"/>
      <c r="I14" s="8"/>
      <c r="J14" s="9"/>
      <c r="K14" s="9"/>
    </row>
    <row r="15" spans="1:11" x14ac:dyDescent="0.25">
      <c r="A15" s="42"/>
      <c r="B15" s="8"/>
      <c r="C15" s="27"/>
      <c r="D15" s="27"/>
      <c r="E15" s="27"/>
      <c r="F15" s="9"/>
      <c r="G15" s="9"/>
      <c r="H15" s="8"/>
      <c r="I15" s="8"/>
      <c r="J15" s="9"/>
      <c r="K15" s="9"/>
    </row>
    <row r="16" spans="1:11" x14ac:dyDescent="0.25">
      <c r="A16" s="49"/>
      <c r="B16" s="73" t="s">
        <v>76</v>
      </c>
      <c r="C16" s="73"/>
      <c r="D16" s="73"/>
      <c r="E16" s="75">
        <f>E7+E8+E9+E10+E11+E12+E13+E14+E15</f>
        <v>1144</v>
      </c>
      <c r="F16" s="74">
        <f>F7+F8+F9+F10+F11+F12+F13</f>
        <v>1142.1599999999999</v>
      </c>
      <c r="G16" s="75"/>
      <c r="H16" s="74">
        <f>H7+H8+H9+H10+H11+H12+H13</f>
        <v>58.93</v>
      </c>
      <c r="I16" s="73"/>
      <c r="J16" s="73"/>
      <c r="K16" s="73"/>
    </row>
    <row r="17" spans="1:11" x14ac:dyDescent="0.25">
      <c r="A17" s="35"/>
      <c r="B17" s="35"/>
      <c r="C17" s="36"/>
      <c r="D17" s="36"/>
      <c r="E17" s="36"/>
      <c r="F17" s="36"/>
      <c r="G17" s="36"/>
      <c r="H17" s="35"/>
      <c r="I17" s="35"/>
      <c r="J17" s="35"/>
      <c r="K17" s="35"/>
    </row>
    <row r="18" spans="1:11" x14ac:dyDescent="0.25">
      <c r="A18" s="35"/>
      <c r="B18" s="35"/>
      <c r="C18" s="281" t="s">
        <v>38</v>
      </c>
      <c r="D18" s="281"/>
      <c r="E18" s="281"/>
      <c r="F18" s="281"/>
      <c r="G18" s="19">
        <f>E16+E17</f>
        <v>1144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40</v>
      </c>
      <c r="D19" s="281"/>
      <c r="E19" s="281"/>
      <c r="F19" s="281"/>
      <c r="G19" s="11">
        <f>H16+0</f>
        <v>58.93</v>
      </c>
      <c r="H19" s="117"/>
      <c r="I19" s="116"/>
      <c r="J19" s="116"/>
      <c r="K19" s="116"/>
    </row>
    <row r="20" spans="1:11" x14ac:dyDescent="0.25">
      <c r="A20" s="35"/>
      <c r="B20" s="35"/>
      <c r="C20" s="281" t="s">
        <v>4</v>
      </c>
      <c r="D20" s="281"/>
      <c r="E20" s="281"/>
      <c r="F20" s="281"/>
      <c r="G20" s="19">
        <f>K13</f>
        <v>3985.36</v>
      </c>
      <c r="H20" s="35"/>
      <c r="I20" s="35"/>
      <c r="J20" s="35"/>
      <c r="K20" s="35"/>
    </row>
    <row r="21" spans="1:11" x14ac:dyDescent="0.25">
      <c r="A21" s="37"/>
      <c r="B21" s="35"/>
      <c r="C21" s="285" t="s">
        <v>69</v>
      </c>
      <c r="D21" s="285"/>
      <c r="E21" s="285"/>
      <c r="F21" s="285"/>
      <c r="G21" s="28">
        <f>G18-G19</f>
        <v>1085.07</v>
      </c>
      <c r="H21" s="35"/>
      <c r="I21" s="35"/>
      <c r="J21" s="35"/>
      <c r="K21" s="35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280" t="s">
        <v>481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x14ac:dyDescent="0.25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</row>
    <row r="29" spans="1:11" ht="30" x14ac:dyDescent="0.25">
      <c r="A29" s="133" t="s">
        <v>68</v>
      </c>
      <c r="B29" s="133" t="s">
        <v>2</v>
      </c>
      <c r="C29" s="133" t="s">
        <v>41</v>
      </c>
      <c r="D29" s="133" t="s">
        <v>10</v>
      </c>
      <c r="E29" s="133" t="s">
        <v>6</v>
      </c>
      <c r="F29" s="17" t="s">
        <v>11</v>
      </c>
      <c r="G29" s="133" t="s">
        <v>37</v>
      </c>
      <c r="H29" s="133" t="s">
        <v>12</v>
      </c>
      <c r="I29" s="133" t="s">
        <v>3</v>
      </c>
      <c r="J29" s="6" t="s">
        <v>1</v>
      </c>
      <c r="K29" s="16" t="s">
        <v>13</v>
      </c>
    </row>
    <row r="30" spans="1:11" x14ac:dyDescent="0.25">
      <c r="A30" s="42">
        <v>1</v>
      </c>
      <c r="B30" s="26" t="s">
        <v>778</v>
      </c>
      <c r="C30" s="27" t="s">
        <v>779</v>
      </c>
      <c r="D30" s="72" t="s">
        <v>80</v>
      </c>
      <c r="E30" s="27">
        <v>115</v>
      </c>
      <c r="F30" s="9">
        <v>115</v>
      </c>
      <c r="G30" s="9">
        <v>0</v>
      </c>
      <c r="H30" s="8">
        <v>0</v>
      </c>
      <c r="I30" s="8" t="s">
        <v>6</v>
      </c>
      <c r="J30" s="83">
        <v>5825.86</v>
      </c>
      <c r="K30" s="9">
        <f>J30-F30</f>
        <v>5710.86</v>
      </c>
    </row>
    <row r="31" spans="1:11" x14ac:dyDescent="0.25">
      <c r="A31" s="42">
        <v>2</v>
      </c>
      <c r="B31" s="8"/>
      <c r="C31" s="27"/>
      <c r="D31" s="27"/>
      <c r="E31" s="27"/>
      <c r="F31" s="9"/>
      <c r="G31" s="9"/>
      <c r="H31" s="8"/>
      <c r="I31" s="8"/>
      <c r="J31" s="8"/>
      <c r="K31" s="9"/>
    </row>
    <row r="32" spans="1:11" x14ac:dyDescent="0.25">
      <c r="A32" s="42">
        <v>3</v>
      </c>
      <c r="B32" s="8"/>
      <c r="C32" s="27"/>
      <c r="D32" s="27"/>
      <c r="E32" s="27"/>
      <c r="F32" s="9"/>
      <c r="G32" s="9"/>
      <c r="H32" s="8"/>
      <c r="I32" s="8"/>
      <c r="J32" s="8"/>
      <c r="K32" s="9"/>
    </row>
    <row r="33" spans="1:11" x14ac:dyDescent="0.25">
      <c r="A33" s="42">
        <v>4</v>
      </c>
      <c r="B33" s="77"/>
      <c r="C33" s="27"/>
      <c r="D33" s="27"/>
      <c r="E33" s="27"/>
      <c r="F33" s="9"/>
      <c r="G33" s="9"/>
      <c r="H33" s="8"/>
      <c r="I33" s="8"/>
      <c r="J33" s="9"/>
      <c r="K33" s="9"/>
    </row>
    <row r="34" spans="1:11" x14ac:dyDescent="0.25">
      <c r="A34" s="42">
        <v>5</v>
      </c>
      <c r="B34" s="8"/>
      <c r="C34" s="27"/>
      <c r="D34" s="27"/>
      <c r="E34" s="27"/>
      <c r="F34" s="9"/>
      <c r="G34" s="9"/>
      <c r="H34" s="8"/>
      <c r="I34" s="8"/>
      <c r="J34" s="8"/>
      <c r="K34" s="9"/>
    </row>
    <row r="35" spans="1:11" x14ac:dyDescent="0.25">
      <c r="A35" s="42">
        <v>6</v>
      </c>
      <c r="B35" s="8"/>
      <c r="C35" s="27"/>
      <c r="D35" s="27"/>
      <c r="E35" s="27"/>
      <c r="F35" s="9"/>
      <c r="G35" s="9"/>
      <c r="H35" s="8"/>
      <c r="I35" s="8"/>
      <c r="J35" s="9"/>
      <c r="K35" s="9"/>
    </row>
    <row r="36" spans="1:11" x14ac:dyDescent="0.25">
      <c r="A36" s="49"/>
      <c r="B36" s="73"/>
      <c r="C36" s="73"/>
      <c r="D36" s="73"/>
      <c r="E36" s="73">
        <f>E30+E31+E32+E33+E34+E35</f>
        <v>115</v>
      </c>
      <c r="F36" s="74">
        <f>F30+F31+F32</f>
        <v>115</v>
      </c>
      <c r="G36" s="75"/>
      <c r="H36" s="76">
        <v>0</v>
      </c>
      <c r="I36" s="73"/>
      <c r="J36" s="73"/>
      <c r="K36" s="73"/>
    </row>
    <row r="37" spans="1:11" x14ac:dyDescent="0.25">
      <c r="A37" s="35"/>
      <c r="B37" s="35"/>
      <c r="C37" s="36"/>
      <c r="D37" s="36"/>
      <c r="E37" s="36"/>
      <c r="F37" s="36"/>
      <c r="G37" s="36"/>
      <c r="H37" s="35"/>
      <c r="I37" s="35"/>
      <c r="J37" s="35"/>
      <c r="K37" s="35"/>
    </row>
    <row r="38" spans="1:11" x14ac:dyDescent="0.25">
      <c r="A38" s="35"/>
      <c r="B38" s="35"/>
      <c r="C38" s="281" t="s">
        <v>39</v>
      </c>
      <c r="D38" s="281"/>
      <c r="E38" s="281"/>
      <c r="F38" s="281"/>
      <c r="G38" s="11">
        <v>401</v>
      </c>
      <c r="H38" s="118"/>
      <c r="I38" s="119"/>
      <c r="J38" s="119"/>
      <c r="K38" s="119"/>
    </row>
    <row r="39" spans="1:11" x14ac:dyDescent="0.25">
      <c r="A39" s="35"/>
      <c r="B39" s="35"/>
      <c r="C39" s="281" t="s">
        <v>38</v>
      </c>
      <c r="D39" s="281"/>
      <c r="E39" s="281"/>
      <c r="F39" s="281"/>
      <c r="G39" s="19">
        <v>115</v>
      </c>
      <c r="H39" s="118"/>
      <c r="I39" s="119"/>
      <c r="J39" s="119"/>
      <c r="K39" s="119"/>
    </row>
    <row r="40" spans="1:11" x14ac:dyDescent="0.25">
      <c r="A40" s="35"/>
      <c r="B40" s="35"/>
      <c r="C40" s="281" t="s">
        <v>783</v>
      </c>
      <c r="D40" s="281"/>
      <c r="E40" s="281"/>
      <c r="F40" s="281"/>
      <c r="G40" s="134">
        <v>5</v>
      </c>
      <c r="H40" s="118"/>
      <c r="I40" s="119"/>
      <c r="J40" s="119"/>
      <c r="K40" s="119"/>
    </row>
    <row r="41" spans="1:11" x14ac:dyDescent="0.25">
      <c r="A41" s="35"/>
      <c r="B41" s="35"/>
      <c r="C41" s="281" t="s">
        <v>4</v>
      </c>
      <c r="D41" s="281"/>
      <c r="E41" s="281"/>
      <c r="F41" s="281"/>
      <c r="G41" s="19">
        <f>K30</f>
        <v>5710.86</v>
      </c>
      <c r="H41" s="118"/>
      <c r="I41" s="119"/>
      <c r="J41" s="119"/>
      <c r="K41" s="119"/>
    </row>
    <row r="42" spans="1:11" x14ac:dyDescent="0.25">
      <c r="A42" s="35"/>
      <c r="B42" s="35"/>
      <c r="C42" s="266" t="s">
        <v>75</v>
      </c>
      <c r="D42" s="267"/>
      <c r="E42" s="267"/>
      <c r="F42" s="268"/>
      <c r="G42" s="11">
        <v>931</v>
      </c>
      <c r="H42" s="318" t="s">
        <v>782</v>
      </c>
      <c r="I42" s="319"/>
      <c r="J42" s="319"/>
      <c r="K42" s="319"/>
    </row>
    <row r="43" spans="1:11" x14ac:dyDescent="0.25">
      <c r="A43" s="37"/>
      <c r="B43" s="37"/>
      <c r="C43" s="282" t="s">
        <v>482</v>
      </c>
      <c r="D43" s="283"/>
      <c r="E43" s="283"/>
      <c r="F43" s="284"/>
      <c r="G43" s="28">
        <f>G18+G38+G39+G40-G19-G40-G42</f>
        <v>670.06999999999994</v>
      </c>
      <c r="H43" s="118"/>
      <c r="I43" s="119"/>
      <c r="J43" s="119"/>
      <c r="K43" s="119"/>
    </row>
    <row r="44" spans="1:11" x14ac:dyDescent="0.25">
      <c r="A44" s="37"/>
      <c r="B44" s="37"/>
      <c r="C44" s="38"/>
      <c r="D44" s="38"/>
      <c r="E44" s="38"/>
      <c r="F44" s="38"/>
      <c r="G44" s="39"/>
      <c r="H44" s="37"/>
      <c r="I44" s="37"/>
      <c r="J44" s="37"/>
      <c r="K44" s="37"/>
    </row>
    <row r="45" spans="1:11" x14ac:dyDescent="0.25">
      <c r="A45" s="134"/>
      <c r="B45" s="134"/>
      <c r="C45" s="134"/>
      <c r="D45" s="134"/>
    </row>
    <row r="47" spans="1:11" x14ac:dyDescent="0.25">
      <c r="H47" s="311" t="s">
        <v>768</v>
      </c>
      <c r="I47" s="311"/>
      <c r="J47" s="311"/>
    </row>
    <row r="49" spans="8:10" x14ac:dyDescent="0.25">
      <c r="H49" s="311" t="s">
        <v>71</v>
      </c>
      <c r="I49" s="311"/>
      <c r="J49" s="311"/>
    </row>
  </sheetData>
  <mergeCells count="16">
    <mergeCell ref="A27:K28"/>
    <mergeCell ref="C38:F38"/>
    <mergeCell ref="C39:F39"/>
    <mergeCell ref="A1:K3"/>
    <mergeCell ref="A4:K5"/>
    <mergeCell ref="C18:F18"/>
    <mergeCell ref="C19:F19"/>
    <mergeCell ref="C20:F20"/>
    <mergeCell ref="C21:F21"/>
    <mergeCell ref="H47:J47"/>
    <mergeCell ref="H49:J49"/>
    <mergeCell ref="C40:F40"/>
    <mergeCell ref="C41:F41"/>
    <mergeCell ref="C42:F42"/>
    <mergeCell ref="H42:K42"/>
    <mergeCell ref="C43:F43"/>
  </mergeCells>
  <pageMargins left="0" right="0" top="0" bottom="0" header="0.31496062992125984" footer="0.31496062992125984"/>
  <pageSetup paperSize="9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F52" sqref="F52"/>
    </sheetView>
  </sheetViews>
  <sheetFormatPr baseColWidth="10" defaultRowHeight="15" x14ac:dyDescent="0.25"/>
  <cols>
    <col min="1" max="1" width="4.5703125" customWidth="1"/>
    <col min="2" max="2" width="38.5703125" customWidth="1"/>
    <col min="3" max="3" width="10.28515625" customWidth="1"/>
    <col min="6" max="6" width="10.140625" customWidth="1"/>
  </cols>
  <sheetData>
    <row r="1" spans="1:11" x14ac:dyDescent="0.25">
      <c r="A1" s="280" t="s">
        <v>785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35" t="s">
        <v>68</v>
      </c>
      <c r="B6" s="135" t="s">
        <v>2</v>
      </c>
      <c r="C6" s="135" t="s">
        <v>41</v>
      </c>
      <c r="D6" s="135" t="s">
        <v>10</v>
      </c>
      <c r="E6" s="135" t="s">
        <v>6</v>
      </c>
      <c r="F6" s="17" t="s">
        <v>11</v>
      </c>
      <c r="G6" s="135" t="s">
        <v>37</v>
      </c>
      <c r="H6" s="135" t="s">
        <v>12</v>
      </c>
      <c r="I6" s="135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789</v>
      </c>
      <c r="C7" s="27" t="s">
        <v>790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3985.36</v>
      </c>
      <c r="K7" s="9">
        <f t="shared" ref="K7:K17" si="0">J7-F7+H7</f>
        <v>3797.6000000000004</v>
      </c>
    </row>
    <row r="8" spans="1:11" x14ac:dyDescent="0.25">
      <c r="A8" s="42">
        <v>2</v>
      </c>
      <c r="B8" s="8" t="s">
        <v>791</v>
      </c>
      <c r="C8" s="27" t="s">
        <v>792</v>
      </c>
      <c r="D8" s="72" t="s">
        <v>60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3797.6</v>
      </c>
      <c r="K8" s="9">
        <f t="shared" si="0"/>
        <v>3609.84</v>
      </c>
    </row>
    <row r="9" spans="1:11" x14ac:dyDescent="0.25">
      <c r="A9" s="42">
        <v>3</v>
      </c>
      <c r="B9" s="8" t="s">
        <v>793</v>
      </c>
      <c r="C9" s="27" t="s">
        <v>794</v>
      </c>
      <c r="D9" s="72" t="s">
        <v>15</v>
      </c>
      <c r="E9" s="27">
        <v>94</v>
      </c>
      <c r="F9" s="9">
        <v>93.14</v>
      </c>
      <c r="G9" s="9">
        <v>58</v>
      </c>
      <c r="H9" s="8">
        <v>4.0599999999999996</v>
      </c>
      <c r="I9" s="8" t="s">
        <v>6</v>
      </c>
      <c r="J9" s="9">
        <v>3609.84</v>
      </c>
      <c r="K9" s="9">
        <f t="shared" si="0"/>
        <v>3520.76</v>
      </c>
    </row>
    <row r="10" spans="1:11" x14ac:dyDescent="0.25">
      <c r="A10" s="42">
        <v>4</v>
      </c>
      <c r="B10" s="77" t="s">
        <v>795</v>
      </c>
      <c r="C10" s="27" t="s">
        <v>796</v>
      </c>
      <c r="D10" s="27" t="s">
        <v>8</v>
      </c>
      <c r="E10" s="27">
        <v>157</v>
      </c>
      <c r="F10" s="9">
        <v>156.54</v>
      </c>
      <c r="G10" s="9">
        <v>116.7</v>
      </c>
      <c r="H10" s="9">
        <v>8.17</v>
      </c>
      <c r="I10" s="8" t="s">
        <v>6</v>
      </c>
      <c r="J10" s="9">
        <f>20060+3520.76</f>
        <v>23580.760000000002</v>
      </c>
      <c r="K10" s="9">
        <f t="shared" si="0"/>
        <v>23432.39</v>
      </c>
    </row>
    <row r="11" spans="1:11" x14ac:dyDescent="0.25">
      <c r="A11" s="42">
        <v>5</v>
      </c>
      <c r="B11" s="8" t="s">
        <v>797</v>
      </c>
      <c r="C11" s="27" t="s">
        <v>796</v>
      </c>
      <c r="D11" s="27" t="s">
        <v>8</v>
      </c>
      <c r="E11" s="27">
        <v>157</v>
      </c>
      <c r="F11" s="9">
        <v>156.54</v>
      </c>
      <c r="G11" s="9">
        <v>116.7</v>
      </c>
      <c r="H11" s="9">
        <v>8.17</v>
      </c>
      <c r="I11" s="8" t="s">
        <v>6</v>
      </c>
      <c r="J11" s="9">
        <v>23432.39</v>
      </c>
      <c r="K11" s="9">
        <f t="shared" si="0"/>
        <v>23284.019999999997</v>
      </c>
    </row>
    <row r="12" spans="1:11" x14ac:dyDescent="0.25">
      <c r="A12" s="42">
        <v>6</v>
      </c>
      <c r="B12" s="8" t="s">
        <v>798</v>
      </c>
      <c r="C12" s="27" t="s">
        <v>799</v>
      </c>
      <c r="D12" s="27" t="s">
        <v>8</v>
      </c>
      <c r="E12" s="27">
        <v>157</v>
      </c>
      <c r="F12" s="9">
        <v>156.54</v>
      </c>
      <c r="G12" s="9">
        <v>116.7</v>
      </c>
      <c r="H12" s="9">
        <v>8.17</v>
      </c>
      <c r="I12" s="8" t="s">
        <v>6</v>
      </c>
      <c r="J12" s="9">
        <v>23284.02</v>
      </c>
      <c r="K12" s="9">
        <f t="shared" si="0"/>
        <v>23135.649999999998</v>
      </c>
    </row>
    <row r="13" spans="1:11" x14ac:dyDescent="0.25">
      <c r="A13" s="42">
        <v>7</v>
      </c>
      <c r="B13" s="8" t="s">
        <v>800</v>
      </c>
      <c r="C13" s="27" t="s">
        <v>799</v>
      </c>
      <c r="D13" s="27" t="s">
        <v>8</v>
      </c>
      <c r="E13" s="27">
        <v>157</v>
      </c>
      <c r="F13" s="9">
        <v>156.54</v>
      </c>
      <c r="G13" s="9">
        <v>116.7</v>
      </c>
      <c r="H13" s="9">
        <v>8.17</v>
      </c>
      <c r="I13" s="8" t="s">
        <v>6</v>
      </c>
      <c r="J13" s="9">
        <v>23135.65</v>
      </c>
      <c r="K13" s="9">
        <f t="shared" si="0"/>
        <v>22987.279999999999</v>
      </c>
    </row>
    <row r="14" spans="1:11" x14ac:dyDescent="0.25">
      <c r="A14" s="42">
        <v>8</v>
      </c>
      <c r="B14" s="77" t="s">
        <v>801</v>
      </c>
      <c r="C14" s="27" t="s">
        <v>802</v>
      </c>
      <c r="D14" s="27" t="s">
        <v>8</v>
      </c>
      <c r="E14" s="27">
        <v>157</v>
      </c>
      <c r="F14" s="9">
        <v>156.54</v>
      </c>
      <c r="G14" s="9">
        <v>116.7</v>
      </c>
      <c r="H14" s="9">
        <v>8.17</v>
      </c>
      <c r="I14" s="8" t="s">
        <v>6</v>
      </c>
      <c r="J14" s="9">
        <v>22987.279999999999</v>
      </c>
      <c r="K14" s="9">
        <f t="shared" si="0"/>
        <v>22838.909999999996</v>
      </c>
    </row>
    <row r="15" spans="1:11" x14ac:dyDescent="0.25">
      <c r="A15" s="42">
        <v>9</v>
      </c>
      <c r="B15" s="8" t="s">
        <v>803</v>
      </c>
      <c r="C15" s="27" t="s">
        <v>804</v>
      </c>
      <c r="D15" s="27" t="s">
        <v>5</v>
      </c>
      <c r="E15" s="27">
        <v>199</v>
      </c>
      <c r="F15" s="9">
        <v>198.66</v>
      </c>
      <c r="G15" s="9">
        <v>155.69999999999999</v>
      </c>
      <c r="H15" s="9">
        <v>10.9</v>
      </c>
      <c r="I15" s="8" t="s">
        <v>6</v>
      </c>
      <c r="J15" s="9">
        <v>22838.91</v>
      </c>
      <c r="K15" s="9">
        <f t="shared" si="0"/>
        <v>22651.15</v>
      </c>
    </row>
    <row r="16" spans="1:11" x14ac:dyDescent="0.25">
      <c r="A16" s="70">
        <v>10</v>
      </c>
      <c r="B16" s="8" t="s">
        <v>808</v>
      </c>
      <c r="C16" s="27" t="s">
        <v>810</v>
      </c>
      <c r="D16" s="72" t="s">
        <v>504</v>
      </c>
      <c r="E16" s="27">
        <v>255</v>
      </c>
      <c r="F16" s="9">
        <v>253.7</v>
      </c>
      <c r="G16" s="8">
        <v>178.43</v>
      </c>
      <c r="H16" s="9">
        <v>14.9</v>
      </c>
      <c r="I16" s="8" t="s">
        <v>157</v>
      </c>
      <c r="J16" s="8">
        <v>22651.15</v>
      </c>
      <c r="K16" s="9">
        <f t="shared" si="0"/>
        <v>22412.350000000002</v>
      </c>
    </row>
    <row r="17" spans="1:11" x14ac:dyDescent="0.25">
      <c r="A17" s="70">
        <v>11</v>
      </c>
      <c r="B17" s="8" t="s">
        <v>809</v>
      </c>
      <c r="C17" s="27" t="s">
        <v>810</v>
      </c>
      <c r="D17" s="72" t="s">
        <v>504</v>
      </c>
      <c r="E17" s="27">
        <v>255</v>
      </c>
      <c r="F17" s="9">
        <v>253.7</v>
      </c>
      <c r="G17" s="8">
        <v>178.43</v>
      </c>
      <c r="H17" s="9">
        <v>14.9</v>
      </c>
      <c r="I17" s="8" t="s">
        <v>157</v>
      </c>
      <c r="J17" s="8">
        <v>22412.35</v>
      </c>
      <c r="K17" s="9">
        <f t="shared" si="0"/>
        <v>22173.55</v>
      </c>
    </row>
    <row r="18" spans="1:11" x14ac:dyDescent="0.25">
      <c r="A18" s="49"/>
      <c r="B18" s="73" t="s">
        <v>76</v>
      </c>
      <c r="C18" s="73"/>
      <c r="D18" s="73"/>
      <c r="E18" s="75">
        <f>E7+E8+E9+E10+E11+E12+E13+E14+E15+E16+E17</f>
        <v>1986</v>
      </c>
      <c r="F18" s="74">
        <f>F7+F8+F9+F10+F11+F12+F13+F14+F15+F16+F17</f>
        <v>1979.22</v>
      </c>
      <c r="G18" s="75"/>
      <c r="H18" s="74">
        <f>H7+H8+H9+H10+H11+H12+H13+H14+H15+H16+H17</f>
        <v>107.41000000000003</v>
      </c>
      <c r="I18" s="73"/>
      <c r="J18" s="73"/>
      <c r="K18" s="73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E18+E19</f>
        <v>1986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1">
        <f>H18+0</f>
        <v>107.41000000000003</v>
      </c>
      <c r="H21" s="117"/>
      <c r="I21" s="116"/>
      <c r="J21" s="116"/>
      <c r="K21" s="116"/>
    </row>
    <row r="22" spans="1:11" x14ac:dyDescent="0.25">
      <c r="A22" s="35"/>
      <c r="B22" s="35"/>
      <c r="C22" s="328" t="s">
        <v>805</v>
      </c>
      <c r="D22" s="328"/>
      <c r="E22" s="328"/>
      <c r="F22" s="328"/>
      <c r="G22" s="125">
        <v>471</v>
      </c>
      <c r="H22" s="117"/>
      <c r="I22" s="116"/>
      <c r="J22" s="116"/>
      <c r="K22" s="116"/>
    </row>
    <row r="23" spans="1:11" x14ac:dyDescent="0.25">
      <c r="A23" s="35"/>
      <c r="B23" s="35"/>
      <c r="C23" s="281" t="s">
        <v>811</v>
      </c>
      <c r="D23" s="281"/>
      <c r="E23" s="281"/>
      <c r="F23" s="281"/>
      <c r="G23" s="19">
        <v>510</v>
      </c>
      <c r="H23" s="136" t="s">
        <v>812</v>
      </c>
      <c r="I23" s="137"/>
      <c r="J23" s="116"/>
      <c r="K23" s="116"/>
    </row>
    <row r="24" spans="1:11" x14ac:dyDescent="0.25">
      <c r="A24" s="35"/>
      <c r="B24" s="35"/>
      <c r="C24" s="281" t="s">
        <v>4</v>
      </c>
      <c r="D24" s="281"/>
      <c r="E24" s="281"/>
      <c r="F24" s="281"/>
      <c r="G24" s="19">
        <f>K17</f>
        <v>22173.55</v>
      </c>
      <c r="H24" s="35"/>
      <c r="I24" s="35"/>
      <c r="J24" s="35"/>
      <c r="K24" s="35"/>
    </row>
    <row r="25" spans="1:11" x14ac:dyDescent="0.25">
      <c r="A25" s="37"/>
      <c r="B25" s="35"/>
      <c r="C25" s="285" t="s">
        <v>806</v>
      </c>
      <c r="D25" s="285"/>
      <c r="E25" s="285"/>
      <c r="F25" s="285"/>
      <c r="G25" s="28">
        <f>G20-G21-G22-G23</f>
        <v>897.58999999999992</v>
      </c>
      <c r="H25" s="35"/>
      <c r="I25" s="35"/>
      <c r="J25" s="35"/>
      <c r="K25" s="35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280" t="s">
        <v>481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</row>
    <row r="32" spans="1:11" x14ac:dyDescent="0.25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</row>
    <row r="33" spans="1:11" ht="30" x14ac:dyDescent="0.25">
      <c r="A33" s="135" t="s">
        <v>68</v>
      </c>
      <c r="B33" s="135" t="s">
        <v>2</v>
      </c>
      <c r="C33" s="135" t="s">
        <v>41</v>
      </c>
      <c r="D33" s="135" t="s">
        <v>10</v>
      </c>
      <c r="E33" s="135" t="s">
        <v>6</v>
      </c>
      <c r="F33" s="17" t="s">
        <v>11</v>
      </c>
      <c r="G33" s="135" t="s">
        <v>37</v>
      </c>
      <c r="H33" s="135" t="s">
        <v>12</v>
      </c>
      <c r="I33" s="135" t="s">
        <v>3</v>
      </c>
      <c r="J33" s="6" t="s">
        <v>1</v>
      </c>
      <c r="K33" s="16" t="s">
        <v>13</v>
      </c>
    </row>
    <row r="34" spans="1:11" x14ac:dyDescent="0.25">
      <c r="A34" s="42">
        <v>1</v>
      </c>
      <c r="B34" s="26" t="s">
        <v>787</v>
      </c>
      <c r="C34" s="27" t="s">
        <v>788</v>
      </c>
      <c r="D34" s="72" t="s">
        <v>5</v>
      </c>
      <c r="E34" s="27">
        <v>198</v>
      </c>
      <c r="F34" s="9">
        <v>198</v>
      </c>
      <c r="G34" s="9">
        <v>0</v>
      </c>
      <c r="H34" s="8">
        <v>0</v>
      </c>
      <c r="I34" s="8" t="s">
        <v>6</v>
      </c>
      <c r="J34" s="83">
        <v>5710.86</v>
      </c>
      <c r="K34" s="9">
        <f>J34-F34</f>
        <v>5512.86</v>
      </c>
    </row>
    <row r="35" spans="1:11" x14ac:dyDescent="0.25">
      <c r="A35" s="42">
        <v>2</v>
      </c>
      <c r="B35" s="8"/>
      <c r="C35" s="27"/>
      <c r="D35" s="27"/>
      <c r="E35" s="27"/>
      <c r="F35" s="9"/>
      <c r="G35" s="9"/>
      <c r="H35" s="8"/>
      <c r="I35" s="8"/>
      <c r="J35" s="8"/>
      <c r="K35" s="9"/>
    </row>
    <row r="36" spans="1:11" x14ac:dyDescent="0.25">
      <c r="A36" s="42">
        <v>3</v>
      </c>
      <c r="B36" s="8"/>
      <c r="C36" s="27"/>
      <c r="D36" s="27"/>
      <c r="E36" s="27"/>
      <c r="F36" s="9"/>
      <c r="G36" s="9"/>
      <c r="H36" s="8"/>
      <c r="I36" s="8"/>
      <c r="J36" s="8"/>
      <c r="K36" s="9"/>
    </row>
    <row r="37" spans="1:11" x14ac:dyDescent="0.25">
      <c r="A37" s="42">
        <v>4</v>
      </c>
      <c r="B37" s="77"/>
      <c r="C37" s="27"/>
      <c r="D37" s="27"/>
      <c r="E37" s="27"/>
      <c r="F37" s="9"/>
      <c r="G37" s="9"/>
      <c r="H37" s="8"/>
      <c r="I37" s="8"/>
      <c r="J37" s="9"/>
      <c r="K37" s="9"/>
    </row>
    <row r="38" spans="1:11" x14ac:dyDescent="0.25">
      <c r="A38" s="42">
        <v>5</v>
      </c>
      <c r="B38" s="8"/>
      <c r="C38" s="27"/>
      <c r="D38" s="27"/>
      <c r="E38" s="27"/>
      <c r="F38" s="9"/>
      <c r="G38" s="9"/>
      <c r="H38" s="8"/>
      <c r="I38" s="8"/>
      <c r="J38" s="8"/>
      <c r="K38" s="9"/>
    </row>
    <row r="39" spans="1:11" x14ac:dyDescent="0.25">
      <c r="A39" s="42">
        <v>6</v>
      </c>
      <c r="B39" s="8"/>
      <c r="C39" s="27"/>
      <c r="D39" s="27"/>
      <c r="E39" s="27"/>
      <c r="F39" s="9"/>
      <c r="G39" s="9"/>
      <c r="H39" s="8"/>
      <c r="I39" s="8"/>
      <c r="J39" s="9"/>
      <c r="K39" s="9"/>
    </row>
    <row r="40" spans="1:11" x14ac:dyDescent="0.25">
      <c r="A40" s="49"/>
      <c r="B40" s="73"/>
      <c r="C40" s="73"/>
      <c r="D40" s="73"/>
      <c r="E40" s="73">
        <f>E34+E35+E36+E37+E38+E39</f>
        <v>198</v>
      </c>
      <c r="F40" s="74">
        <f>F34+F35+F36</f>
        <v>198</v>
      </c>
      <c r="G40" s="75"/>
      <c r="H40" s="76">
        <v>0</v>
      </c>
      <c r="I40" s="73"/>
      <c r="J40" s="73"/>
      <c r="K40" s="73"/>
    </row>
    <row r="41" spans="1:11" x14ac:dyDescent="0.25">
      <c r="A41" s="35"/>
      <c r="B41" s="35"/>
      <c r="C41" s="36"/>
      <c r="D41" s="36"/>
      <c r="E41" s="36"/>
      <c r="F41" s="36"/>
      <c r="G41" s="36"/>
      <c r="H41" s="35"/>
      <c r="I41" s="35"/>
      <c r="J41" s="35"/>
      <c r="K41" s="35"/>
    </row>
    <row r="42" spans="1:11" x14ac:dyDescent="0.25">
      <c r="A42" s="35"/>
      <c r="B42" s="35"/>
      <c r="C42" s="281" t="s">
        <v>39</v>
      </c>
      <c r="D42" s="281"/>
      <c r="E42" s="281"/>
      <c r="F42" s="281"/>
      <c r="G42" s="11">
        <v>0</v>
      </c>
      <c r="H42" s="118"/>
      <c r="I42" s="119"/>
      <c r="J42" s="119"/>
      <c r="K42" s="119"/>
    </row>
    <row r="43" spans="1:11" x14ac:dyDescent="0.25">
      <c r="A43" s="35"/>
      <c r="B43" s="35"/>
      <c r="C43" s="281" t="s">
        <v>38</v>
      </c>
      <c r="D43" s="281"/>
      <c r="E43" s="281"/>
      <c r="F43" s="281"/>
      <c r="G43" s="19">
        <f>F40</f>
        <v>198</v>
      </c>
      <c r="H43" s="118"/>
      <c r="I43" s="119"/>
      <c r="J43" s="119"/>
      <c r="K43" s="119"/>
    </row>
    <row r="44" spans="1:11" x14ac:dyDescent="0.25">
      <c r="A44" s="35"/>
      <c r="B44" s="35"/>
      <c r="C44" s="281" t="s">
        <v>4</v>
      </c>
      <c r="D44" s="281"/>
      <c r="E44" s="281"/>
      <c r="F44" s="281"/>
      <c r="G44" s="19">
        <f>K34</f>
        <v>5512.86</v>
      </c>
      <c r="H44" s="118"/>
      <c r="I44" s="119"/>
      <c r="J44" s="119"/>
      <c r="K44" s="119"/>
    </row>
    <row r="45" spans="1:11" x14ac:dyDescent="0.25">
      <c r="A45" s="35"/>
      <c r="B45" s="35"/>
      <c r="C45" s="266" t="s">
        <v>75</v>
      </c>
      <c r="D45" s="267"/>
      <c r="E45" s="267"/>
      <c r="F45" s="268"/>
      <c r="G45" s="19">
        <v>600</v>
      </c>
      <c r="H45" s="318" t="s">
        <v>807</v>
      </c>
      <c r="I45" s="319"/>
      <c r="J45" s="319"/>
      <c r="K45" s="319"/>
    </row>
    <row r="46" spans="1:11" x14ac:dyDescent="0.25">
      <c r="A46" s="37"/>
      <c r="B46" s="37"/>
      <c r="C46" s="282" t="s">
        <v>482</v>
      </c>
      <c r="D46" s="283"/>
      <c r="E46" s="283"/>
      <c r="F46" s="284"/>
      <c r="G46" s="28">
        <f>G25+G43-G45</f>
        <v>495.58999999999992</v>
      </c>
      <c r="H46" s="118"/>
      <c r="I46" s="119"/>
      <c r="J46" s="119"/>
      <c r="K46" s="119"/>
    </row>
    <row r="47" spans="1:11" x14ac:dyDescent="0.25">
      <c r="A47" s="37"/>
      <c r="B47" s="37"/>
      <c r="C47" s="38"/>
      <c r="D47" s="38"/>
      <c r="E47" s="38"/>
      <c r="F47" s="38"/>
      <c r="G47" s="39"/>
      <c r="H47" s="37"/>
      <c r="I47" s="37"/>
      <c r="J47" s="37"/>
      <c r="K47" s="37"/>
    </row>
    <row r="48" spans="1:11" x14ac:dyDescent="0.25">
      <c r="A48" s="134"/>
      <c r="B48" s="134"/>
      <c r="C48" s="134"/>
      <c r="D48" s="134"/>
    </row>
    <row r="50" spans="8:10" x14ac:dyDescent="0.25">
      <c r="H50" s="311" t="s">
        <v>786</v>
      </c>
      <c r="I50" s="311"/>
      <c r="J50" s="311"/>
    </row>
    <row r="52" spans="8:10" x14ac:dyDescent="0.25">
      <c r="H52" s="311" t="s">
        <v>71</v>
      </c>
      <c r="I52" s="311"/>
      <c r="J52" s="311"/>
    </row>
  </sheetData>
  <mergeCells count="17">
    <mergeCell ref="C25:F25"/>
    <mergeCell ref="C22:F22"/>
    <mergeCell ref="C23:F23"/>
    <mergeCell ref="A1:K3"/>
    <mergeCell ref="A4:K5"/>
    <mergeCell ref="C20:F20"/>
    <mergeCell ref="C21:F21"/>
    <mergeCell ref="C24:F24"/>
    <mergeCell ref="C46:F46"/>
    <mergeCell ref="H50:J50"/>
    <mergeCell ref="H52:J52"/>
    <mergeCell ref="A31:K32"/>
    <mergeCell ref="C42:F42"/>
    <mergeCell ref="C43:F43"/>
    <mergeCell ref="C44:F44"/>
    <mergeCell ref="C45:F45"/>
    <mergeCell ref="H45:K45"/>
  </mergeCells>
  <pageMargins left="0" right="0" top="0" bottom="0" header="0.31496062992125984" footer="0.31496062992125984"/>
  <pageSetup paperSize="9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L39" sqref="L39"/>
    </sheetView>
  </sheetViews>
  <sheetFormatPr baseColWidth="10" defaultRowHeight="15" x14ac:dyDescent="0.25"/>
  <cols>
    <col min="1" max="1" width="5.85546875" customWidth="1"/>
    <col min="2" max="2" width="37.42578125" customWidth="1"/>
    <col min="6" max="6" width="10.7109375" customWidth="1"/>
    <col min="7" max="7" width="9.5703125" customWidth="1"/>
    <col min="8" max="8" width="9.7109375" customWidth="1"/>
    <col min="9" max="9" width="10.85546875" customWidth="1"/>
  </cols>
  <sheetData>
    <row r="1" spans="1:11" x14ac:dyDescent="0.25">
      <c r="A1" s="280" t="s">
        <v>814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38" t="s">
        <v>68</v>
      </c>
      <c r="B6" s="138" t="s">
        <v>2</v>
      </c>
      <c r="C6" s="138" t="s">
        <v>41</v>
      </c>
      <c r="D6" s="138" t="s">
        <v>10</v>
      </c>
      <c r="E6" s="138" t="s">
        <v>6</v>
      </c>
      <c r="F6" s="17" t="s">
        <v>11</v>
      </c>
      <c r="G6" s="138" t="s">
        <v>37</v>
      </c>
      <c r="H6" s="138" t="s">
        <v>12</v>
      </c>
      <c r="I6" s="138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815</v>
      </c>
      <c r="C7" s="27" t="s">
        <v>816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22173.55</v>
      </c>
      <c r="K7" s="9">
        <f>J7-F7+H7</f>
        <v>21985.79</v>
      </c>
    </row>
    <row r="8" spans="1:11" x14ac:dyDescent="0.25">
      <c r="A8" s="42">
        <v>2</v>
      </c>
      <c r="B8" s="8" t="s">
        <v>627</v>
      </c>
      <c r="C8" s="27" t="s">
        <v>817</v>
      </c>
      <c r="D8" s="72" t="s">
        <v>107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67</v>
      </c>
      <c r="J8" s="9">
        <v>21985.79</v>
      </c>
      <c r="K8" s="9">
        <f>J8-F8+H8</f>
        <v>21798.030000000002</v>
      </c>
    </row>
    <row r="9" spans="1:11" x14ac:dyDescent="0.25">
      <c r="A9" s="42">
        <v>3</v>
      </c>
      <c r="B9" s="8" t="s">
        <v>818</v>
      </c>
      <c r="C9" s="27" t="s">
        <v>819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21798.03</v>
      </c>
      <c r="K9" s="9">
        <f>J9-F9+H9</f>
        <v>21610.27</v>
      </c>
    </row>
    <row r="10" spans="1:11" x14ac:dyDescent="0.25">
      <c r="A10" s="42">
        <v>4</v>
      </c>
      <c r="B10" s="77" t="s">
        <v>820</v>
      </c>
      <c r="C10" s="27" t="s">
        <v>821</v>
      </c>
      <c r="D10" s="27" t="s">
        <v>107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157</v>
      </c>
      <c r="J10" s="9">
        <v>21610.27</v>
      </c>
      <c r="K10" s="9">
        <f>J10-F10+H10</f>
        <v>21422.510000000002</v>
      </c>
    </row>
    <row r="11" spans="1:11" x14ac:dyDescent="0.25">
      <c r="A11" s="42">
        <v>5</v>
      </c>
      <c r="B11" s="8"/>
      <c r="C11" s="27"/>
      <c r="D11" s="27"/>
      <c r="E11" s="27"/>
      <c r="F11" s="9"/>
      <c r="G11" s="9"/>
      <c r="H11" s="9"/>
      <c r="I11" s="8"/>
      <c r="J11" s="9"/>
      <c r="K11" s="9"/>
    </row>
    <row r="12" spans="1:11" x14ac:dyDescent="0.25">
      <c r="A12" s="42">
        <v>6</v>
      </c>
      <c r="B12" s="8"/>
      <c r="C12" s="27"/>
      <c r="D12" s="27"/>
      <c r="E12" s="27"/>
      <c r="F12" s="9"/>
      <c r="G12" s="9"/>
      <c r="H12" s="9"/>
      <c r="I12" s="8"/>
      <c r="J12" s="9"/>
      <c r="K12" s="9"/>
    </row>
    <row r="13" spans="1:11" x14ac:dyDescent="0.25">
      <c r="A13" s="42">
        <v>7</v>
      </c>
      <c r="B13" s="8"/>
      <c r="C13" s="27"/>
      <c r="D13" s="27"/>
      <c r="E13" s="27"/>
      <c r="F13" s="9"/>
      <c r="G13" s="9"/>
      <c r="H13" s="9"/>
      <c r="I13" s="8"/>
      <c r="J13" s="9"/>
      <c r="K13" s="9"/>
    </row>
    <row r="14" spans="1:11" x14ac:dyDescent="0.25">
      <c r="A14" s="42">
        <v>8</v>
      </c>
      <c r="B14" s="77"/>
      <c r="C14" s="27"/>
      <c r="D14" s="27"/>
      <c r="E14" s="27"/>
      <c r="F14" s="9"/>
      <c r="G14" s="9"/>
      <c r="H14" s="9"/>
      <c r="I14" s="8"/>
      <c r="J14" s="9"/>
      <c r="K14" s="9"/>
    </row>
    <row r="15" spans="1:11" x14ac:dyDescent="0.25">
      <c r="A15" s="42">
        <v>9</v>
      </c>
      <c r="B15" s="8"/>
      <c r="C15" s="27"/>
      <c r="D15" s="27"/>
      <c r="E15" s="27"/>
      <c r="F15" s="9"/>
      <c r="G15" s="9"/>
      <c r="H15" s="9"/>
      <c r="I15" s="8"/>
      <c r="J15" s="9"/>
      <c r="K15" s="9"/>
    </row>
    <row r="16" spans="1:11" x14ac:dyDescent="0.25">
      <c r="A16" s="70">
        <v>10</v>
      </c>
      <c r="B16" s="8"/>
      <c r="C16" s="27"/>
      <c r="D16" s="72"/>
      <c r="E16" s="27"/>
      <c r="F16" s="9"/>
      <c r="G16" s="8"/>
      <c r="H16" s="9"/>
      <c r="I16" s="8"/>
      <c r="J16" s="8"/>
      <c r="K16" s="9"/>
    </row>
    <row r="17" spans="1:11" x14ac:dyDescent="0.25">
      <c r="A17" s="70">
        <v>11</v>
      </c>
      <c r="B17" s="8"/>
      <c r="C17" s="27"/>
      <c r="D17" s="72"/>
      <c r="E17" s="27"/>
      <c r="F17" s="9"/>
      <c r="G17" s="8"/>
      <c r="H17" s="9"/>
      <c r="I17" s="8"/>
      <c r="J17" s="8"/>
      <c r="K17" s="9"/>
    </row>
    <row r="18" spans="1:11" x14ac:dyDescent="0.25">
      <c r="A18" s="49"/>
      <c r="B18" s="73" t="s">
        <v>76</v>
      </c>
      <c r="C18" s="73"/>
      <c r="D18" s="73"/>
      <c r="E18" s="75">
        <f>E7+E8+E9+E10+E11+E12+E13+E14+E15+E16+E17</f>
        <v>796</v>
      </c>
      <c r="F18" s="74">
        <f>F7+F8+F9+F10</f>
        <v>794.64</v>
      </c>
      <c r="G18" s="75"/>
      <c r="H18" s="74">
        <f>H7+H8+H9+H10</f>
        <v>43.6</v>
      </c>
      <c r="I18" s="73"/>
      <c r="J18" s="73"/>
      <c r="K18" s="73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E18+E19</f>
        <v>796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1">
        <f>H18+0</f>
        <v>43.6</v>
      </c>
      <c r="H21" s="117"/>
      <c r="I21" s="116"/>
      <c r="J21" s="116"/>
      <c r="K21" s="116"/>
    </row>
    <row r="22" spans="1:11" x14ac:dyDescent="0.25">
      <c r="A22" s="35"/>
      <c r="B22" s="35"/>
      <c r="C22" s="328" t="s">
        <v>580</v>
      </c>
      <c r="D22" s="328"/>
      <c r="E22" s="328"/>
      <c r="F22" s="328"/>
      <c r="G22" s="125">
        <v>199</v>
      </c>
      <c r="H22" s="117"/>
      <c r="I22" s="116"/>
      <c r="J22" s="116"/>
      <c r="K22" s="116"/>
    </row>
    <row r="23" spans="1:11" x14ac:dyDescent="0.25">
      <c r="A23" s="35"/>
      <c r="B23" s="35"/>
      <c r="C23" s="281" t="s">
        <v>4</v>
      </c>
      <c r="D23" s="281"/>
      <c r="E23" s="281"/>
      <c r="F23" s="281"/>
      <c r="G23" s="19">
        <f>K10</f>
        <v>21422.510000000002</v>
      </c>
      <c r="H23" s="35"/>
      <c r="I23" s="35"/>
      <c r="J23" s="35"/>
      <c r="K23" s="35"/>
    </row>
    <row r="24" spans="1:11" x14ac:dyDescent="0.25">
      <c r="A24" s="37"/>
      <c r="B24" s="35"/>
      <c r="C24" s="285" t="s">
        <v>806</v>
      </c>
      <c r="D24" s="285"/>
      <c r="E24" s="285"/>
      <c r="F24" s="285"/>
      <c r="G24" s="28">
        <f>G20-G21</f>
        <v>752.4</v>
      </c>
      <c r="H24" s="35"/>
      <c r="I24" s="35"/>
      <c r="J24" s="35"/>
      <c r="K24" s="35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280" t="s">
        <v>481</v>
      </c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x14ac:dyDescent="0.25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</row>
    <row r="32" spans="1:11" ht="30" x14ac:dyDescent="0.25">
      <c r="A32" s="138" t="s">
        <v>68</v>
      </c>
      <c r="B32" s="138" t="s">
        <v>2</v>
      </c>
      <c r="C32" s="138" t="s">
        <v>41</v>
      </c>
      <c r="D32" s="138" t="s">
        <v>10</v>
      </c>
      <c r="E32" s="138" t="s">
        <v>6</v>
      </c>
      <c r="F32" s="17" t="s">
        <v>11</v>
      </c>
      <c r="G32" s="138" t="s">
        <v>37</v>
      </c>
      <c r="H32" s="138" t="s">
        <v>12</v>
      </c>
      <c r="I32" s="138" t="s">
        <v>3</v>
      </c>
      <c r="J32" s="6" t="s">
        <v>1</v>
      </c>
      <c r="K32" s="16" t="s">
        <v>13</v>
      </c>
    </row>
    <row r="33" spans="1:11" x14ac:dyDescent="0.25">
      <c r="A33" s="42">
        <v>1</v>
      </c>
      <c r="B33" s="26" t="s">
        <v>355</v>
      </c>
      <c r="C33" s="27" t="s">
        <v>822</v>
      </c>
      <c r="D33" s="72" t="s">
        <v>5</v>
      </c>
      <c r="E33" s="27">
        <v>198</v>
      </c>
      <c r="F33" s="9">
        <v>198</v>
      </c>
      <c r="G33" s="9">
        <v>0</v>
      </c>
      <c r="H33" s="8">
        <v>0</v>
      </c>
      <c r="I33" s="8" t="s">
        <v>157</v>
      </c>
      <c r="J33" s="83">
        <v>5512.86</v>
      </c>
      <c r="K33" s="9">
        <f>J33-F33</f>
        <v>5314.86</v>
      </c>
    </row>
    <row r="34" spans="1:11" x14ac:dyDescent="0.25">
      <c r="A34" s="42">
        <v>2</v>
      </c>
      <c r="B34" s="8" t="s">
        <v>823</v>
      </c>
      <c r="C34" s="27" t="s">
        <v>824</v>
      </c>
      <c r="D34" s="27" t="s">
        <v>60</v>
      </c>
      <c r="E34" s="27">
        <v>198</v>
      </c>
      <c r="F34" s="9">
        <v>198</v>
      </c>
      <c r="G34" s="9">
        <v>0</v>
      </c>
      <c r="H34" s="8">
        <v>0</v>
      </c>
      <c r="I34" s="8" t="s">
        <v>6</v>
      </c>
      <c r="J34" s="8">
        <v>5314.86</v>
      </c>
      <c r="K34" s="9">
        <f>J34-F34</f>
        <v>5116.8599999999997</v>
      </c>
    </row>
    <row r="35" spans="1:11" x14ac:dyDescent="0.25">
      <c r="A35" s="42">
        <v>3</v>
      </c>
      <c r="B35" s="8" t="s">
        <v>825</v>
      </c>
      <c r="C35" s="27" t="s">
        <v>824</v>
      </c>
      <c r="D35" s="27" t="s">
        <v>60</v>
      </c>
      <c r="E35" s="27">
        <v>198</v>
      </c>
      <c r="F35" s="9">
        <v>198</v>
      </c>
      <c r="G35" s="9">
        <v>0</v>
      </c>
      <c r="H35" s="8">
        <v>0</v>
      </c>
      <c r="I35" s="8" t="s">
        <v>6</v>
      </c>
      <c r="J35" s="8">
        <v>5116.8599999999997</v>
      </c>
      <c r="K35" s="9">
        <f>J35-F35</f>
        <v>4918.8599999999997</v>
      </c>
    </row>
    <row r="36" spans="1:11" x14ac:dyDescent="0.25">
      <c r="A36" s="42">
        <v>4</v>
      </c>
      <c r="B36" s="77" t="s">
        <v>826</v>
      </c>
      <c r="C36" s="27" t="s">
        <v>824</v>
      </c>
      <c r="D36" s="27" t="s">
        <v>60</v>
      </c>
      <c r="E36" s="27">
        <v>198</v>
      </c>
      <c r="F36" s="9">
        <v>198</v>
      </c>
      <c r="G36" s="9">
        <v>0</v>
      </c>
      <c r="H36" s="8">
        <v>0</v>
      </c>
      <c r="I36" s="8" t="s">
        <v>6</v>
      </c>
      <c r="J36" s="9">
        <v>4918.8599999999997</v>
      </c>
      <c r="K36" s="9">
        <f>J36-F36</f>
        <v>4720.8599999999997</v>
      </c>
    </row>
    <row r="37" spans="1:11" x14ac:dyDescent="0.25">
      <c r="A37" s="42">
        <v>5</v>
      </c>
      <c r="B37" s="8" t="s">
        <v>820</v>
      </c>
      <c r="C37" s="27" t="s">
        <v>827</v>
      </c>
      <c r="D37" s="27" t="s">
        <v>5</v>
      </c>
      <c r="E37" s="27">
        <v>198</v>
      </c>
      <c r="F37" s="9">
        <v>198</v>
      </c>
      <c r="G37" s="9">
        <v>0</v>
      </c>
      <c r="H37" s="8">
        <v>0</v>
      </c>
      <c r="I37" s="8" t="s">
        <v>157</v>
      </c>
      <c r="J37" s="8">
        <v>4720.8599999999997</v>
      </c>
      <c r="K37" s="9">
        <f>J37-F37</f>
        <v>4522.8599999999997</v>
      </c>
    </row>
    <row r="38" spans="1:11" x14ac:dyDescent="0.25">
      <c r="A38" s="42">
        <v>6</v>
      </c>
      <c r="B38" s="8"/>
      <c r="C38" s="27"/>
      <c r="D38" s="27"/>
      <c r="E38" s="27"/>
      <c r="F38" s="9"/>
      <c r="G38" s="9"/>
      <c r="H38" s="8"/>
      <c r="I38" s="8"/>
      <c r="J38" s="9"/>
      <c r="K38" s="9"/>
    </row>
    <row r="39" spans="1:11" x14ac:dyDescent="0.25">
      <c r="A39" s="49"/>
      <c r="B39" s="73"/>
      <c r="C39" s="73"/>
      <c r="D39" s="73"/>
      <c r="E39" s="73">
        <f>E33+E34+E35+E36+E37+E38</f>
        <v>990</v>
      </c>
      <c r="F39" s="74">
        <f>F33+F34+F35+F36+F37</f>
        <v>990</v>
      </c>
      <c r="G39" s="75"/>
      <c r="H39" s="76">
        <v>0</v>
      </c>
      <c r="I39" s="73"/>
      <c r="J39" s="73"/>
      <c r="K39" s="73"/>
    </row>
    <row r="40" spans="1:11" x14ac:dyDescent="0.25">
      <c r="A40" s="35"/>
      <c r="B40" s="35"/>
      <c r="C40" s="36"/>
      <c r="D40" s="36"/>
      <c r="E40" s="36"/>
      <c r="F40" s="36"/>
      <c r="G40" s="36"/>
      <c r="H40" s="35"/>
      <c r="I40" s="35"/>
      <c r="J40" s="35"/>
      <c r="K40" s="35"/>
    </row>
    <row r="41" spans="1:11" x14ac:dyDescent="0.25">
      <c r="A41" s="35"/>
      <c r="B41" s="35"/>
      <c r="C41" s="281" t="s">
        <v>39</v>
      </c>
      <c r="D41" s="281"/>
      <c r="E41" s="281"/>
      <c r="F41" s="281"/>
      <c r="G41" s="11">
        <v>510</v>
      </c>
      <c r="H41" s="118"/>
      <c r="I41" s="119"/>
      <c r="J41" s="119"/>
      <c r="K41" s="119"/>
    </row>
    <row r="42" spans="1:11" x14ac:dyDescent="0.25">
      <c r="A42" s="35"/>
      <c r="B42" s="35"/>
      <c r="C42" s="281" t="s">
        <v>38</v>
      </c>
      <c r="D42" s="281"/>
      <c r="E42" s="281"/>
      <c r="F42" s="281"/>
      <c r="G42" s="19">
        <f>F39</f>
        <v>990</v>
      </c>
      <c r="H42" s="118"/>
      <c r="I42" s="119"/>
      <c r="J42" s="119"/>
      <c r="K42" s="119"/>
    </row>
    <row r="43" spans="1:11" x14ac:dyDescent="0.25">
      <c r="A43" s="35"/>
      <c r="B43" s="35"/>
      <c r="C43" s="281" t="s">
        <v>4</v>
      </c>
      <c r="D43" s="281"/>
      <c r="E43" s="281"/>
      <c r="F43" s="281"/>
      <c r="G43" s="19">
        <f>K37</f>
        <v>4522.8599999999997</v>
      </c>
      <c r="H43" s="118"/>
      <c r="I43" s="119"/>
      <c r="J43" s="119"/>
      <c r="K43" s="119"/>
    </row>
    <row r="44" spans="1:11" ht="21.75" customHeight="1" x14ac:dyDescent="0.25">
      <c r="A44" s="35"/>
      <c r="B44" s="35"/>
      <c r="C44" s="266" t="s">
        <v>828</v>
      </c>
      <c r="D44" s="267"/>
      <c r="E44" s="267"/>
      <c r="F44" s="268"/>
      <c r="G44" s="19">
        <v>794</v>
      </c>
      <c r="H44" s="329" t="s">
        <v>829</v>
      </c>
      <c r="I44" s="330"/>
      <c r="J44" s="330"/>
      <c r="K44" s="330"/>
    </row>
    <row r="45" spans="1:11" x14ac:dyDescent="0.25">
      <c r="A45" s="35"/>
      <c r="B45" s="35"/>
      <c r="C45" s="266" t="s">
        <v>75</v>
      </c>
      <c r="D45" s="267"/>
      <c r="E45" s="267"/>
      <c r="F45" s="268"/>
      <c r="G45" s="19">
        <v>1310</v>
      </c>
      <c r="H45" s="318"/>
      <c r="I45" s="319"/>
      <c r="J45" s="319"/>
      <c r="K45" s="319"/>
    </row>
    <row r="46" spans="1:11" x14ac:dyDescent="0.25">
      <c r="A46" s="37"/>
      <c r="B46" s="37"/>
      <c r="C46" s="282" t="s">
        <v>482</v>
      </c>
      <c r="D46" s="283"/>
      <c r="E46" s="283"/>
      <c r="F46" s="284"/>
      <c r="G46" s="28">
        <f>G24+G41+G42-G45-G44</f>
        <v>148.40000000000009</v>
      </c>
      <c r="H46" s="118"/>
      <c r="I46" s="119"/>
      <c r="J46" s="119"/>
      <c r="K46" s="119"/>
    </row>
    <row r="47" spans="1:11" x14ac:dyDescent="0.25">
      <c r="A47" s="37"/>
      <c r="B47" s="37"/>
      <c r="C47" s="38"/>
      <c r="D47" s="38"/>
      <c r="E47" s="38"/>
      <c r="F47" s="38"/>
      <c r="G47" s="39"/>
      <c r="H47" s="37"/>
      <c r="I47" s="37"/>
      <c r="J47" s="37"/>
      <c r="K47" s="37"/>
    </row>
    <row r="48" spans="1:11" x14ac:dyDescent="0.25">
      <c r="A48" s="134"/>
      <c r="B48" s="134"/>
      <c r="C48" s="134"/>
      <c r="D48" s="134"/>
    </row>
    <row r="50" spans="8:10" x14ac:dyDescent="0.25">
      <c r="H50" s="311" t="s">
        <v>813</v>
      </c>
      <c r="I50" s="311"/>
      <c r="J50" s="311"/>
    </row>
    <row r="52" spans="8:10" x14ac:dyDescent="0.25">
      <c r="H52" s="311" t="s">
        <v>71</v>
      </c>
      <c r="I52" s="311"/>
      <c r="J52" s="311"/>
    </row>
  </sheetData>
  <mergeCells count="18">
    <mergeCell ref="A1:K3"/>
    <mergeCell ref="A4:K5"/>
    <mergeCell ref="C20:F20"/>
    <mergeCell ref="C21:F21"/>
    <mergeCell ref="C22:F22"/>
    <mergeCell ref="C44:F44"/>
    <mergeCell ref="H44:K44"/>
    <mergeCell ref="C23:F23"/>
    <mergeCell ref="C24:F24"/>
    <mergeCell ref="A30:K31"/>
    <mergeCell ref="C41:F41"/>
    <mergeCell ref="C42:F42"/>
    <mergeCell ref="C43:F43"/>
    <mergeCell ref="C45:F45"/>
    <mergeCell ref="H45:K45"/>
    <mergeCell ref="C46:F46"/>
    <mergeCell ref="H50:J50"/>
    <mergeCell ref="H52:J52"/>
  </mergeCells>
  <pageMargins left="0" right="0" top="0" bottom="0" header="0.31496062992125984" footer="0.31496062992125984"/>
  <pageSetup paperSize="9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6" workbookViewId="0">
      <selection activeCell="J66" sqref="J66"/>
    </sheetView>
  </sheetViews>
  <sheetFormatPr baseColWidth="10" defaultRowHeight="15" x14ac:dyDescent="0.25"/>
  <cols>
    <col min="1" max="1" width="5.85546875" customWidth="1"/>
    <col min="2" max="2" width="38.42578125" customWidth="1"/>
    <col min="5" max="5" width="9.85546875" customWidth="1"/>
    <col min="6" max="6" width="9.140625" customWidth="1"/>
    <col min="7" max="7" width="10.140625" customWidth="1"/>
    <col min="8" max="8" width="10" customWidth="1"/>
  </cols>
  <sheetData>
    <row r="1" spans="1:11" x14ac:dyDescent="0.25">
      <c r="A1" s="280" t="s">
        <v>830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39" t="s">
        <v>68</v>
      </c>
      <c r="B6" s="139" t="s">
        <v>2</v>
      </c>
      <c r="C6" s="139" t="s">
        <v>41</v>
      </c>
      <c r="D6" s="139" t="s">
        <v>10</v>
      </c>
      <c r="E6" s="139" t="s">
        <v>6</v>
      </c>
      <c r="F6" s="17" t="s">
        <v>11</v>
      </c>
      <c r="G6" s="139" t="s">
        <v>37</v>
      </c>
      <c r="H6" s="139" t="s">
        <v>12</v>
      </c>
      <c r="I6" s="13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831</v>
      </c>
      <c r="C7" s="27" t="s">
        <v>832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21422.51</v>
      </c>
      <c r="K7" s="9">
        <f>J7-F7+H7</f>
        <v>21234.75</v>
      </c>
    </row>
    <row r="8" spans="1:11" x14ac:dyDescent="0.25">
      <c r="A8" s="42">
        <v>2</v>
      </c>
      <c r="B8" s="8" t="s">
        <v>833</v>
      </c>
      <c r="C8" s="27" t="s">
        <v>834</v>
      </c>
      <c r="D8" s="72" t="s">
        <v>60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21234.75</v>
      </c>
      <c r="K8" s="9">
        <f>J8-F8+H8</f>
        <v>21046.99</v>
      </c>
    </row>
    <row r="9" spans="1:11" x14ac:dyDescent="0.25">
      <c r="A9" s="42">
        <v>3</v>
      </c>
      <c r="B9" s="8" t="s">
        <v>835</v>
      </c>
      <c r="C9" s="27" t="s">
        <v>834</v>
      </c>
      <c r="D9" s="72" t="s">
        <v>60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21046.99</v>
      </c>
      <c r="K9" s="9">
        <f>J9-F9+H9</f>
        <v>20859.230000000003</v>
      </c>
    </row>
    <row r="10" spans="1:11" x14ac:dyDescent="0.25">
      <c r="A10" s="42">
        <v>4</v>
      </c>
      <c r="B10" s="77" t="s">
        <v>836</v>
      </c>
      <c r="C10" s="27" t="s">
        <v>837</v>
      </c>
      <c r="D10" s="27" t="s">
        <v>7</v>
      </c>
      <c r="E10" s="27">
        <v>116</v>
      </c>
      <c r="F10" s="9">
        <v>116.04</v>
      </c>
      <c r="G10" s="9">
        <v>79.2</v>
      </c>
      <c r="H10" s="9">
        <v>5.54</v>
      </c>
      <c r="I10" s="8" t="s">
        <v>6</v>
      </c>
      <c r="J10" s="9">
        <v>20859.23</v>
      </c>
      <c r="K10" s="9">
        <f t="shared" ref="K10:K18" si="0">J10-F10+H10</f>
        <v>20748.73</v>
      </c>
    </row>
    <row r="11" spans="1:11" x14ac:dyDescent="0.25">
      <c r="A11" s="42">
        <v>5</v>
      </c>
      <c r="B11" s="8" t="s">
        <v>838</v>
      </c>
      <c r="C11" s="27" t="s">
        <v>839</v>
      </c>
      <c r="D11" s="27" t="s">
        <v>107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20748.73</v>
      </c>
      <c r="K11" s="9">
        <f t="shared" si="0"/>
        <v>20560.97</v>
      </c>
    </row>
    <row r="12" spans="1:11" x14ac:dyDescent="0.25">
      <c r="A12" s="42">
        <v>6</v>
      </c>
      <c r="B12" s="8" t="s">
        <v>840</v>
      </c>
      <c r="C12" s="27" t="s">
        <v>841</v>
      </c>
      <c r="D12" s="27" t="s">
        <v>60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20560.97</v>
      </c>
      <c r="K12" s="9">
        <f t="shared" si="0"/>
        <v>20373.210000000003</v>
      </c>
    </row>
    <row r="13" spans="1:11" x14ac:dyDescent="0.25">
      <c r="A13" s="42">
        <v>7</v>
      </c>
      <c r="B13" s="8" t="s">
        <v>842</v>
      </c>
      <c r="C13" s="27" t="s">
        <v>841</v>
      </c>
      <c r="D13" s="27" t="s">
        <v>60</v>
      </c>
      <c r="E13" s="27">
        <v>199</v>
      </c>
      <c r="F13" s="9">
        <v>198.66</v>
      </c>
      <c r="G13" s="9">
        <v>155.69999999999999</v>
      </c>
      <c r="H13" s="9">
        <v>10.9</v>
      </c>
      <c r="I13" s="8" t="s">
        <v>6</v>
      </c>
      <c r="J13" s="9">
        <v>20373.21</v>
      </c>
      <c r="K13" s="9">
        <f t="shared" si="0"/>
        <v>20185.45</v>
      </c>
    </row>
    <row r="14" spans="1:11" x14ac:dyDescent="0.25">
      <c r="A14" s="42">
        <v>8</v>
      </c>
      <c r="B14" s="77" t="s">
        <v>843</v>
      </c>
      <c r="C14" s="27" t="s">
        <v>844</v>
      </c>
      <c r="D14" s="27" t="s">
        <v>52</v>
      </c>
      <c r="E14" s="27">
        <v>199</v>
      </c>
      <c r="F14" s="9">
        <v>198.66</v>
      </c>
      <c r="G14" s="9">
        <v>155.69999999999999</v>
      </c>
      <c r="H14" s="9">
        <v>10.9</v>
      </c>
      <c r="I14" s="8" t="s">
        <v>6</v>
      </c>
      <c r="J14" s="9">
        <v>20185.45</v>
      </c>
      <c r="K14" s="9">
        <f t="shared" si="0"/>
        <v>19997.690000000002</v>
      </c>
    </row>
    <row r="15" spans="1:11" x14ac:dyDescent="0.25">
      <c r="A15" s="42">
        <v>9</v>
      </c>
      <c r="B15" s="8" t="s">
        <v>845</v>
      </c>
      <c r="C15" s="27" t="s">
        <v>844</v>
      </c>
      <c r="D15" s="27" t="s">
        <v>52</v>
      </c>
      <c r="E15" s="27">
        <v>199</v>
      </c>
      <c r="F15" s="9">
        <v>198.66</v>
      </c>
      <c r="G15" s="9">
        <v>155.69999999999999</v>
      </c>
      <c r="H15" s="9">
        <v>10.9</v>
      </c>
      <c r="I15" s="8" t="s">
        <v>6</v>
      </c>
      <c r="J15" s="9">
        <v>19997.689999999999</v>
      </c>
      <c r="K15" s="9">
        <f t="shared" si="0"/>
        <v>19809.93</v>
      </c>
    </row>
    <row r="16" spans="1:11" x14ac:dyDescent="0.25">
      <c r="A16" s="42">
        <v>10</v>
      </c>
      <c r="B16" s="8" t="s">
        <v>622</v>
      </c>
      <c r="C16" s="27" t="s">
        <v>623</v>
      </c>
      <c r="D16" s="72" t="s">
        <v>291</v>
      </c>
      <c r="E16" s="27">
        <v>0</v>
      </c>
      <c r="F16" s="9">
        <v>-256.92</v>
      </c>
      <c r="G16" s="9">
        <v>181.4</v>
      </c>
      <c r="H16" s="9">
        <v>-12.7</v>
      </c>
      <c r="I16" s="8" t="s">
        <v>6</v>
      </c>
      <c r="J16" s="9">
        <v>19809.93</v>
      </c>
      <c r="K16" s="9">
        <f t="shared" si="0"/>
        <v>20054.149999999998</v>
      </c>
    </row>
    <row r="17" spans="1:12" x14ac:dyDescent="0.25">
      <c r="A17" s="42">
        <v>11</v>
      </c>
      <c r="B17" s="8" t="s">
        <v>846</v>
      </c>
      <c r="C17" s="27" t="s">
        <v>847</v>
      </c>
      <c r="D17" s="27" t="s">
        <v>115</v>
      </c>
      <c r="E17" s="27">
        <v>157</v>
      </c>
      <c r="F17" s="9">
        <v>156.54</v>
      </c>
      <c r="G17" s="9">
        <v>116.7</v>
      </c>
      <c r="H17" s="9">
        <v>8.17</v>
      </c>
      <c r="I17" s="8" t="s">
        <v>6</v>
      </c>
      <c r="J17" s="9">
        <v>20054.150000000001</v>
      </c>
      <c r="K17" s="9">
        <f t="shared" si="0"/>
        <v>19905.78</v>
      </c>
    </row>
    <row r="18" spans="1:12" x14ac:dyDescent="0.25">
      <c r="A18" s="42">
        <v>12</v>
      </c>
      <c r="B18" s="8" t="s">
        <v>848</v>
      </c>
      <c r="C18" s="27" t="s">
        <v>849</v>
      </c>
      <c r="D18" s="27" t="s">
        <v>115</v>
      </c>
      <c r="E18" s="27">
        <v>295</v>
      </c>
      <c r="F18" s="9">
        <v>294.43</v>
      </c>
      <c r="G18" s="9">
        <v>244.38</v>
      </c>
      <c r="H18" s="9">
        <v>21.99</v>
      </c>
      <c r="I18" s="8" t="s">
        <v>67</v>
      </c>
      <c r="J18" s="9">
        <v>19905.78</v>
      </c>
      <c r="K18" s="9">
        <f t="shared" si="0"/>
        <v>19633.34</v>
      </c>
    </row>
    <row r="19" spans="1:12" x14ac:dyDescent="0.25">
      <c r="A19" s="42">
        <v>13</v>
      </c>
      <c r="B19" s="8" t="s">
        <v>873</v>
      </c>
      <c r="C19" s="27" t="s">
        <v>874</v>
      </c>
      <c r="D19" s="27" t="s">
        <v>7</v>
      </c>
      <c r="E19" s="27">
        <v>116</v>
      </c>
      <c r="F19" s="9">
        <v>116.04</v>
      </c>
      <c r="G19" s="9">
        <v>79.2</v>
      </c>
      <c r="H19" s="9">
        <v>5.54</v>
      </c>
      <c r="I19" s="8" t="s">
        <v>157</v>
      </c>
      <c r="J19" s="9">
        <v>19633.34</v>
      </c>
      <c r="K19" s="9">
        <f>J19-F19+H19</f>
        <v>19522.84</v>
      </c>
    </row>
    <row r="20" spans="1:12" x14ac:dyDescent="0.25">
      <c r="A20" s="70"/>
      <c r="B20" s="8"/>
      <c r="C20" s="27"/>
      <c r="D20" s="72"/>
      <c r="E20" s="27"/>
      <c r="F20" s="9"/>
      <c r="G20" s="8"/>
      <c r="H20" s="9"/>
      <c r="I20" s="8"/>
      <c r="J20" s="8"/>
      <c r="K20" s="9"/>
    </row>
    <row r="21" spans="1:12" x14ac:dyDescent="0.25">
      <c r="A21" s="70"/>
      <c r="B21" s="8"/>
      <c r="C21" s="27"/>
      <c r="D21" s="72"/>
      <c r="E21" s="27"/>
      <c r="F21" s="9"/>
      <c r="G21" s="8"/>
      <c r="H21" s="9"/>
      <c r="I21" s="8"/>
      <c r="J21" s="8"/>
      <c r="K21" s="9"/>
    </row>
    <row r="22" spans="1:12" x14ac:dyDescent="0.25">
      <c r="A22" s="49"/>
      <c r="B22" s="73" t="s">
        <v>76</v>
      </c>
      <c r="C22" s="73"/>
      <c r="D22" s="73"/>
      <c r="E22" s="75">
        <f>E7+E8+E9+E10+E11+E12+E13+E14+E15+E20+E21+E16+E17+E18+E19</f>
        <v>2276</v>
      </c>
      <c r="F22" s="74">
        <f>F7+F8+F9+F10+F11+F12+F13+F14+F15+F16+F17+F18+F19</f>
        <v>2015.41</v>
      </c>
      <c r="G22" s="75"/>
      <c r="H22" s="74">
        <f>H7+H8+H9+H10+H11+H12+H13+H14+H15+H16+H17+H18+H19</f>
        <v>115.74000000000001</v>
      </c>
      <c r="I22" s="73"/>
      <c r="J22" s="73"/>
      <c r="K22" s="73"/>
    </row>
    <row r="23" spans="1:12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2" x14ac:dyDescent="0.25">
      <c r="A24" s="35"/>
      <c r="B24" s="35"/>
      <c r="C24" s="281" t="s">
        <v>38</v>
      </c>
      <c r="D24" s="281"/>
      <c r="E24" s="281"/>
      <c r="F24" s="281"/>
      <c r="G24" s="19">
        <f>E22</f>
        <v>2276</v>
      </c>
      <c r="H24" s="117"/>
      <c r="I24" s="116"/>
      <c r="J24" s="116"/>
      <c r="K24" s="116"/>
    </row>
    <row r="25" spans="1:12" x14ac:dyDescent="0.25">
      <c r="A25" s="35"/>
      <c r="B25" s="35"/>
      <c r="C25" s="281" t="s">
        <v>40</v>
      </c>
      <c r="D25" s="281"/>
      <c r="E25" s="281"/>
      <c r="F25" s="281"/>
      <c r="G25" s="11">
        <f>H22+0</f>
        <v>115.74000000000001</v>
      </c>
      <c r="H25" s="117"/>
      <c r="I25" s="116"/>
      <c r="J25" s="116"/>
      <c r="K25" s="116"/>
    </row>
    <row r="26" spans="1:12" x14ac:dyDescent="0.25">
      <c r="A26" s="35"/>
      <c r="B26" s="35"/>
      <c r="C26" s="281" t="s">
        <v>4</v>
      </c>
      <c r="D26" s="281"/>
      <c r="E26" s="281"/>
      <c r="F26" s="281"/>
      <c r="G26" s="19">
        <v>19522.84</v>
      </c>
      <c r="H26" s="35"/>
      <c r="I26" s="35"/>
      <c r="J26" s="35"/>
      <c r="K26" s="35"/>
    </row>
    <row r="27" spans="1:12" x14ac:dyDescent="0.25">
      <c r="A27" s="37"/>
      <c r="B27" s="35"/>
      <c r="C27" s="285" t="s">
        <v>806</v>
      </c>
      <c r="D27" s="285"/>
      <c r="E27" s="285"/>
      <c r="F27" s="285"/>
      <c r="G27" s="28">
        <f>G24-G25</f>
        <v>2160.2600000000002</v>
      </c>
      <c r="H27" s="35"/>
      <c r="I27" s="35"/>
      <c r="J27" s="35"/>
      <c r="K27" s="331"/>
      <c r="L27" s="331"/>
    </row>
    <row r="28" spans="1:12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2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2" ht="9" customHeight="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2" hidden="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2" hidden="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39" t="s">
        <v>68</v>
      </c>
      <c r="B35" s="139" t="s">
        <v>2</v>
      </c>
      <c r="C35" s="139" t="s">
        <v>41</v>
      </c>
      <c r="D35" s="139" t="s">
        <v>10</v>
      </c>
      <c r="E35" s="139" t="s">
        <v>6</v>
      </c>
      <c r="F35" s="17" t="s">
        <v>11</v>
      </c>
      <c r="G35" s="139" t="s">
        <v>37</v>
      </c>
      <c r="H35" s="139" t="s">
        <v>12</v>
      </c>
      <c r="I35" s="139" t="s">
        <v>3</v>
      </c>
      <c r="J35" s="6" t="s">
        <v>1</v>
      </c>
      <c r="K35" s="16" t="s">
        <v>13</v>
      </c>
    </row>
    <row r="36" spans="1:11" x14ac:dyDescent="0.25">
      <c r="A36" s="42">
        <v>1</v>
      </c>
      <c r="B36" s="26" t="s">
        <v>851</v>
      </c>
      <c r="C36" s="27" t="s">
        <v>852</v>
      </c>
      <c r="D36" s="72" t="s">
        <v>5</v>
      </c>
      <c r="E36" s="27">
        <v>198</v>
      </c>
      <c r="F36" s="9">
        <v>198</v>
      </c>
      <c r="G36" s="9">
        <v>0</v>
      </c>
      <c r="H36" s="8">
        <v>0</v>
      </c>
      <c r="I36" s="8" t="s">
        <v>6</v>
      </c>
      <c r="J36" s="83">
        <v>4522.8599999999997</v>
      </c>
      <c r="K36" s="9">
        <f t="shared" ref="K36:K54" si="1">J36-F36</f>
        <v>4324.8599999999997</v>
      </c>
    </row>
    <row r="37" spans="1:11" x14ac:dyDescent="0.25">
      <c r="A37" s="42">
        <v>2</v>
      </c>
      <c r="B37" s="8" t="s">
        <v>853</v>
      </c>
      <c r="C37" s="27" t="s">
        <v>854</v>
      </c>
      <c r="D37" s="27" t="s">
        <v>5</v>
      </c>
      <c r="E37" s="27">
        <v>198</v>
      </c>
      <c r="F37" s="9">
        <v>198</v>
      </c>
      <c r="G37" s="9">
        <v>0</v>
      </c>
      <c r="H37" s="8">
        <v>0</v>
      </c>
      <c r="I37" s="8" t="s">
        <v>157</v>
      </c>
      <c r="J37" s="8">
        <v>4324.8599999999997</v>
      </c>
      <c r="K37" s="9">
        <f t="shared" si="1"/>
        <v>4126.8599999999997</v>
      </c>
    </row>
    <row r="38" spans="1:11" x14ac:dyDescent="0.25">
      <c r="A38" s="42">
        <v>3</v>
      </c>
      <c r="B38" s="8" t="s">
        <v>855</v>
      </c>
      <c r="C38" s="27" t="s">
        <v>856</v>
      </c>
      <c r="D38" s="27" t="s">
        <v>60</v>
      </c>
      <c r="E38" s="27">
        <v>198</v>
      </c>
      <c r="F38" s="9">
        <v>198</v>
      </c>
      <c r="G38" s="9">
        <v>0</v>
      </c>
      <c r="H38" s="8">
        <v>0</v>
      </c>
      <c r="I38" s="8" t="s">
        <v>6</v>
      </c>
      <c r="J38" s="8">
        <v>4126.8599999999997</v>
      </c>
      <c r="K38" s="9">
        <f t="shared" si="1"/>
        <v>3928.8599999999997</v>
      </c>
    </row>
    <row r="39" spans="1:11" x14ac:dyDescent="0.25">
      <c r="A39" s="42">
        <v>4</v>
      </c>
      <c r="B39" s="77" t="s">
        <v>857</v>
      </c>
      <c r="C39" s="27" t="s">
        <v>856</v>
      </c>
      <c r="D39" s="27" t="s">
        <v>60</v>
      </c>
      <c r="E39" s="27">
        <v>120</v>
      </c>
      <c r="F39" s="9">
        <v>119.57</v>
      </c>
      <c r="G39" s="9">
        <v>0</v>
      </c>
      <c r="H39" s="8">
        <v>0</v>
      </c>
      <c r="I39" s="8" t="s">
        <v>6</v>
      </c>
      <c r="J39" s="9">
        <v>3928.86</v>
      </c>
      <c r="K39" s="9">
        <f t="shared" si="1"/>
        <v>3809.29</v>
      </c>
    </row>
    <row r="40" spans="1:11" x14ac:dyDescent="0.25">
      <c r="A40" s="42">
        <v>5</v>
      </c>
      <c r="B40" s="8" t="s">
        <v>858</v>
      </c>
      <c r="C40" s="27" t="s">
        <v>856</v>
      </c>
      <c r="D40" s="27" t="s">
        <v>60</v>
      </c>
      <c r="E40" s="27">
        <v>120</v>
      </c>
      <c r="F40" s="9">
        <v>119.57</v>
      </c>
      <c r="G40" s="9">
        <v>0</v>
      </c>
      <c r="H40" s="8">
        <v>0</v>
      </c>
      <c r="I40" s="8" t="s">
        <v>6</v>
      </c>
      <c r="J40" s="8">
        <v>3809.29</v>
      </c>
      <c r="K40" s="9">
        <f t="shared" si="1"/>
        <v>3689.72</v>
      </c>
    </row>
    <row r="41" spans="1:11" x14ac:dyDescent="0.25">
      <c r="A41" s="42">
        <v>6</v>
      </c>
      <c r="B41" s="8" t="s">
        <v>859</v>
      </c>
      <c r="C41" s="27" t="s">
        <v>856</v>
      </c>
      <c r="D41" s="27" t="s">
        <v>60</v>
      </c>
      <c r="E41" s="27">
        <v>120</v>
      </c>
      <c r="F41" s="9">
        <v>119.57</v>
      </c>
      <c r="G41" s="9">
        <v>0</v>
      </c>
      <c r="H41" s="8">
        <v>0</v>
      </c>
      <c r="I41" s="8" t="s">
        <v>6</v>
      </c>
      <c r="J41" s="8">
        <v>3689.72</v>
      </c>
      <c r="K41" s="9">
        <f t="shared" si="1"/>
        <v>3570.1499999999996</v>
      </c>
    </row>
    <row r="42" spans="1:11" x14ac:dyDescent="0.25">
      <c r="A42" s="42">
        <v>7</v>
      </c>
      <c r="B42" s="8" t="s">
        <v>860</v>
      </c>
      <c r="C42" s="27" t="s">
        <v>861</v>
      </c>
      <c r="D42" s="27" t="s">
        <v>107</v>
      </c>
      <c r="E42" s="27">
        <v>198</v>
      </c>
      <c r="F42" s="9">
        <v>198</v>
      </c>
      <c r="G42" s="9">
        <v>0</v>
      </c>
      <c r="H42" s="8">
        <v>0</v>
      </c>
      <c r="I42" s="8" t="s">
        <v>157</v>
      </c>
      <c r="J42" s="8">
        <v>3570.15</v>
      </c>
      <c r="K42" s="9">
        <f t="shared" si="1"/>
        <v>3372.15</v>
      </c>
    </row>
    <row r="43" spans="1:11" x14ac:dyDescent="0.25">
      <c r="A43" s="42">
        <v>8</v>
      </c>
      <c r="B43" s="8" t="s">
        <v>862</v>
      </c>
      <c r="C43" s="27" t="s">
        <v>861</v>
      </c>
      <c r="D43" s="27" t="s">
        <v>107</v>
      </c>
      <c r="E43" s="27">
        <v>198</v>
      </c>
      <c r="F43" s="9">
        <v>198</v>
      </c>
      <c r="G43" s="9">
        <v>0</v>
      </c>
      <c r="H43" s="8">
        <v>0</v>
      </c>
      <c r="I43" s="8" t="s">
        <v>157</v>
      </c>
      <c r="J43" s="8">
        <v>3372.15</v>
      </c>
      <c r="K43" s="9">
        <f t="shared" si="1"/>
        <v>3174.15</v>
      </c>
    </row>
    <row r="44" spans="1:11" x14ac:dyDescent="0.25">
      <c r="A44" s="42">
        <v>9</v>
      </c>
      <c r="B44" s="8" t="s">
        <v>863</v>
      </c>
      <c r="C44" s="27" t="s">
        <v>864</v>
      </c>
      <c r="D44" s="27" t="s">
        <v>45</v>
      </c>
      <c r="E44" s="27">
        <v>128</v>
      </c>
      <c r="F44" s="9">
        <v>128</v>
      </c>
      <c r="G44" s="9">
        <v>0</v>
      </c>
      <c r="H44" s="8">
        <v>0</v>
      </c>
      <c r="I44" s="8" t="s">
        <v>6</v>
      </c>
      <c r="J44" s="8">
        <v>3174.15</v>
      </c>
      <c r="K44" s="9">
        <f t="shared" si="1"/>
        <v>3046.15</v>
      </c>
    </row>
    <row r="45" spans="1:11" x14ac:dyDescent="0.25">
      <c r="A45" s="42">
        <v>10</v>
      </c>
      <c r="B45" s="8" t="s">
        <v>863</v>
      </c>
      <c r="C45" s="27" t="s">
        <v>864</v>
      </c>
      <c r="D45" s="27" t="s">
        <v>166</v>
      </c>
      <c r="E45" s="27">
        <v>128</v>
      </c>
      <c r="F45" s="9">
        <v>128</v>
      </c>
      <c r="G45" s="9">
        <v>0</v>
      </c>
      <c r="H45" s="8">
        <v>0</v>
      </c>
      <c r="I45" s="8" t="s">
        <v>6</v>
      </c>
      <c r="J45" s="8">
        <v>3046.15</v>
      </c>
      <c r="K45" s="9">
        <f t="shared" si="1"/>
        <v>2918.15</v>
      </c>
    </row>
    <row r="46" spans="1:11" x14ac:dyDescent="0.25">
      <c r="A46" s="42">
        <v>11</v>
      </c>
      <c r="B46" s="8" t="s">
        <v>865</v>
      </c>
      <c r="C46" s="27" t="s">
        <v>866</v>
      </c>
      <c r="D46" s="27" t="s">
        <v>5</v>
      </c>
      <c r="E46" s="27">
        <v>198</v>
      </c>
      <c r="F46" s="9">
        <v>198</v>
      </c>
      <c r="G46" s="9">
        <v>0</v>
      </c>
      <c r="H46" s="8">
        <v>0</v>
      </c>
      <c r="I46" s="8" t="s">
        <v>6</v>
      </c>
      <c r="J46" s="8">
        <v>2918.15</v>
      </c>
      <c r="K46" s="9">
        <f t="shared" si="1"/>
        <v>2720.15</v>
      </c>
    </row>
    <row r="47" spans="1:11" x14ac:dyDescent="0.25">
      <c r="A47" s="42">
        <v>12</v>
      </c>
      <c r="B47" s="8" t="s">
        <v>867</v>
      </c>
      <c r="C47" s="27" t="s">
        <v>868</v>
      </c>
      <c r="D47" s="27" t="s">
        <v>7</v>
      </c>
      <c r="E47" s="27">
        <v>30</v>
      </c>
      <c r="F47" s="9">
        <v>30</v>
      </c>
      <c r="G47" s="9">
        <v>0</v>
      </c>
      <c r="H47" s="8">
        <v>0</v>
      </c>
      <c r="I47" s="8" t="s">
        <v>6</v>
      </c>
      <c r="J47" s="8">
        <v>2720.15</v>
      </c>
      <c r="K47" s="9">
        <f t="shared" si="1"/>
        <v>2690.15</v>
      </c>
    </row>
    <row r="48" spans="1:11" x14ac:dyDescent="0.25">
      <c r="A48" s="42">
        <v>13</v>
      </c>
      <c r="B48" s="8" t="s">
        <v>869</v>
      </c>
      <c r="C48" s="27" t="s">
        <v>868</v>
      </c>
      <c r="D48" s="27" t="s">
        <v>7</v>
      </c>
      <c r="E48" s="27">
        <v>30</v>
      </c>
      <c r="F48" s="9">
        <v>30</v>
      </c>
      <c r="G48" s="9">
        <v>0</v>
      </c>
      <c r="H48" s="8">
        <v>0</v>
      </c>
      <c r="I48" s="8" t="s">
        <v>6</v>
      </c>
      <c r="J48" s="8">
        <v>2690.15</v>
      </c>
      <c r="K48" s="9">
        <f t="shared" si="1"/>
        <v>2660.15</v>
      </c>
    </row>
    <row r="49" spans="1:11" x14ac:dyDescent="0.25">
      <c r="A49" s="42">
        <v>14</v>
      </c>
      <c r="B49" s="8" t="s">
        <v>867</v>
      </c>
      <c r="C49" s="27" t="s">
        <v>868</v>
      </c>
      <c r="D49" s="27" t="s">
        <v>7</v>
      </c>
      <c r="E49" s="27">
        <v>135.33000000000001</v>
      </c>
      <c r="F49" s="9">
        <v>135.33000000000001</v>
      </c>
      <c r="G49" s="9">
        <v>0</v>
      </c>
      <c r="H49" s="8">
        <v>0</v>
      </c>
      <c r="I49" s="8" t="s">
        <v>6</v>
      </c>
      <c r="J49" s="8">
        <v>2660.15</v>
      </c>
      <c r="K49" s="9">
        <f t="shared" si="1"/>
        <v>2524.8200000000002</v>
      </c>
    </row>
    <row r="50" spans="1:11" x14ac:dyDescent="0.25">
      <c r="A50" s="42">
        <v>15</v>
      </c>
      <c r="B50" s="8" t="s">
        <v>867</v>
      </c>
      <c r="C50" s="27" t="s">
        <v>868</v>
      </c>
      <c r="D50" s="27" t="s">
        <v>534</v>
      </c>
      <c r="E50" s="27">
        <v>104.67</v>
      </c>
      <c r="F50" s="9">
        <v>104.67</v>
      </c>
      <c r="G50" s="9">
        <v>0</v>
      </c>
      <c r="H50" s="8">
        <v>0</v>
      </c>
      <c r="I50" s="8" t="s">
        <v>6</v>
      </c>
      <c r="J50" s="8">
        <v>2524.8200000000002</v>
      </c>
      <c r="K50" s="9">
        <f t="shared" si="1"/>
        <v>2420.15</v>
      </c>
    </row>
    <row r="51" spans="1:11" x14ac:dyDescent="0.25">
      <c r="A51" s="42">
        <v>16</v>
      </c>
      <c r="B51" s="8" t="s">
        <v>869</v>
      </c>
      <c r="C51" s="27" t="s">
        <v>868</v>
      </c>
      <c r="D51" s="27" t="s">
        <v>7</v>
      </c>
      <c r="E51" s="27">
        <v>135.33000000000001</v>
      </c>
      <c r="F51" s="9">
        <v>135.33000000000001</v>
      </c>
      <c r="G51" s="9">
        <v>0</v>
      </c>
      <c r="H51" s="8">
        <v>0</v>
      </c>
      <c r="I51" s="8" t="s">
        <v>6</v>
      </c>
      <c r="J51" s="8">
        <v>2420.15</v>
      </c>
      <c r="K51" s="9">
        <f t="shared" si="1"/>
        <v>2284.8200000000002</v>
      </c>
    </row>
    <row r="52" spans="1:11" x14ac:dyDescent="0.25">
      <c r="A52" s="42">
        <v>17</v>
      </c>
      <c r="B52" s="8" t="s">
        <v>869</v>
      </c>
      <c r="C52" s="27" t="s">
        <v>868</v>
      </c>
      <c r="D52" s="27" t="s">
        <v>534</v>
      </c>
      <c r="E52" s="27">
        <v>104.67</v>
      </c>
      <c r="F52" s="9">
        <v>104.67</v>
      </c>
      <c r="G52" s="9">
        <v>0</v>
      </c>
      <c r="H52" s="8">
        <v>0</v>
      </c>
      <c r="I52" s="8" t="s">
        <v>6</v>
      </c>
      <c r="J52" s="8">
        <v>2284.8200000000002</v>
      </c>
      <c r="K52" s="9">
        <f t="shared" si="1"/>
        <v>2180.15</v>
      </c>
    </row>
    <row r="53" spans="1:11" x14ac:dyDescent="0.25">
      <c r="A53" s="42">
        <v>18</v>
      </c>
      <c r="B53" s="8" t="s">
        <v>870</v>
      </c>
      <c r="C53" s="27" t="s">
        <v>871</v>
      </c>
      <c r="D53" s="27" t="s">
        <v>107</v>
      </c>
      <c r="E53" s="27">
        <v>198</v>
      </c>
      <c r="F53" s="9">
        <v>198</v>
      </c>
      <c r="G53" s="9">
        <v>0</v>
      </c>
      <c r="H53" s="8">
        <v>0</v>
      </c>
      <c r="I53" s="8" t="s">
        <v>6</v>
      </c>
      <c r="J53" s="8">
        <v>2180.15</v>
      </c>
      <c r="K53" s="9">
        <f t="shared" si="1"/>
        <v>1982.15</v>
      </c>
    </row>
    <row r="54" spans="1:11" x14ac:dyDescent="0.25">
      <c r="A54" s="42">
        <v>19</v>
      </c>
      <c r="B54" s="8" t="s">
        <v>870</v>
      </c>
      <c r="C54" s="27" t="s">
        <v>872</v>
      </c>
      <c r="D54" s="27" t="s">
        <v>5</v>
      </c>
      <c r="E54" s="27">
        <v>198</v>
      </c>
      <c r="F54" s="9">
        <v>198</v>
      </c>
      <c r="G54" s="9">
        <v>0</v>
      </c>
      <c r="H54" s="8">
        <v>0</v>
      </c>
      <c r="I54" s="8" t="s">
        <v>6</v>
      </c>
      <c r="J54" s="8">
        <v>1982.15</v>
      </c>
      <c r="K54" s="9">
        <f t="shared" si="1"/>
        <v>1784.15</v>
      </c>
    </row>
    <row r="55" spans="1:11" x14ac:dyDescent="0.25">
      <c r="A55" s="42"/>
      <c r="B55" s="8"/>
      <c r="C55" s="27"/>
      <c r="D55" s="27"/>
      <c r="E55" s="27"/>
      <c r="F55" s="9"/>
      <c r="G55" s="9"/>
      <c r="H55" s="8"/>
      <c r="I55" s="8"/>
      <c r="J55" s="8"/>
      <c r="K55" s="9"/>
    </row>
    <row r="56" spans="1:11" x14ac:dyDescent="0.25">
      <c r="A56" s="42"/>
      <c r="B56" s="8"/>
      <c r="C56" s="27"/>
      <c r="D56" s="27"/>
      <c r="E56" s="27"/>
      <c r="F56" s="9"/>
      <c r="G56" s="9"/>
      <c r="H56" s="8"/>
      <c r="I56" s="8"/>
      <c r="J56" s="9"/>
      <c r="K56" s="9"/>
    </row>
    <row r="57" spans="1:11" x14ac:dyDescent="0.25">
      <c r="A57" s="49"/>
      <c r="B57" s="73"/>
      <c r="C57" s="73"/>
      <c r="D57" s="73"/>
      <c r="E57" s="73">
        <f>E36+E37+E38+E39+E40+E56+E41+E42+E43+E44+E45+E46+E47+E48+E49+E50+E51+E52+E53+E54+E55</f>
        <v>2740</v>
      </c>
      <c r="F57" s="74">
        <f>F36+F37+F38+F39+F40+F41+F42+F43+F44+F45+F46+F47+F48+F49+F50+F51+F52+F53+F54+F55+F56</f>
        <v>2738.7099999999996</v>
      </c>
      <c r="G57" s="75"/>
      <c r="H57" s="76">
        <v>0</v>
      </c>
      <c r="I57" s="73"/>
      <c r="J57" s="73"/>
      <c r="K57" s="73"/>
    </row>
    <row r="58" spans="1:11" x14ac:dyDescent="0.25">
      <c r="A58" s="35"/>
      <c r="B58" s="35"/>
      <c r="C58" s="36"/>
      <c r="D58" s="36"/>
      <c r="E58" s="36"/>
      <c r="F58" s="36"/>
      <c r="G58" s="36"/>
      <c r="H58" s="35"/>
      <c r="I58" s="35"/>
      <c r="J58" s="35"/>
      <c r="K58" s="35"/>
    </row>
    <row r="59" spans="1:11" ht="18" customHeight="1" x14ac:dyDescent="0.25">
      <c r="A59" s="35"/>
      <c r="B59" s="35"/>
      <c r="C59" s="281" t="s">
        <v>39</v>
      </c>
      <c r="D59" s="281"/>
      <c r="E59" s="281"/>
      <c r="F59" s="281"/>
      <c r="G59" s="19">
        <v>148</v>
      </c>
      <c r="H59" s="318" t="s">
        <v>882</v>
      </c>
      <c r="I59" s="319"/>
      <c r="J59" s="319"/>
      <c r="K59" s="319"/>
    </row>
    <row r="60" spans="1:11" x14ac:dyDescent="0.25">
      <c r="A60" s="35"/>
      <c r="B60" s="35"/>
      <c r="C60" s="281" t="s">
        <v>875</v>
      </c>
      <c r="D60" s="281"/>
      <c r="E60" s="281"/>
      <c r="F60" s="281"/>
      <c r="G60" s="19">
        <v>2740</v>
      </c>
      <c r="H60" s="118"/>
      <c r="I60" s="119"/>
      <c r="J60" s="119"/>
      <c r="K60" s="119"/>
    </row>
    <row r="61" spans="1:11" x14ac:dyDescent="0.25">
      <c r="A61" s="35"/>
      <c r="B61" s="35"/>
      <c r="C61" s="266" t="s">
        <v>877</v>
      </c>
      <c r="D61" s="267"/>
      <c r="E61" s="267"/>
      <c r="F61" s="268"/>
      <c r="G61" s="140">
        <v>215</v>
      </c>
      <c r="H61" s="118"/>
      <c r="I61" s="119"/>
      <c r="J61" s="119"/>
      <c r="K61" s="119"/>
    </row>
    <row r="62" spans="1:11" ht="21" customHeight="1" x14ac:dyDescent="0.25">
      <c r="A62" s="35"/>
      <c r="B62" s="35"/>
      <c r="C62" s="266" t="s">
        <v>878</v>
      </c>
      <c r="D62" s="267"/>
      <c r="E62" s="267"/>
      <c r="F62" s="268"/>
      <c r="G62" s="19">
        <v>456</v>
      </c>
      <c r="H62" s="329" t="s">
        <v>1121</v>
      </c>
      <c r="I62" s="330"/>
      <c r="J62" s="330"/>
      <c r="K62" s="330"/>
    </row>
    <row r="63" spans="1:11" ht="15" customHeight="1" x14ac:dyDescent="0.25">
      <c r="A63" s="35"/>
      <c r="B63" s="35"/>
      <c r="C63" s="281" t="s">
        <v>876</v>
      </c>
      <c r="D63" s="281"/>
      <c r="E63" s="281"/>
      <c r="F63" s="281"/>
      <c r="G63" s="19">
        <v>710</v>
      </c>
      <c r="H63" s="329" t="s">
        <v>880</v>
      </c>
      <c r="I63" s="330"/>
      <c r="J63" s="330"/>
      <c r="K63" s="330"/>
    </row>
    <row r="64" spans="1:11" x14ac:dyDescent="0.25">
      <c r="A64" s="35"/>
      <c r="B64" s="35"/>
      <c r="C64" s="281" t="s">
        <v>4</v>
      </c>
      <c r="D64" s="281"/>
      <c r="E64" s="281"/>
      <c r="F64" s="281"/>
      <c r="G64" s="19">
        <f>K54</f>
        <v>1784.15</v>
      </c>
      <c r="H64" s="118"/>
      <c r="I64" s="119"/>
      <c r="J64" s="119"/>
      <c r="K64" s="119"/>
    </row>
    <row r="65" spans="1:11" x14ac:dyDescent="0.25">
      <c r="A65" s="35"/>
      <c r="B65" s="35"/>
      <c r="C65" s="266" t="s">
        <v>75</v>
      </c>
      <c r="D65" s="267"/>
      <c r="E65" s="267"/>
      <c r="F65" s="268"/>
      <c r="G65" s="19">
        <v>922</v>
      </c>
      <c r="H65" s="329" t="s">
        <v>881</v>
      </c>
      <c r="I65" s="330"/>
      <c r="J65" s="330"/>
      <c r="K65" s="330"/>
    </row>
    <row r="66" spans="1:11" x14ac:dyDescent="0.25">
      <c r="A66" s="37"/>
      <c r="B66" s="37"/>
      <c r="C66" s="282" t="s">
        <v>879</v>
      </c>
      <c r="D66" s="283"/>
      <c r="E66" s="283"/>
      <c r="F66" s="284"/>
      <c r="G66" s="28">
        <f>G27+G60-G62-G63-G65-G61</f>
        <v>2597.2600000000002</v>
      </c>
      <c r="H66" s="118"/>
      <c r="I66" s="119"/>
      <c r="J66" s="119"/>
      <c r="K66" s="119"/>
    </row>
    <row r="67" spans="1:11" x14ac:dyDescent="0.25">
      <c r="A67" s="37"/>
      <c r="B67" s="37"/>
      <c r="C67" s="38"/>
      <c r="D67" s="38"/>
      <c r="E67" s="38"/>
      <c r="F67" s="38"/>
      <c r="G67" s="39"/>
      <c r="H67" s="311" t="s">
        <v>850</v>
      </c>
      <c r="I67" s="311"/>
      <c r="J67" s="311"/>
      <c r="K67" s="37"/>
    </row>
    <row r="68" spans="1:11" x14ac:dyDescent="0.25">
      <c r="A68" s="134"/>
      <c r="B68" s="134"/>
      <c r="C68" s="134"/>
      <c r="D68" s="134"/>
    </row>
    <row r="69" spans="1:11" x14ac:dyDescent="0.25">
      <c r="H69" s="311" t="s">
        <v>71</v>
      </c>
      <c r="I69" s="311"/>
      <c r="J69" s="311"/>
    </row>
  </sheetData>
  <mergeCells count="22">
    <mergeCell ref="H69:J69"/>
    <mergeCell ref="H59:K59"/>
    <mergeCell ref="C65:F65"/>
    <mergeCell ref="H65:K65"/>
    <mergeCell ref="C66:F66"/>
    <mergeCell ref="H67:J67"/>
    <mergeCell ref="H62:K62"/>
    <mergeCell ref="C64:F64"/>
    <mergeCell ref="H63:K63"/>
    <mergeCell ref="A1:K3"/>
    <mergeCell ref="A4:K5"/>
    <mergeCell ref="C24:F24"/>
    <mergeCell ref="C25:F25"/>
    <mergeCell ref="C26:F26"/>
    <mergeCell ref="K27:L27"/>
    <mergeCell ref="C63:F63"/>
    <mergeCell ref="C61:F61"/>
    <mergeCell ref="C62:F62"/>
    <mergeCell ref="C27:F27"/>
    <mergeCell ref="A33:K34"/>
    <mergeCell ref="C59:F59"/>
    <mergeCell ref="C60:F60"/>
  </mergeCells>
  <pageMargins left="0" right="0" top="0" bottom="0" header="0.31496062992125984" footer="0.31496062992125984"/>
  <pageSetup paperSize="9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7" workbookViewId="0">
      <selection activeCell="C16" sqref="C16"/>
    </sheetView>
  </sheetViews>
  <sheetFormatPr baseColWidth="10" defaultRowHeight="15" x14ac:dyDescent="0.25"/>
  <cols>
    <col min="1" max="1" width="5.5703125" customWidth="1"/>
    <col min="2" max="2" width="36.140625" customWidth="1"/>
    <col min="6" max="6" width="10.28515625" customWidth="1"/>
  </cols>
  <sheetData>
    <row r="1" spans="1:11" x14ac:dyDescent="0.25">
      <c r="A1" s="280" t="s">
        <v>883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41" t="s">
        <v>68</v>
      </c>
      <c r="B6" s="141" t="s">
        <v>2</v>
      </c>
      <c r="C6" s="141" t="s">
        <v>41</v>
      </c>
      <c r="D6" s="141" t="s">
        <v>10</v>
      </c>
      <c r="E6" s="141" t="s">
        <v>6</v>
      </c>
      <c r="F6" s="17" t="s">
        <v>11</v>
      </c>
      <c r="G6" s="141" t="s">
        <v>37</v>
      </c>
      <c r="H6" s="141" t="s">
        <v>12</v>
      </c>
      <c r="I6" s="14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884</v>
      </c>
      <c r="C7" s="27" t="s">
        <v>885</v>
      </c>
      <c r="D7" s="72" t="s">
        <v>5</v>
      </c>
      <c r="E7" s="27">
        <v>398</v>
      </c>
      <c r="F7" s="9">
        <v>397.32</v>
      </c>
      <c r="G7" s="9">
        <v>311.39999999999998</v>
      </c>
      <c r="H7" s="9">
        <v>21.8</v>
      </c>
      <c r="I7" s="8" t="s">
        <v>6</v>
      </c>
      <c r="J7" s="9">
        <v>19522.84</v>
      </c>
      <c r="K7" s="9">
        <f>J7-F7+H7</f>
        <v>19147.32</v>
      </c>
    </row>
    <row r="8" spans="1:11" x14ac:dyDescent="0.25">
      <c r="A8" s="42">
        <v>2</v>
      </c>
      <c r="B8" s="8" t="s">
        <v>886</v>
      </c>
      <c r="C8" s="27" t="s">
        <v>887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19147.32</v>
      </c>
      <c r="K8" s="9">
        <f t="shared" ref="K8:K25" si="0">J8-F8+H8</f>
        <v>18959.560000000001</v>
      </c>
    </row>
    <row r="9" spans="1:11" x14ac:dyDescent="0.25">
      <c r="A9" s="42">
        <v>3</v>
      </c>
      <c r="B9" s="8" t="s">
        <v>888</v>
      </c>
      <c r="C9" s="27" t="s">
        <v>889</v>
      </c>
      <c r="D9" s="72" t="s">
        <v>7</v>
      </c>
      <c r="E9" s="27">
        <v>116</v>
      </c>
      <c r="F9" s="9">
        <v>116.04</v>
      </c>
      <c r="G9" s="9">
        <v>79.2</v>
      </c>
      <c r="H9" s="9">
        <v>5.54</v>
      </c>
      <c r="I9" s="8" t="s">
        <v>6</v>
      </c>
      <c r="J9" s="9">
        <v>18959.560000000001</v>
      </c>
      <c r="K9" s="9">
        <f t="shared" si="0"/>
        <v>18849.060000000001</v>
      </c>
    </row>
    <row r="10" spans="1:11" x14ac:dyDescent="0.25">
      <c r="A10" s="42">
        <v>4</v>
      </c>
      <c r="B10" s="77" t="s">
        <v>890</v>
      </c>
      <c r="C10" s="27" t="s">
        <v>891</v>
      </c>
      <c r="D10" s="27" t="s">
        <v>60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18849.060000000001</v>
      </c>
      <c r="K10" s="9">
        <f t="shared" si="0"/>
        <v>18661.300000000003</v>
      </c>
    </row>
    <row r="11" spans="1:11" x14ac:dyDescent="0.25">
      <c r="A11" s="42">
        <v>5</v>
      </c>
      <c r="B11" s="8" t="s">
        <v>892</v>
      </c>
      <c r="C11" s="27" t="s">
        <v>891</v>
      </c>
      <c r="D11" s="27" t="s">
        <v>60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18661.3</v>
      </c>
      <c r="K11" s="9">
        <f t="shared" si="0"/>
        <v>18473.54</v>
      </c>
    </row>
    <row r="12" spans="1:11" x14ac:dyDescent="0.25">
      <c r="A12" s="42">
        <v>6</v>
      </c>
      <c r="B12" s="8" t="s">
        <v>893</v>
      </c>
      <c r="C12" s="27" t="s">
        <v>891</v>
      </c>
      <c r="D12" s="27" t="s">
        <v>60</v>
      </c>
      <c r="E12" s="27">
        <v>157</v>
      </c>
      <c r="F12" s="9">
        <v>156.62</v>
      </c>
      <c r="G12" s="9">
        <v>116.78</v>
      </c>
      <c r="H12" s="9">
        <v>8.18</v>
      </c>
      <c r="I12" s="8" t="s">
        <v>6</v>
      </c>
      <c r="J12" s="9">
        <v>18473.54</v>
      </c>
      <c r="K12" s="9">
        <f t="shared" si="0"/>
        <v>18325.100000000002</v>
      </c>
    </row>
    <row r="13" spans="1:11" x14ac:dyDescent="0.25">
      <c r="A13" s="42">
        <v>7</v>
      </c>
      <c r="B13" s="8" t="s">
        <v>894</v>
      </c>
      <c r="C13" s="27" t="s">
        <v>891</v>
      </c>
      <c r="D13" s="27" t="s">
        <v>60</v>
      </c>
      <c r="E13" s="27">
        <v>199</v>
      </c>
      <c r="F13" s="9">
        <v>198.66</v>
      </c>
      <c r="G13" s="9">
        <v>155.69999999999999</v>
      </c>
      <c r="H13" s="9">
        <v>10.9</v>
      </c>
      <c r="I13" s="8" t="s">
        <v>6</v>
      </c>
      <c r="J13" s="9">
        <v>18325.099999999999</v>
      </c>
      <c r="K13" s="9">
        <f t="shared" si="0"/>
        <v>18137.34</v>
      </c>
    </row>
    <row r="14" spans="1:11" x14ac:dyDescent="0.25">
      <c r="A14" s="42">
        <v>8</v>
      </c>
      <c r="B14" s="77" t="s">
        <v>895</v>
      </c>
      <c r="C14" s="27" t="s">
        <v>896</v>
      </c>
      <c r="D14" s="27" t="s">
        <v>60</v>
      </c>
      <c r="E14" s="27">
        <v>199</v>
      </c>
      <c r="F14" s="9">
        <v>198.66</v>
      </c>
      <c r="G14" s="9">
        <v>155.69999999999999</v>
      </c>
      <c r="H14" s="9">
        <v>10.9</v>
      </c>
      <c r="I14" s="8" t="s">
        <v>6</v>
      </c>
      <c r="J14" s="9">
        <v>18137.34</v>
      </c>
      <c r="K14" s="9">
        <f t="shared" si="0"/>
        <v>17949.580000000002</v>
      </c>
    </row>
    <row r="15" spans="1:11" x14ac:dyDescent="0.25">
      <c r="A15" s="42">
        <v>9</v>
      </c>
      <c r="B15" s="8" t="s">
        <v>897</v>
      </c>
      <c r="C15" s="27" t="s">
        <v>896</v>
      </c>
      <c r="D15" s="27" t="s">
        <v>60</v>
      </c>
      <c r="E15" s="27">
        <v>199</v>
      </c>
      <c r="F15" s="9">
        <v>198.66</v>
      </c>
      <c r="G15" s="9">
        <v>155.69999999999999</v>
      </c>
      <c r="H15" s="9">
        <v>10.9</v>
      </c>
      <c r="I15" s="8" t="s">
        <v>6</v>
      </c>
      <c r="J15" s="9">
        <v>17949.580000000002</v>
      </c>
      <c r="K15" s="9">
        <f t="shared" si="0"/>
        <v>17761.820000000003</v>
      </c>
    </row>
    <row r="16" spans="1:11" x14ac:dyDescent="0.25">
      <c r="A16" s="42">
        <v>10</v>
      </c>
      <c r="B16" s="8" t="s">
        <v>898</v>
      </c>
      <c r="C16" s="27" t="s">
        <v>899</v>
      </c>
      <c r="D16" s="27" t="s">
        <v>5</v>
      </c>
      <c r="E16" s="27">
        <v>199</v>
      </c>
      <c r="F16" s="9">
        <v>198.66</v>
      </c>
      <c r="G16" s="9">
        <v>155.69999999999999</v>
      </c>
      <c r="H16" s="9">
        <v>10.9</v>
      </c>
      <c r="I16" s="8" t="s">
        <v>6</v>
      </c>
      <c r="J16" s="9">
        <v>17761.82</v>
      </c>
      <c r="K16" s="9">
        <f t="shared" si="0"/>
        <v>17574.060000000001</v>
      </c>
    </row>
    <row r="17" spans="1:11" x14ac:dyDescent="0.25">
      <c r="A17" s="42">
        <v>11</v>
      </c>
      <c r="B17" s="8" t="s">
        <v>900</v>
      </c>
      <c r="C17" s="27" t="s">
        <v>901</v>
      </c>
      <c r="D17" s="27" t="s">
        <v>5</v>
      </c>
      <c r="E17" s="27">
        <v>199</v>
      </c>
      <c r="F17" s="9">
        <v>198.66</v>
      </c>
      <c r="G17" s="9">
        <v>155.69999999999999</v>
      </c>
      <c r="H17" s="9">
        <v>10.9</v>
      </c>
      <c r="I17" s="8" t="s">
        <v>6</v>
      </c>
      <c r="J17" s="9">
        <v>17574.060000000001</v>
      </c>
      <c r="K17" s="9">
        <f t="shared" si="0"/>
        <v>17386.300000000003</v>
      </c>
    </row>
    <row r="18" spans="1:11" x14ac:dyDescent="0.25">
      <c r="A18" s="42">
        <v>12</v>
      </c>
      <c r="B18" s="8" t="s">
        <v>902</v>
      </c>
      <c r="C18" s="27" t="s">
        <v>901</v>
      </c>
      <c r="D18" s="27" t="s">
        <v>5</v>
      </c>
      <c r="E18" s="27">
        <v>199</v>
      </c>
      <c r="F18" s="9">
        <v>198.66</v>
      </c>
      <c r="G18" s="9">
        <v>155.69999999999999</v>
      </c>
      <c r="H18" s="9">
        <v>10.9</v>
      </c>
      <c r="I18" s="8" t="s">
        <v>6</v>
      </c>
      <c r="J18" s="9">
        <v>17386.3</v>
      </c>
      <c r="K18" s="9">
        <f t="shared" si="0"/>
        <v>17198.54</v>
      </c>
    </row>
    <row r="19" spans="1:11" x14ac:dyDescent="0.25">
      <c r="A19" s="42">
        <v>13</v>
      </c>
      <c r="B19" s="8" t="s">
        <v>903</v>
      </c>
      <c r="C19" s="27" t="s">
        <v>904</v>
      </c>
      <c r="D19" s="27" t="s">
        <v>60</v>
      </c>
      <c r="E19" s="27">
        <v>199</v>
      </c>
      <c r="F19" s="9">
        <v>198.66</v>
      </c>
      <c r="G19" s="9">
        <v>155.69999999999999</v>
      </c>
      <c r="H19" s="9">
        <v>10.9</v>
      </c>
      <c r="I19" s="8" t="s">
        <v>6</v>
      </c>
      <c r="J19" s="9">
        <v>17198.54</v>
      </c>
      <c r="K19" s="9">
        <f t="shared" si="0"/>
        <v>17010.780000000002</v>
      </c>
    </row>
    <row r="20" spans="1:11" x14ac:dyDescent="0.25">
      <c r="A20" s="42">
        <v>14</v>
      </c>
      <c r="B20" s="8" t="s">
        <v>905</v>
      </c>
      <c r="C20" s="27" t="s">
        <v>904</v>
      </c>
      <c r="D20" s="27" t="s">
        <v>60</v>
      </c>
      <c r="E20" s="27">
        <v>199</v>
      </c>
      <c r="F20" s="9">
        <v>198.66</v>
      </c>
      <c r="G20" s="9">
        <v>155.69999999999999</v>
      </c>
      <c r="H20" s="9">
        <v>10.9</v>
      </c>
      <c r="I20" s="8" t="s">
        <v>6</v>
      </c>
      <c r="J20" s="9">
        <v>17010.78</v>
      </c>
      <c r="K20" s="9">
        <f t="shared" si="0"/>
        <v>16823.02</v>
      </c>
    </row>
    <row r="21" spans="1:11" x14ac:dyDescent="0.25">
      <c r="A21" s="42">
        <v>15</v>
      </c>
      <c r="B21" s="8" t="s">
        <v>906</v>
      </c>
      <c r="C21" s="27" t="s">
        <v>907</v>
      </c>
      <c r="D21" s="27" t="s">
        <v>5</v>
      </c>
      <c r="E21" s="27">
        <v>398</v>
      </c>
      <c r="F21" s="9">
        <v>397.32</v>
      </c>
      <c r="G21" s="9">
        <v>311.39999999999998</v>
      </c>
      <c r="H21" s="9">
        <v>21.8</v>
      </c>
      <c r="I21" s="8" t="s">
        <v>67</v>
      </c>
      <c r="J21" s="9">
        <v>16823.02</v>
      </c>
      <c r="K21" s="9">
        <f t="shared" si="0"/>
        <v>16447.5</v>
      </c>
    </row>
    <row r="22" spans="1:11" x14ac:dyDescent="0.25">
      <c r="A22" s="42">
        <v>16</v>
      </c>
      <c r="B22" s="8" t="s">
        <v>908</v>
      </c>
      <c r="C22" s="27" t="s">
        <v>909</v>
      </c>
      <c r="D22" s="27" t="s">
        <v>5</v>
      </c>
      <c r="E22" s="27">
        <v>398</v>
      </c>
      <c r="F22" s="9">
        <v>397.32</v>
      </c>
      <c r="G22" s="9">
        <v>311.39999999999998</v>
      </c>
      <c r="H22" s="9">
        <v>21.8</v>
      </c>
      <c r="I22" s="8" t="s">
        <v>6</v>
      </c>
      <c r="J22" s="9">
        <v>16447.5</v>
      </c>
      <c r="K22" s="9">
        <f t="shared" si="0"/>
        <v>16071.98</v>
      </c>
    </row>
    <row r="23" spans="1:11" x14ac:dyDescent="0.25">
      <c r="A23" s="42">
        <v>17</v>
      </c>
      <c r="B23" s="8" t="s">
        <v>910</v>
      </c>
      <c r="C23" s="27" t="s">
        <v>911</v>
      </c>
      <c r="D23" s="27" t="s">
        <v>5</v>
      </c>
      <c r="E23" s="27">
        <v>398</v>
      </c>
      <c r="F23" s="9">
        <v>397.32</v>
      </c>
      <c r="G23" s="9">
        <v>311.39999999999998</v>
      </c>
      <c r="H23" s="9">
        <v>21.8</v>
      </c>
      <c r="I23" s="8" t="s">
        <v>67</v>
      </c>
      <c r="J23" s="9">
        <v>16071.98</v>
      </c>
      <c r="K23" s="9">
        <f t="shared" si="0"/>
        <v>15696.46</v>
      </c>
    </row>
    <row r="24" spans="1:11" x14ac:dyDescent="0.25">
      <c r="A24" s="42">
        <v>18</v>
      </c>
      <c r="B24" s="8" t="s">
        <v>912</v>
      </c>
      <c r="C24" s="27" t="s">
        <v>913</v>
      </c>
      <c r="D24" s="27" t="s">
        <v>107</v>
      </c>
      <c r="E24" s="27">
        <v>199</v>
      </c>
      <c r="F24" s="9">
        <v>198.66</v>
      </c>
      <c r="G24" s="9">
        <v>155.69999999999999</v>
      </c>
      <c r="H24" s="9">
        <v>10.9</v>
      </c>
      <c r="I24" s="8" t="s">
        <v>6</v>
      </c>
      <c r="J24" s="9">
        <v>15696.46</v>
      </c>
      <c r="K24" s="9">
        <f t="shared" si="0"/>
        <v>15508.699999999999</v>
      </c>
    </row>
    <row r="25" spans="1:11" x14ac:dyDescent="0.25">
      <c r="A25" s="42">
        <v>19</v>
      </c>
      <c r="B25" s="8" t="s">
        <v>914</v>
      </c>
      <c r="C25" s="27" t="s">
        <v>915</v>
      </c>
      <c r="D25" s="27" t="s">
        <v>5</v>
      </c>
      <c r="E25" s="27">
        <v>199</v>
      </c>
      <c r="F25" s="9">
        <v>198.66</v>
      </c>
      <c r="G25" s="9">
        <v>155.69999999999999</v>
      </c>
      <c r="H25" s="9">
        <v>10.9</v>
      </c>
      <c r="I25" s="8" t="s">
        <v>6</v>
      </c>
      <c r="J25" s="9">
        <v>15508.7</v>
      </c>
      <c r="K25" s="9">
        <f t="shared" si="0"/>
        <v>15320.94</v>
      </c>
    </row>
    <row r="26" spans="1:11" x14ac:dyDescent="0.25">
      <c r="A26" s="42">
        <v>20</v>
      </c>
      <c r="B26" s="8" t="s">
        <v>916</v>
      </c>
      <c r="C26" s="27" t="s">
        <v>915</v>
      </c>
      <c r="D26" s="27" t="s">
        <v>5</v>
      </c>
      <c r="E26" s="27">
        <v>16</v>
      </c>
      <c r="F26" s="9">
        <v>15.57</v>
      </c>
      <c r="G26" s="9">
        <v>0</v>
      </c>
      <c r="H26" s="9">
        <v>1.0900000000000001</v>
      </c>
      <c r="I26" s="8" t="s">
        <v>6</v>
      </c>
      <c r="J26" s="9">
        <v>15320.94</v>
      </c>
      <c r="K26" s="9">
        <f>J26-F26+H26</f>
        <v>15306.460000000001</v>
      </c>
    </row>
    <row r="27" spans="1:11" x14ac:dyDescent="0.25">
      <c r="A27" s="70">
        <v>11</v>
      </c>
      <c r="B27" s="8"/>
      <c r="C27" s="27"/>
      <c r="D27" s="72"/>
      <c r="E27" s="27"/>
      <c r="F27" s="9"/>
      <c r="G27" s="8"/>
      <c r="H27" s="9"/>
      <c r="I27" s="8"/>
      <c r="J27" s="8"/>
      <c r="K27" s="9"/>
    </row>
    <row r="28" spans="1:11" x14ac:dyDescent="0.25">
      <c r="A28" s="49"/>
      <c r="B28" s="73" t="s">
        <v>76</v>
      </c>
      <c r="C28" s="73"/>
      <c r="D28" s="73"/>
      <c r="E28" s="75">
        <f>E7+E8+E9+E10+E11+E12+E13+E14+E21+E27+E15+E16+E17+E18+E19+E20+E22+E23+E24+E25+E26</f>
        <v>4468</v>
      </c>
      <c r="F28" s="74">
        <f>F7+F8+F9+F10+F11+F12+F13+F14+F15+F16+F17+F18+F19+F20+F21+F22+F23+F24+F25+F26</f>
        <v>4460.09</v>
      </c>
      <c r="G28" s="75"/>
      <c r="H28" s="74">
        <f>H7+H8+H9+H10+H11+H12+H13+H14+H15+H16+H17+H18+H19+H20+H21+H22+H23+H24+H25+H26</f>
        <v>243.71000000000009</v>
      </c>
      <c r="I28" s="73"/>
      <c r="J28" s="73"/>
      <c r="K28" s="73"/>
    </row>
    <row r="29" spans="1:11" x14ac:dyDescent="0.25">
      <c r="A29" s="35"/>
      <c r="B29" s="35"/>
      <c r="C29" s="36"/>
      <c r="D29" s="36"/>
      <c r="E29" s="36"/>
      <c r="F29" s="36"/>
      <c r="G29" s="36"/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E28+E29</f>
        <v>4468</v>
      </c>
      <c r="H30" s="117"/>
      <c r="I30" s="116"/>
      <c r="J30" s="116"/>
      <c r="K30" s="116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H28+0</f>
        <v>243.71000000000009</v>
      </c>
      <c r="H31" s="117"/>
      <c r="I31" s="116"/>
      <c r="J31" s="116"/>
      <c r="K31" s="116"/>
    </row>
    <row r="32" spans="1:11" x14ac:dyDescent="0.25">
      <c r="A32" s="35"/>
      <c r="B32" s="35"/>
      <c r="C32" s="328" t="s">
        <v>828</v>
      </c>
      <c r="D32" s="328"/>
      <c r="E32" s="328"/>
      <c r="F32" s="328"/>
      <c r="G32" s="125">
        <v>398</v>
      </c>
      <c r="H32" s="117"/>
      <c r="I32" s="116"/>
      <c r="J32" s="116"/>
      <c r="K32" s="116"/>
    </row>
    <row r="33" spans="1:11" x14ac:dyDescent="0.25">
      <c r="A33" s="35"/>
      <c r="B33" s="35"/>
      <c r="C33" s="281" t="s">
        <v>4</v>
      </c>
      <c r="D33" s="281"/>
      <c r="E33" s="281"/>
      <c r="F33" s="281"/>
      <c r="G33" s="19">
        <f>K26</f>
        <v>15306.460000000001</v>
      </c>
      <c r="H33" s="35"/>
      <c r="I33" s="35"/>
      <c r="J33" s="35"/>
      <c r="K33" s="35"/>
    </row>
    <row r="34" spans="1:11" x14ac:dyDescent="0.25">
      <c r="A34" s="37"/>
      <c r="B34" s="35"/>
      <c r="C34" s="285" t="s">
        <v>806</v>
      </c>
      <c r="D34" s="285"/>
      <c r="E34" s="285"/>
      <c r="F34" s="285"/>
      <c r="G34" s="28">
        <f>G30-G31-G32</f>
        <v>3826.29</v>
      </c>
      <c r="H34" s="35"/>
      <c r="I34" s="35"/>
      <c r="J34" s="35"/>
      <c r="K34" s="35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37"/>
      <c r="B39" s="37"/>
      <c r="C39" s="38"/>
      <c r="D39" s="38"/>
      <c r="E39" s="38"/>
      <c r="F39" s="38"/>
      <c r="G39" s="39"/>
      <c r="H39" s="37"/>
      <c r="I39" s="37"/>
      <c r="J39" s="37"/>
      <c r="K39" s="37"/>
    </row>
    <row r="40" spans="1:11" x14ac:dyDescent="0.25">
      <c r="A40" s="280" t="s">
        <v>481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</row>
    <row r="41" spans="1:11" x14ac:dyDescent="0.25">
      <c r="A41" s="280"/>
      <c r="B41" s="280"/>
      <c r="C41" s="280"/>
      <c r="D41" s="280"/>
      <c r="E41" s="280"/>
      <c r="F41" s="280"/>
      <c r="G41" s="280"/>
      <c r="H41" s="280"/>
      <c r="I41" s="280"/>
      <c r="J41" s="280"/>
      <c r="K41" s="280"/>
    </row>
    <row r="42" spans="1:11" ht="30" x14ac:dyDescent="0.25">
      <c r="A42" s="141" t="s">
        <v>68</v>
      </c>
      <c r="B42" s="141" t="s">
        <v>2</v>
      </c>
      <c r="C42" s="141" t="s">
        <v>41</v>
      </c>
      <c r="D42" s="141" t="s">
        <v>10</v>
      </c>
      <c r="E42" s="141" t="s">
        <v>6</v>
      </c>
      <c r="F42" s="17" t="s">
        <v>11</v>
      </c>
      <c r="G42" s="141" t="s">
        <v>37</v>
      </c>
      <c r="H42" s="141" t="s">
        <v>12</v>
      </c>
      <c r="I42" s="141" t="s">
        <v>3</v>
      </c>
      <c r="J42" s="6" t="s">
        <v>1</v>
      </c>
      <c r="K42" s="16" t="s">
        <v>13</v>
      </c>
    </row>
    <row r="43" spans="1:11" x14ac:dyDescent="0.25">
      <c r="A43" s="42">
        <v>1</v>
      </c>
      <c r="B43" s="26" t="s">
        <v>917</v>
      </c>
      <c r="C43" s="27" t="s">
        <v>918</v>
      </c>
      <c r="D43" s="72" t="s">
        <v>919</v>
      </c>
      <c r="E43" s="27">
        <v>118</v>
      </c>
      <c r="F43" s="9">
        <v>118</v>
      </c>
      <c r="G43" s="9">
        <v>0</v>
      </c>
      <c r="H43" s="8">
        <v>0</v>
      </c>
      <c r="I43" s="8" t="s">
        <v>6</v>
      </c>
      <c r="J43" s="83">
        <v>1784.15</v>
      </c>
      <c r="K43" s="9">
        <f>J43-F43</f>
        <v>1666.15</v>
      </c>
    </row>
    <row r="44" spans="1:11" x14ac:dyDescent="0.25">
      <c r="A44" s="42">
        <v>2</v>
      </c>
      <c r="B44" s="8"/>
      <c r="C44" s="27"/>
      <c r="D44" s="27"/>
      <c r="E44" s="27"/>
      <c r="F44" s="9"/>
      <c r="G44" s="9"/>
      <c r="H44" s="8"/>
      <c r="I44" s="8"/>
      <c r="J44" s="8"/>
      <c r="K44" s="9"/>
    </row>
    <row r="45" spans="1:11" x14ac:dyDescent="0.25">
      <c r="A45" s="42">
        <v>3</v>
      </c>
      <c r="B45" s="8"/>
      <c r="C45" s="27"/>
      <c r="D45" s="27"/>
      <c r="E45" s="27"/>
      <c r="F45" s="9"/>
      <c r="G45" s="9"/>
      <c r="H45" s="8"/>
      <c r="I45" s="8"/>
      <c r="J45" s="8"/>
      <c r="K45" s="9"/>
    </row>
    <row r="46" spans="1:11" x14ac:dyDescent="0.25">
      <c r="A46" s="42">
        <v>4</v>
      </c>
      <c r="B46" s="77"/>
      <c r="C46" s="27"/>
      <c r="D46" s="27"/>
      <c r="E46" s="27"/>
      <c r="F46" s="9"/>
      <c r="G46" s="9"/>
      <c r="H46" s="8"/>
      <c r="I46" s="8"/>
      <c r="J46" s="9"/>
      <c r="K46" s="9"/>
    </row>
    <row r="47" spans="1:11" x14ac:dyDescent="0.25">
      <c r="A47" s="42">
        <v>5</v>
      </c>
      <c r="B47" s="8"/>
      <c r="C47" s="27"/>
      <c r="D47" s="27"/>
      <c r="E47" s="27"/>
      <c r="F47" s="9"/>
      <c r="G47" s="9"/>
      <c r="H47" s="8"/>
      <c r="I47" s="8"/>
      <c r="J47" s="8"/>
      <c r="K47" s="9"/>
    </row>
    <row r="48" spans="1:11" x14ac:dyDescent="0.25">
      <c r="A48" s="42">
        <v>6</v>
      </c>
      <c r="B48" s="8"/>
      <c r="C48" s="27"/>
      <c r="D48" s="27"/>
      <c r="E48" s="27"/>
      <c r="F48" s="9"/>
      <c r="G48" s="9"/>
      <c r="H48" s="8"/>
      <c r="I48" s="8"/>
      <c r="J48" s="9"/>
      <c r="K48" s="9"/>
    </row>
    <row r="49" spans="1:11" x14ac:dyDescent="0.25">
      <c r="A49" s="49"/>
      <c r="B49" s="73"/>
      <c r="C49" s="73"/>
      <c r="D49" s="73"/>
      <c r="E49" s="73">
        <f>E43+E44+E45+E46+E47+E48</f>
        <v>118</v>
      </c>
      <c r="F49" s="74">
        <f>F43+F44+F45+F46+F47</f>
        <v>118</v>
      </c>
      <c r="G49" s="75"/>
      <c r="H49" s="76">
        <v>0</v>
      </c>
      <c r="I49" s="73"/>
      <c r="J49" s="73"/>
      <c r="K49" s="73"/>
    </row>
    <row r="50" spans="1:11" x14ac:dyDescent="0.25">
      <c r="A50" s="35"/>
      <c r="B50" s="35"/>
      <c r="C50" s="36"/>
      <c r="D50" s="36"/>
      <c r="E50" s="36"/>
      <c r="F50" s="36"/>
      <c r="G50" s="36"/>
      <c r="H50" s="35"/>
      <c r="I50" s="35"/>
      <c r="J50" s="35"/>
      <c r="K50" s="35"/>
    </row>
    <row r="51" spans="1:11" x14ac:dyDescent="0.25">
      <c r="A51" s="35"/>
      <c r="B51" s="35"/>
      <c r="C51" s="281" t="s">
        <v>920</v>
      </c>
      <c r="D51" s="281"/>
      <c r="E51" s="281"/>
      <c r="F51" s="281"/>
      <c r="G51" s="11">
        <v>0</v>
      </c>
      <c r="H51" s="118"/>
      <c r="I51" s="119"/>
      <c r="J51" s="119"/>
      <c r="K51" s="119"/>
    </row>
    <row r="52" spans="1:11" x14ac:dyDescent="0.25">
      <c r="A52" s="35"/>
      <c r="B52" s="35"/>
      <c r="C52" s="281" t="s">
        <v>38</v>
      </c>
      <c r="D52" s="281"/>
      <c r="E52" s="281"/>
      <c r="F52" s="281"/>
      <c r="G52" s="19">
        <f>F49</f>
        <v>118</v>
      </c>
      <c r="H52" s="118"/>
      <c r="I52" s="119"/>
      <c r="J52" s="119"/>
      <c r="K52" s="119"/>
    </row>
    <row r="53" spans="1:11" x14ac:dyDescent="0.25">
      <c r="A53" s="35"/>
      <c r="B53" s="35"/>
      <c r="C53" s="281" t="s">
        <v>4</v>
      </c>
      <c r="D53" s="281"/>
      <c r="E53" s="281"/>
      <c r="F53" s="281"/>
      <c r="G53" s="19">
        <f>K43</f>
        <v>1666.15</v>
      </c>
      <c r="H53" s="118"/>
      <c r="I53" s="119"/>
      <c r="J53" s="119"/>
      <c r="K53" s="119"/>
    </row>
    <row r="54" spans="1:11" ht="16.5" customHeight="1" x14ac:dyDescent="0.25">
      <c r="A54" s="35"/>
      <c r="B54" s="35"/>
      <c r="C54" s="266" t="s">
        <v>580</v>
      </c>
      <c r="D54" s="267"/>
      <c r="E54" s="267"/>
      <c r="F54" s="268"/>
      <c r="G54" s="19">
        <v>995</v>
      </c>
      <c r="H54" s="318" t="s">
        <v>923</v>
      </c>
      <c r="I54" s="319"/>
      <c r="J54" s="319"/>
      <c r="K54" s="319"/>
    </row>
    <row r="55" spans="1:11" x14ac:dyDescent="0.25">
      <c r="A55" s="35"/>
      <c r="B55" s="35"/>
      <c r="C55" s="266" t="s">
        <v>921</v>
      </c>
      <c r="D55" s="267"/>
      <c r="E55" s="267"/>
      <c r="F55" s="268"/>
      <c r="G55" s="19">
        <v>530</v>
      </c>
      <c r="H55" s="329" t="s">
        <v>922</v>
      </c>
      <c r="I55" s="330"/>
      <c r="J55" s="330"/>
      <c r="K55" s="330"/>
    </row>
    <row r="56" spans="1:11" x14ac:dyDescent="0.25">
      <c r="A56" s="35"/>
      <c r="B56" s="35"/>
      <c r="C56" s="266" t="s">
        <v>75</v>
      </c>
      <c r="D56" s="267"/>
      <c r="E56" s="267"/>
      <c r="F56" s="268"/>
      <c r="G56" s="19">
        <v>3620</v>
      </c>
      <c r="H56" s="318" t="s">
        <v>950</v>
      </c>
      <c r="I56" s="319"/>
      <c r="J56" s="319"/>
      <c r="K56" s="319"/>
    </row>
    <row r="57" spans="1:11" x14ac:dyDescent="0.25">
      <c r="A57" s="37"/>
      <c r="B57" s="37"/>
      <c r="C57" s="282" t="s">
        <v>879</v>
      </c>
      <c r="D57" s="283"/>
      <c r="E57" s="283"/>
      <c r="F57" s="284"/>
      <c r="G57" s="28">
        <f>G30+G52+G55-G54-G56-G32</f>
        <v>103</v>
      </c>
      <c r="H57" s="118"/>
      <c r="I57" s="119"/>
      <c r="J57" s="119"/>
      <c r="K57" s="119"/>
    </row>
    <row r="58" spans="1:11" x14ac:dyDescent="0.25">
      <c r="A58" s="37"/>
      <c r="B58" s="37"/>
      <c r="C58" s="38"/>
      <c r="D58" s="38"/>
      <c r="E58" s="38"/>
      <c r="F58" s="38"/>
      <c r="G58" s="39"/>
      <c r="H58" s="37"/>
      <c r="I58" s="37"/>
      <c r="J58" s="37"/>
      <c r="K58" s="37"/>
    </row>
    <row r="59" spans="1:11" x14ac:dyDescent="0.25">
      <c r="A59" s="134"/>
      <c r="B59" s="134"/>
      <c r="C59" s="134"/>
      <c r="D59" s="134"/>
    </row>
    <row r="61" spans="1:11" x14ac:dyDescent="0.25">
      <c r="H61" s="311" t="s">
        <v>924</v>
      </c>
      <c r="I61" s="311"/>
      <c r="J61" s="311"/>
    </row>
    <row r="63" spans="1:11" x14ac:dyDescent="0.25">
      <c r="H63" s="311" t="s">
        <v>71</v>
      </c>
      <c r="I63" s="311"/>
      <c r="J63" s="311"/>
    </row>
  </sheetData>
  <mergeCells count="20">
    <mergeCell ref="C55:F55"/>
    <mergeCell ref="H55:K55"/>
    <mergeCell ref="A1:K3"/>
    <mergeCell ref="A4:K5"/>
    <mergeCell ref="C30:F30"/>
    <mergeCell ref="C31:F31"/>
    <mergeCell ref="C32:F32"/>
    <mergeCell ref="C33:F33"/>
    <mergeCell ref="C54:F54"/>
    <mergeCell ref="H54:K54"/>
    <mergeCell ref="C34:F34"/>
    <mergeCell ref="A40:K41"/>
    <mergeCell ref="C51:F51"/>
    <mergeCell ref="C52:F52"/>
    <mergeCell ref="C53:F53"/>
    <mergeCell ref="C56:F56"/>
    <mergeCell ref="H56:K56"/>
    <mergeCell ref="C57:F57"/>
    <mergeCell ref="H61:J61"/>
    <mergeCell ref="H63:J63"/>
  </mergeCells>
  <pageMargins left="0" right="0" top="0" bottom="0" header="0.31496062992125984" footer="0.31496062992125984"/>
  <pageSetup paperSize="9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31" workbookViewId="0">
      <selection activeCell="B53" sqref="B53"/>
    </sheetView>
  </sheetViews>
  <sheetFormatPr baseColWidth="10" defaultRowHeight="15" x14ac:dyDescent="0.25"/>
  <cols>
    <col min="1" max="1" width="5.7109375" customWidth="1"/>
    <col min="2" max="2" width="34.28515625" customWidth="1"/>
  </cols>
  <sheetData>
    <row r="1" spans="1:11" x14ac:dyDescent="0.25">
      <c r="A1" s="280" t="s">
        <v>925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42" t="s">
        <v>68</v>
      </c>
      <c r="B6" s="142" t="s">
        <v>2</v>
      </c>
      <c r="C6" s="142" t="s">
        <v>41</v>
      </c>
      <c r="D6" s="142" t="s">
        <v>10</v>
      </c>
      <c r="E6" s="142" t="s">
        <v>6</v>
      </c>
      <c r="F6" s="17" t="s">
        <v>11</v>
      </c>
      <c r="G6" s="142" t="s">
        <v>37</v>
      </c>
      <c r="H6" s="142" t="s">
        <v>12</v>
      </c>
      <c r="I6" s="142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929</v>
      </c>
      <c r="C7" s="27" t="s">
        <v>930</v>
      </c>
      <c r="D7" s="72" t="s">
        <v>60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15306.46</v>
      </c>
      <c r="K7" s="9">
        <f t="shared" ref="K7:K12" si="0">J7-F7+H7</f>
        <v>15118.699999999999</v>
      </c>
    </row>
    <row r="8" spans="1:11" x14ac:dyDescent="0.25">
      <c r="A8" s="42">
        <v>2</v>
      </c>
      <c r="B8" s="8" t="s">
        <v>931</v>
      </c>
      <c r="C8" s="27" t="s">
        <v>932</v>
      </c>
      <c r="D8" s="72" t="s">
        <v>60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15118.7</v>
      </c>
      <c r="K8" s="9">
        <f t="shared" si="0"/>
        <v>14930.94</v>
      </c>
    </row>
    <row r="9" spans="1:11" x14ac:dyDescent="0.25">
      <c r="A9" s="42">
        <v>3</v>
      </c>
      <c r="B9" s="8" t="s">
        <v>933</v>
      </c>
      <c r="C9" s="27" t="s">
        <v>934</v>
      </c>
      <c r="D9" s="72" t="s">
        <v>60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14930.94</v>
      </c>
      <c r="K9" s="9">
        <f t="shared" si="0"/>
        <v>14743.18</v>
      </c>
    </row>
    <row r="10" spans="1:11" x14ac:dyDescent="0.25">
      <c r="A10" s="42">
        <v>4</v>
      </c>
      <c r="B10" s="77" t="s">
        <v>935</v>
      </c>
      <c r="C10" s="27" t="s">
        <v>936</v>
      </c>
      <c r="D10" s="27" t="s">
        <v>5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14743.18</v>
      </c>
      <c r="K10" s="9">
        <f t="shared" si="0"/>
        <v>14555.42</v>
      </c>
    </row>
    <row r="11" spans="1:11" x14ac:dyDescent="0.25">
      <c r="A11" s="42">
        <v>5</v>
      </c>
      <c r="B11" s="8" t="s">
        <v>937</v>
      </c>
      <c r="C11" s="27" t="s">
        <v>938</v>
      </c>
      <c r="D11" s="27" t="s">
        <v>5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14555.42</v>
      </c>
      <c r="K11" s="9">
        <f t="shared" si="0"/>
        <v>14367.66</v>
      </c>
    </row>
    <row r="12" spans="1:11" x14ac:dyDescent="0.25">
      <c r="A12" s="42">
        <v>6</v>
      </c>
      <c r="B12" s="8" t="s">
        <v>942</v>
      </c>
      <c r="C12" s="27" t="s">
        <v>943</v>
      </c>
      <c r="D12" s="27" t="s">
        <v>45</v>
      </c>
      <c r="E12" s="27">
        <v>129</v>
      </c>
      <c r="F12" s="9">
        <v>128.46</v>
      </c>
      <c r="G12" s="9">
        <v>90.7</v>
      </c>
      <c r="H12" s="9">
        <v>6.35</v>
      </c>
      <c r="I12" s="8" t="s">
        <v>6</v>
      </c>
      <c r="J12" s="9">
        <v>14367.66</v>
      </c>
      <c r="K12" s="9">
        <f t="shared" si="0"/>
        <v>14245.550000000001</v>
      </c>
    </row>
    <row r="13" spans="1:11" x14ac:dyDescent="0.25">
      <c r="A13" s="42">
        <v>7</v>
      </c>
      <c r="B13" s="8"/>
      <c r="C13" s="27"/>
      <c r="D13" s="27"/>
      <c r="E13" s="27"/>
      <c r="F13" s="9"/>
      <c r="G13" s="9"/>
      <c r="H13" s="9"/>
      <c r="I13" s="8"/>
      <c r="J13" s="9"/>
      <c r="K13" s="9"/>
    </row>
    <row r="14" spans="1:11" x14ac:dyDescent="0.25">
      <c r="A14" s="42">
        <v>8</v>
      </c>
      <c r="B14" s="77"/>
      <c r="C14" s="27"/>
      <c r="D14" s="27"/>
      <c r="E14" s="27"/>
      <c r="F14" s="9"/>
      <c r="G14" s="9"/>
      <c r="H14" s="9"/>
      <c r="I14" s="8"/>
      <c r="J14" s="9"/>
      <c r="K14" s="9"/>
    </row>
    <row r="15" spans="1:11" x14ac:dyDescent="0.25">
      <c r="A15" s="42">
        <v>9</v>
      </c>
      <c r="B15" s="8"/>
      <c r="C15" s="27"/>
      <c r="D15" s="27"/>
      <c r="E15" s="27"/>
      <c r="F15" s="9"/>
      <c r="G15" s="9"/>
      <c r="H15" s="9"/>
      <c r="I15" s="8"/>
      <c r="J15" s="9"/>
      <c r="K15" s="9"/>
    </row>
    <row r="16" spans="1:11" x14ac:dyDescent="0.25">
      <c r="A16" s="70">
        <v>10</v>
      </c>
      <c r="B16" s="8"/>
      <c r="C16" s="27"/>
      <c r="D16" s="72"/>
      <c r="E16" s="27"/>
      <c r="F16" s="9"/>
      <c r="G16" s="8"/>
      <c r="H16" s="9"/>
      <c r="I16" s="8"/>
      <c r="J16" s="8"/>
      <c r="K16" s="9"/>
    </row>
    <row r="17" spans="1:11" x14ac:dyDescent="0.25">
      <c r="A17" s="70">
        <v>11</v>
      </c>
      <c r="B17" s="8"/>
      <c r="C17" s="27"/>
      <c r="D17" s="72"/>
      <c r="E17" s="27"/>
      <c r="F17" s="9"/>
      <c r="G17" s="8"/>
      <c r="H17" s="9"/>
      <c r="I17" s="8"/>
      <c r="J17" s="8"/>
      <c r="K17" s="9"/>
    </row>
    <row r="18" spans="1:11" x14ac:dyDescent="0.25">
      <c r="A18" s="49"/>
      <c r="B18" s="73" t="s">
        <v>76</v>
      </c>
      <c r="C18" s="73"/>
      <c r="D18" s="73"/>
      <c r="E18" s="75">
        <f>E7+E8+E9+E10+E11+E12+E13+E14+E15+E16+E17</f>
        <v>1124</v>
      </c>
      <c r="F18" s="74">
        <f>F7+F8+F9+F10+F11+F12</f>
        <v>1121.76</v>
      </c>
      <c r="G18" s="75"/>
      <c r="H18" s="74">
        <f>H7+H8+H9+H10+H11+H12+H13+H14+H15+H16+H17</f>
        <v>60.85</v>
      </c>
      <c r="I18" s="73"/>
      <c r="J18" s="73"/>
      <c r="K18" s="73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E18+E19</f>
        <v>1124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1">
        <f>H18+0</f>
        <v>60.85</v>
      </c>
      <c r="H21" s="117"/>
      <c r="I21" s="116"/>
      <c r="J21" s="116"/>
      <c r="K21" s="116"/>
    </row>
    <row r="22" spans="1:11" x14ac:dyDescent="0.25">
      <c r="A22" s="35"/>
      <c r="B22" s="35"/>
      <c r="C22" s="281" t="s">
        <v>4</v>
      </c>
      <c r="D22" s="281"/>
      <c r="E22" s="281"/>
      <c r="F22" s="281"/>
      <c r="G22" s="19">
        <f>K12</f>
        <v>14245.550000000001</v>
      </c>
      <c r="H22" s="35"/>
      <c r="I22" s="35"/>
      <c r="J22" s="35"/>
      <c r="K22" s="35"/>
    </row>
    <row r="23" spans="1:11" x14ac:dyDescent="0.25">
      <c r="A23" s="37"/>
      <c r="B23" s="35"/>
      <c r="C23" s="285" t="s">
        <v>806</v>
      </c>
      <c r="D23" s="285"/>
      <c r="E23" s="285"/>
      <c r="F23" s="285"/>
      <c r="G23" s="28">
        <f>G20-G21</f>
        <v>1063.1500000000001</v>
      </c>
      <c r="H23" s="35"/>
      <c r="I23" s="35"/>
      <c r="J23" s="35"/>
      <c r="K23" s="35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280" t="s">
        <v>481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</row>
    <row r="30" spans="1:11" x14ac:dyDescent="0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ht="30" x14ac:dyDescent="0.25">
      <c r="A31" s="142" t="s">
        <v>68</v>
      </c>
      <c r="B31" s="142" t="s">
        <v>2</v>
      </c>
      <c r="C31" s="142" t="s">
        <v>41</v>
      </c>
      <c r="D31" s="142" t="s">
        <v>10</v>
      </c>
      <c r="E31" s="142" t="s">
        <v>6</v>
      </c>
      <c r="F31" s="17" t="s">
        <v>11</v>
      </c>
      <c r="G31" s="142" t="s">
        <v>37</v>
      </c>
      <c r="H31" s="142" t="s">
        <v>12</v>
      </c>
      <c r="I31" s="142" t="s">
        <v>3</v>
      </c>
      <c r="J31" s="6" t="s">
        <v>1</v>
      </c>
      <c r="K31" s="16" t="s">
        <v>13</v>
      </c>
    </row>
    <row r="32" spans="1:11" x14ac:dyDescent="0.25">
      <c r="A32" s="42">
        <v>1</v>
      </c>
      <c r="B32" s="26" t="s">
        <v>929</v>
      </c>
      <c r="C32" s="27" t="s">
        <v>939</v>
      </c>
      <c r="D32" s="72" t="s">
        <v>52</v>
      </c>
      <c r="E32" s="27">
        <v>35</v>
      </c>
      <c r="F32" s="9">
        <v>35</v>
      </c>
      <c r="G32" s="9">
        <v>0</v>
      </c>
      <c r="H32" s="8">
        <v>0</v>
      </c>
      <c r="I32" s="8" t="s">
        <v>6</v>
      </c>
      <c r="J32" s="83">
        <v>1666.15</v>
      </c>
      <c r="K32" s="9">
        <f t="shared" ref="K32:K41" si="1">J32-F32</f>
        <v>1631.15</v>
      </c>
    </row>
    <row r="33" spans="1:11" x14ac:dyDescent="0.25">
      <c r="A33" s="42">
        <v>2</v>
      </c>
      <c r="B33" s="8" t="s">
        <v>929</v>
      </c>
      <c r="C33" s="27" t="s">
        <v>939</v>
      </c>
      <c r="D33" s="27" t="s">
        <v>52</v>
      </c>
      <c r="E33" s="27">
        <v>198</v>
      </c>
      <c r="F33" s="9">
        <v>198</v>
      </c>
      <c r="G33" s="9">
        <v>0</v>
      </c>
      <c r="H33" s="8">
        <v>0</v>
      </c>
      <c r="I33" s="8" t="s">
        <v>6</v>
      </c>
      <c r="J33" s="8">
        <v>1631.15</v>
      </c>
      <c r="K33" s="9">
        <f t="shared" si="1"/>
        <v>1433.15</v>
      </c>
    </row>
    <row r="34" spans="1:11" x14ac:dyDescent="0.25">
      <c r="A34" s="42">
        <v>3</v>
      </c>
      <c r="B34" s="25" t="s">
        <v>940</v>
      </c>
      <c r="C34" s="27" t="s">
        <v>941</v>
      </c>
      <c r="D34" s="27" t="s">
        <v>7</v>
      </c>
      <c r="E34" s="27">
        <v>30</v>
      </c>
      <c r="F34" s="9">
        <v>30</v>
      </c>
      <c r="G34" s="9">
        <v>0</v>
      </c>
      <c r="H34" s="8">
        <v>0</v>
      </c>
      <c r="I34" s="8" t="s">
        <v>6</v>
      </c>
      <c r="J34" s="8">
        <v>1433.15</v>
      </c>
      <c r="K34" s="9">
        <f t="shared" si="1"/>
        <v>1403.15</v>
      </c>
    </row>
    <row r="35" spans="1:11" x14ac:dyDescent="0.25">
      <c r="A35" s="42">
        <v>4</v>
      </c>
      <c r="B35" s="77" t="s">
        <v>944</v>
      </c>
      <c r="C35" s="27" t="s">
        <v>941</v>
      </c>
      <c r="D35" s="27" t="s">
        <v>7</v>
      </c>
      <c r="E35" s="27">
        <v>30</v>
      </c>
      <c r="F35" s="9">
        <v>30</v>
      </c>
      <c r="G35" s="9">
        <v>0</v>
      </c>
      <c r="H35" s="8">
        <v>0</v>
      </c>
      <c r="I35" s="8" t="s">
        <v>6</v>
      </c>
      <c r="J35" s="9">
        <v>1403.15</v>
      </c>
      <c r="K35" s="9">
        <f t="shared" si="1"/>
        <v>1373.15</v>
      </c>
    </row>
    <row r="36" spans="1:11" x14ac:dyDescent="0.25">
      <c r="A36" s="42">
        <v>5</v>
      </c>
      <c r="B36" s="8" t="s">
        <v>940</v>
      </c>
      <c r="C36" s="27" t="s">
        <v>941</v>
      </c>
      <c r="D36" s="27" t="s">
        <v>7</v>
      </c>
      <c r="E36" s="27">
        <v>115</v>
      </c>
      <c r="F36" s="9">
        <v>115</v>
      </c>
      <c r="G36" s="9">
        <v>0</v>
      </c>
      <c r="H36" s="8">
        <v>0</v>
      </c>
      <c r="I36" s="8" t="s">
        <v>6</v>
      </c>
      <c r="J36" s="8">
        <v>1373.15</v>
      </c>
      <c r="K36" s="9">
        <f t="shared" si="1"/>
        <v>1258.1500000000001</v>
      </c>
    </row>
    <row r="37" spans="1:11" x14ac:dyDescent="0.25">
      <c r="A37" s="42">
        <v>6</v>
      </c>
      <c r="B37" s="8" t="s">
        <v>944</v>
      </c>
      <c r="C37" s="27" t="s">
        <v>941</v>
      </c>
      <c r="D37" s="27" t="s">
        <v>7</v>
      </c>
      <c r="E37" s="27">
        <v>115</v>
      </c>
      <c r="F37" s="9">
        <v>115</v>
      </c>
      <c r="G37" s="9">
        <v>0</v>
      </c>
      <c r="H37" s="8">
        <v>0</v>
      </c>
      <c r="I37" s="8" t="s">
        <v>6</v>
      </c>
      <c r="J37" s="8">
        <v>1258.1500000000001</v>
      </c>
      <c r="K37" s="9">
        <f t="shared" si="1"/>
        <v>1143.1500000000001</v>
      </c>
    </row>
    <row r="38" spans="1:11" x14ac:dyDescent="0.25">
      <c r="A38" s="42">
        <v>7</v>
      </c>
      <c r="B38" s="8" t="s">
        <v>945</v>
      </c>
      <c r="C38" s="27" t="s">
        <v>946</v>
      </c>
      <c r="D38" s="27" t="s">
        <v>80</v>
      </c>
      <c r="E38" s="27">
        <v>30</v>
      </c>
      <c r="F38" s="9">
        <v>30</v>
      </c>
      <c r="G38" s="9">
        <v>0</v>
      </c>
      <c r="H38" s="8">
        <v>0</v>
      </c>
      <c r="I38" s="8" t="s">
        <v>6</v>
      </c>
      <c r="J38" s="8">
        <v>1143.1500000000001</v>
      </c>
      <c r="K38" s="9">
        <f t="shared" si="1"/>
        <v>1113.1500000000001</v>
      </c>
    </row>
    <row r="39" spans="1:11" x14ac:dyDescent="0.25">
      <c r="A39" s="42">
        <v>8</v>
      </c>
      <c r="B39" s="8" t="s">
        <v>945</v>
      </c>
      <c r="C39" s="27" t="s">
        <v>946</v>
      </c>
      <c r="D39" s="27" t="s">
        <v>80</v>
      </c>
      <c r="E39" s="27">
        <v>115</v>
      </c>
      <c r="F39" s="9">
        <v>115</v>
      </c>
      <c r="G39" s="9">
        <v>0</v>
      </c>
      <c r="H39" s="8">
        <v>0</v>
      </c>
      <c r="I39" s="8" t="s">
        <v>6</v>
      </c>
      <c r="J39" s="8">
        <v>1113.1500000000001</v>
      </c>
      <c r="K39" s="9">
        <f t="shared" si="1"/>
        <v>998.15000000000009</v>
      </c>
    </row>
    <row r="40" spans="1:11" x14ac:dyDescent="0.25">
      <c r="A40" s="42">
        <v>9</v>
      </c>
      <c r="B40" s="8" t="s">
        <v>947</v>
      </c>
      <c r="C40" s="27" t="s">
        <v>948</v>
      </c>
      <c r="D40" s="27" t="s">
        <v>45</v>
      </c>
      <c r="E40" s="27">
        <v>30</v>
      </c>
      <c r="F40" s="9">
        <v>30</v>
      </c>
      <c r="G40" s="9">
        <v>0</v>
      </c>
      <c r="H40" s="8">
        <v>0</v>
      </c>
      <c r="I40" s="8" t="s">
        <v>6</v>
      </c>
      <c r="J40" s="8">
        <v>998.15</v>
      </c>
      <c r="K40" s="9">
        <f t="shared" si="1"/>
        <v>968.15</v>
      </c>
    </row>
    <row r="41" spans="1:11" x14ac:dyDescent="0.25">
      <c r="A41" s="42">
        <v>10</v>
      </c>
      <c r="B41" s="8" t="s">
        <v>947</v>
      </c>
      <c r="C41" s="27" t="s">
        <v>948</v>
      </c>
      <c r="D41" s="27" t="s">
        <v>45</v>
      </c>
      <c r="E41" s="27">
        <v>128</v>
      </c>
      <c r="F41" s="9">
        <v>128</v>
      </c>
      <c r="G41" s="9">
        <v>0</v>
      </c>
      <c r="H41" s="8">
        <v>0</v>
      </c>
      <c r="I41" s="8" t="s">
        <v>6</v>
      </c>
      <c r="J41" s="8">
        <v>968.15</v>
      </c>
      <c r="K41" s="9">
        <f t="shared" si="1"/>
        <v>840.15</v>
      </c>
    </row>
    <row r="42" spans="1:11" x14ac:dyDescent="0.25">
      <c r="A42" s="42"/>
      <c r="B42" s="8"/>
      <c r="C42" s="27"/>
      <c r="D42" s="27"/>
      <c r="E42" s="27"/>
      <c r="F42" s="9"/>
      <c r="G42" s="9"/>
      <c r="H42" s="8"/>
      <c r="I42" s="8"/>
      <c r="J42" s="8"/>
      <c r="K42" s="9"/>
    </row>
    <row r="43" spans="1:11" x14ac:dyDescent="0.25">
      <c r="A43" s="42"/>
      <c r="B43" s="8"/>
      <c r="C43" s="27"/>
      <c r="D43" s="27"/>
      <c r="E43" s="27"/>
      <c r="F43" s="9"/>
      <c r="G43" s="9"/>
      <c r="H43" s="8"/>
      <c r="I43" s="8"/>
      <c r="J43" s="9"/>
      <c r="K43" s="9"/>
    </row>
    <row r="44" spans="1:11" x14ac:dyDescent="0.25">
      <c r="A44" s="49"/>
      <c r="B44" s="73"/>
      <c r="C44" s="73"/>
      <c r="D44" s="73"/>
      <c r="E44" s="73">
        <f>E32+E33+E34+E35+E36+E43+E37+E38+E39+E40+E41</f>
        <v>826</v>
      </c>
      <c r="F44" s="74">
        <f>F32+F33+F34+F35+F36+F37+F38+F39+F40+F41</f>
        <v>826</v>
      </c>
      <c r="G44" s="75"/>
      <c r="H44" s="76">
        <v>0</v>
      </c>
      <c r="I44" s="73"/>
      <c r="J44" s="73"/>
      <c r="K44" s="73"/>
    </row>
    <row r="45" spans="1:11" x14ac:dyDescent="0.25">
      <c r="A45" s="35"/>
      <c r="B45" s="35"/>
      <c r="C45" s="36"/>
      <c r="D45" s="36"/>
      <c r="E45" s="36"/>
      <c r="F45" s="36"/>
      <c r="G45" s="36"/>
      <c r="H45" s="35"/>
      <c r="I45" s="35"/>
      <c r="J45" s="35"/>
      <c r="K45" s="35"/>
    </row>
    <row r="46" spans="1:11" x14ac:dyDescent="0.25">
      <c r="A46" s="35"/>
      <c r="B46" s="35"/>
      <c r="C46" s="281" t="s">
        <v>928</v>
      </c>
      <c r="D46" s="281"/>
      <c r="E46" s="281"/>
      <c r="F46" s="281"/>
      <c r="G46" s="19">
        <v>103</v>
      </c>
      <c r="H46" s="118"/>
      <c r="I46" s="119"/>
      <c r="J46" s="119"/>
      <c r="K46" s="119"/>
    </row>
    <row r="47" spans="1:11" x14ac:dyDescent="0.25">
      <c r="A47" s="35"/>
      <c r="B47" s="35"/>
      <c r="C47" s="281" t="s">
        <v>38</v>
      </c>
      <c r="D47" s="281"/>
      <c r="E47" s="281"/>
      <c r="F47" s="281"/>
      <c r="G47" s="19">
        <f>F44</f>
        <v>826</v>
      </c>
      <c r="H47" s="118"/>
      <c r="I47" s="119"/>
      <c r="J47" s="119"/>
      <c r="K47" s="119"/>
    </row>
    <row r="48" spans="1:11" x14ac:dyDescent="0.25">
      <c r="A48" s="35"/>
      <c r="B48" s="35"/>
      <c r="C48" s="281" t="s">
        <v>4</v>
      </c>
      <c r="D48" s="281"/>
      <c r="E48" s="281"/>
      <c r="F48" s="281"/>
      <c r="G48" s="19">
        <f>K41</f>
        <v>840.15</v>
      </c>
      <c r="H48" s="118"/>
      <c r="I48" s="119"/>
      <c r="J48" s="119"/>
      <c r="K48" s="119"/>
    </row>
    <row r="49" spans="1:15" ht="23.25" customHeight="1" x14ac:dyDescent="0.25">
      <c r="A49" s="35"/>
      <c r="B49" s="35"/>
      <c r="C49" s="266" t="s">
        <v>927</v>
      </c>
      <c r="D49" s="267"/>
      <c r="E49" s="267"/>
      <c r="F49" s="268"/>
      <c r="G49" s="19">
        <v>872</v>
      </c>
      <c r="H49" s="329" t="s">
        <v>949</v>
      </c>
      <c r="I49" s="330"/>
      <c r="J49" s="330"/>
      <c r="K49" s="330"/>
    </row>
    <row r="50" spans="1:15" x14ac:dyDescent="0.25">
      <c r="A50" s="35"/>
      <c r="B50" s="35"/>
      <c r="C50" s="266" t="s">
        <v>75</v>
      </c>
      <c r="D50" s="267"/>
      <c r="E50" s="267"/>
      <c r="F50" s="268"/>
      <c r="G50" s="19">
        <v>767</v>
      </c>
      <c r="H50" s="318"/>
      <c r="I50" s="319"/>
      <c r="J50" s="319"/>
      <c r="K50" s="319"/>
    </row>
    <row r="51" spans="1:15" x14ac:dyDescent="0.25">
      <c r="A51" s="37"/>
      <c r="B51" s="37"/>
      <c r="C51" s="282" t="s">
        <v>482</v>
      </c>
      <c r="D51" s="283"/>
      <c r="E51" s="283"/>
      <c r="F51" s="284"/>
      <c r="G51" s="28">
        <f>G20+G46+G47+G49-G50-G49-G21</f>
        <v>1225.1500000000001</v>
      </c>
      <c r="H51" s="118"/>
      <c r="I51" s="119"/>
      <c r="J51" s="119"/>
      <c r="K51" s="119"/>
    </row>
    <row r="52" spans="1:15" x14ac:dyDescent="0.25">
      <c r="A52" s="37"/>
      <c r="B52" s="37"/>
      <c r="C52" s="38"/>
      <c r="D52" s="38"/>
      <c r="E52" s="38"/>
      <c r="F52" s="38"/>
      <c r="G52" s="39"/>
      <c r="H52" s="37"/>
      <c r="I52" s="37"/>
      <c r="J52" s="37"/>
      <c r="K52" s="37"/>
    </row>
    <row r="53" spans="1:15" x14ac:dyDescent="0.25">
      <c r="A53" s="134"/>
      <c r="B53" s="134"/>
      <c r="C53" s="134"/>
      <c r="D53" s="134"/>
    </row>
    <row r="55" spans="1:15" x14ac:dyDescent="0.25">
      <c r="H55" s="311" t="s">
        <v>926</v>
      </c>
      <c r="I55" s="311"/>
      <c r="J55" s="311"/>
      <c r="O55">
        <v>978</v>
      </c>
    </row>
    <row r="56" spans="1:15" x14ac:dyDescent="0.25">
      <c r="O56">
        <v>2350</v>
      </c>
    </row>
    <row r="57" spans="1:15" x14ac:dyDescent="0.25">
      <c r="H57" s="311" t="s">
        <v>71</v>
      </c>
      <c r="I57" s="311"/>
      <c r="J57" s="311"/>
    </row>
  </sheetData>
  <mergeCells count="17">
    <mergeCell ref="C50:F50"/>
    <mergeCell ref="H50:K50"/>
    <mergeCell ref="C51:F51"/>
    <mergeCell ref="H55:J55"/>
    <mergeCell ref="H57:J57"/>
    <mergeCell ref="C49:F49"/>
    <mergeCell ref="H49:K49"/>
    <mergeCell ref="A1:K3"/>
    <mergeCell ref="A4:K5"/>
    <mergeCell ref="C20:F20"/>
    <mergeCell ref="C21:F21"/>
    <mergeCell ref="C22:F22"/>
    <mergeCell ref="C23:F23"/>
    <mergeCell ref="A29:K30"/>
    <mergeCell ref="C46:F46"/>
    <mergeCell ref="C47:F47"/>
    <mergeCell ref="C48:F48"/>
  </mergeCells>
  <pageMargins left="0" right="0" top="0" bottom="0" header="0.31496062992125984" footer="0.31496062992125984"/>
  <pageSetup paperSize="9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K8" sqref="K8"/>
    </sheetView>
  </sheetViews>
  <sheetFormatPr baseColWidth="10" defaultRowHeight="15" x14ac:dyDescent="0.25"/>
  <cols>
    <col min="1" max="1" width="6" customWidth="1"/>
    <col min="2" max="2" width="29.28515625" customWidth="1"/>
  </cols>
  <sheetData>
    <row r="1" spans="1:11" x14ac:dyDescent="0.25">
      <c r="A1" s="280" t="s">
        <v>951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43" t="s">
        <v>68</v>
      </c>
      <c r="B6" s="143" t="s">
        <v>2</v>
      </c>
      <c r="C6" s="143" t="s">
        <v>41</v>
      </c>
      <c r="D6" s="143" t="s">
        <v>10</v>
      </c>
      <c r="E6" s="143" t="s">
        <v>6</v>
      </c>
      <c r="F6" s="17" t="s">
        <v>11</v>
      </c>
      <c r="G6" s="143" t="s">
        <v>37</v>
      </c>
      <c r="H6" s="143" t="s">
        <v>12</v>
      </c>
      <c r="I6" s="143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954</v>
      </c>
      <c r="C7" s="27" t="s">
        <v>955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14245.55</v>
      </c>
      <c r="K7" s="9">
        <f>J7-F7+H7</f>
        <v>14057.789999999999</v>
      </c>
    </row>
    <row r="8" spans="1:11" x14ac:dyDescent="0.25">
      <c r="A8" s="42">
        <v>2</v>
      </c>
      <c r="B8" s="8" t="s">
        <v>956</v>
      </c>
      <c r="C8" s="27" t="s">
        <v>909</v>
      </c>
      <c r="D8" s="72" t="s">
        <v>5</v>
      </c>
      <c r="E8" s="27">
        <v>0</v>
      </c>
      <c r="F8" s="9">
        <v>-397.32</v>
      </c>
      <c r="G8" s="9">
        <v>311.39999999999998</v>
      </c>
      <c r="H8" s="9">
        <v>-21.8</v>
      </c>
      <c r="I8" s="8" t="s">
        <v>468</v>
      </c>
      <c r="J8" s="9">
        <v>14057.79</v>
      </c>
      <c r="K8" s="9">
        <f>J8-F8+H8+13670</f>
        <v>28103.31</v>
      </c>
    </row>
    <row r="9" spans="1:11" x14ac:dyDescent="0.25">
      <c r="A9" s="70"/>
      <c r="B9" s="8"/>
      <c r="C9" s="27"/>
      <c r="D9" s="72"/>
      <c r="E9" s="27"/>
      <c r="F9" s="9"/>
      <c r="G9" s="8"/>
      <c r="H9" s="9"/>
      <c r="I9" s="8"/>
      <c r="J9" s="8"/>
      <c r="K9" s="9"/>
    </row>
    <row r="10" spans="1:11" x14ac:dyDescent="0.25">
      <c r="A10" s="49"/>
      <c r="B10" s="73" t="s">
        <v>76</v>
      </c>
      <c r="C10" s="73"/>
      <c r="D10" s="73"/>
      <c r="E10" s="75">
        <f>E7+E8+E9</f>
        <v>199</v>
      </c>
      <c r="F10" s="74">
        <f>F7+F8</f>
        <v>-198.66</v>
      </c>
      <c r="G10" s="75"/>
      <c r="H10" s="74">
        <f>H7+H8+H9</f>
        <v>-10.9</v>
      </c>
      <c r="I10" s="73"/>
      <c r="J10" s="73"/>
      <c r="K10" s="73"/>
    </row>
    <row r="11" spans="1:11" x14ac:dyDescent="0.25">
      <c r="A11" s="35"/>
      <c r="B11" s="35"/>
      <c r="C11" s="36"/>
      <c r="D11" s="36"/>
      <c r="E11" s="36"/>
      <c r="F11" s="36"/>
      <c r="G11" s="36"/>
      <c r="H11" s="35"/>
      <c r="I11" s="35"/>
      <c r="J11" s="35"/>
      <c r="K11" s="35"/>
    </row>
    <row r="12" spans="1:11" x14ac:dyDescent="0.25">
      <c r="A12" s="35"/>
      <c r="B12" s="35"/>
      <c r="C12" s="281" t="s">
        <v>38</v>
      </c>
      <c r="D12" s="281"/>
      <c r="E12" s="281"/>
      <c r="F12" s="281"/>
      <c r="G12" s="19">
        <f>E10+E11</f>
        <v>199</v>
      </c>
      <c r="H12" s="117"/>
      <c r="I12" s="116"/>
      <c r="J12" s="116"/>
      <c r="K12" s="116"/>
    </row>
    <row r="13" spans="1:11" x14ac:dyDescent="0.25">
      <c r="A13" s="35"/>
      <c r="B13" s="35"/>
      <c r="C13" s="281" t="s">
        <v>40</v>
      </c>
      <c r="D13" s="281"/>
      <c r="E13" s="281"/>
      <c r="F13" s="281"/>
      <c r="G13" s="11">
        <f>10.9</f>
        <v>10.9</v>
      </c>
      <c r="H13" s="117"/>
      <c r="I13" s="116"/>
      <c r="J13" s="116"/>
      <c r="K13" s="116"/>
    </row>
    <row r="14" spans="1:11" x14ac:dyDescent="0.25">
      <c r="A14" s="35"/>
      <c r="B14" s="35"/>
      <c r="C14" s="281" t="s">
        <v>4</v>
      </c>
      <c r="D14" s="281"/>
      <c r="E14" s="281"/>
      <c r="F14" s="281"/>
      <c r="G14" s="19">
        <f>K8</f>
        <v>28103.31</v>
      </c>
      <c r="H14" s="35"/>
      <c r="I14" s="35"/>
      <c r="J14" s="35"/>
      <c r="K14" s="35"/>
    </row>
    <row r="15" spans="1:11" x14ac:dyDescent="0.25">
      <c r="A15" s="37"/>
      <c r="B15" s="35"/>
      <c r="C15" s="285" t="s">
        <v>806</v>
      </c>
      <c r="D15" s="285"/>
      <c r="E15" s="285"/>
      <c r="F15" s="285"/>
      <c r="G15" s="28">
        <f>G12-G13</f>
        <v>188.1</v>
      </c>
      <c r="H15" s="35"/>
      <c r="I15" s="35"/>
      <c r="J15" s="35"/>
      <c r="K15" s="35"/>
    </row>
    <row r="16" spans="1:11" x14ac:dyDescent="0.25">
      <c r="A16" s="37"/>
      <c r="B16" s="37"/>
      <c r="C16" s="38"/>
      <c r="D16" s="38"/>
      <c r="E16" s="38"/>
      <c r="F16" s="38"/>
      <c r="G16" s="39"/>
      <c r="H16" s="37"/>
      <c r="I16" s="37"/>
      <c r="J16" s="37"/>
      <c r="K16" s="37"/>
    </row>
    <row r="17" spans="1:11" ht="6.75" customHeight="1" x14ac:dyDescent="0.25">
      <c r="A17" s="37"/>
      <c r="B17" s="37"/>
      <c r="C17" s="38"/>
      <c r="D17" s="38"/>
      <c r="E17" s="38"/>
      <c r="F17" s="38"/>
      <c r="G17" s="39"/>
      <c r="H17" s="37"/>
      <c r="I17" s="37"/>
      <c r="J17" s="37"/>
      <c r="K17" s="37"/>
    </row>
    <row r="18" spans="1:11" hidden="1" x14ac:dyDescent="0.25">
      <c r="A18" s="37"/>
      <c r="B18" s="37"/>
      <c r="C18" s="38"/>
      <c r="D18" s="38"/>
      <c r="E18" s="38"/>
      <c r="F18" s="38"/>
      <c r="G18" s="39"/>
      <c r="H18" s="37"/>
      <c r="I18" s="37"/>
      <c r="J18" s="37"/>
      <c r="K18" s="37"/>
    </row>
    <row r="19" spans="1:11" hidden="1" x14ac:dyDescent="0.25">
      <c r="A19" s="37"/>
      <c r="B19" s="37"/>
      <c r="C19" s="38"/>
      <c r="D19" s="38"/>
      <c r="E19" s="38"/>
      <c r="F19" s="38"/>
      <c r="G19" s="39"/>
      <c r="H19" s="37"/>
      <c r="I19" s="37"/>
      <c r="J19" s="37"/>
      <c r="K19" s="37"/>
    </row>
    <row r="20" spans="1:11" hidden="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280" t="s">
        <v>481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</row>
    <row r="22" spans="1:11" x14ac:dyDescent="0.2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</row>
    <row r="23" spans="1:11" ht="30" x14ac:dyDescent="0.25">
      <c r="A23" s="143" t="s">
        <v>68</v>
      </c>
      <c r="B23" s="143" t="s">
        <v>2</v>
      </c>
      <c r="C23" s="143" t="s">
        <v>41</v>
      </c>
      <c r="D23" s="143" t="s">
        <v>10</v>
      </c>
      <c r="E23" s="143" t="s">
        <v>6</v>
      </c>
      <c r="F23" s="17" t="s">
        <v>11</v>
      </c>
      <c r="G23" s="143" t="s">
        <v>37</v>
      </c>
      <c r="H23" s="143" t="s">
        <v>12</v>
      </c>
      <c r="I23" s="143" t="s">
        <v>3</v>
      </c>
      <c r="J23" s="6" t="s">
        <v>1</v>
      </c>
      <c r="K23" s="16" t="s">
        <v>13</v>
      </c>
    </row>
    <row r="24" spans="1:11" x14ac:dyDescent="0.25">
      <c r="A24" s="42">
        <v>1</v>
      </c>
      <c r="B24" s="26" t="s">
        <v>957</v>
      </c>
      <c r="C24" s="27" t="s">
        <v>958</v>
      </c>
      <c r="D24" s="72" t="s">
        <v>52</v>
      </c>
      <c r="E24" s="27">
        <v>35</v>
      </c>
      <c r="F24" s="9">
        <v>35</v>
      </c>
      <c r="G24" s="9">
        <v>0</v>
      </c>
      <c r="H24" s="8">
        <v>0</v>
      </c>
      <c r="I24" s="8" t="s">
        <v>6</v>
      </c>
      <c r="J24" s="83">
        <v>840.15</v>
      </c>
      <c r="K24" s="9">
        <f>J24-F24</f>
        <v>805.15</v>
      </c>
    </row>
    <row r="25" spans="1:11" x14ac:dyDescent="0.25">
      <c r="A25" s="42">
        <v>2</v>
      </c>
      <c r="B25" s="8" t="s">
        <v>957</v>
      </c>
      <c r="C25" s="27" t="s">
        <v>958</v>
      </c>
      <c r="D25" s="27" t="s">
        <v>52</v>
      </c>
      <c r="E25" s="27">
        <v>198</v>
      </c>
      <c r="F25" s="9">
        <v>198</v>
      </c>
      <c r="G25" s="9">
        <v>0</v>
      </c>
      <c r="H25" s="8">
        <v>0</v>
      </c>
      <c r="I25" s="8" t="s">
        <v>6</v>
      </c>
      <c r="J25" s="8">
        <v>805.15</v>
      </c>
      <c r="K25" s="9">
        <f>J25-F25+134.33</f>
        <v>741.48</v>
      </c>
    </row>
    <row r="26" spans="1:11" x14ac:dyDescent="0.25">
      <c r="A26" s="42"/>
      <c r="B26" s="8"/>
      <c r="C26" s="27"/>
      <c r="D26" s="27"/>
      <c r="E26" s="27"/>
      <c r="F26" s="9"/>
      <c r="G26" s="9"/>
      <c r="H26" s="8"/>
      <c r="I26" s="8"/>
      <c r="J26" s="9"/>
      <c r="K26" s="9"/>
    </row>
    <row r="27" spans="1:11" x14ac:dyDescent="0.25">
      <c r="A27" s="49"/>
      <c r="B27" s="73"/>
      <c r="C27" s="73"/>
      <c r="D27" s="73"/>
      <c r="E27" s="73">
        <f>E24+E25+E26</f>
        <v>233</v>
      </c>
      <c r="F27" s="74">
        <f>F24+F25</f>
        <v>233</v>
      </c>
      <c r="G27" s="75"/>
      <c r="H27" s="76">
        <v>0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953</v>
      </c>
      <c r="D29" s="281"/>
      <c r="E29" s="281"/>
      <c r="F29" s="281"/>
      <c r="G29" s="19">
        <v>16</v>
      </c>
      <c r="H29" s="335" t="s">
        <v>960</v>
      </c>
      <c r="I29" s="336"/>
      <c r="J29" s="336"/>
      <c r="K29" s="336"/>
    </row>
    <row r="30" spans="1:11" x14ac:dyDescent="0.25">
      <c r="A30" s="35"/>
      <c r="B30" s="35"/>
      <c r="C30" s="281" t="s">
        <v>962</v>
      </c>
      <c r="D30" s="281"/>
      <c r="E30" s="281"/>
      <c r="F30" s="281"/>
      <c r="G30" s="19">
        <f>F27</f>
        <v>233</v>
      </c>
      <c r="H30" s="144"/>
      <c r="I30" s="145"/>
      <c r="J30" s="145"/>
      <c r="K30" s="145"/>
    </row>
    <row r="31" spans="1:11" x14ac:dyDescent="0.25">
      <c r="A31" s="35"/>
      <c r="B31" s="35"/>
      <c r="C31" s="332" t="s">
        <v>961</v>
      </c>
      <c r="D31" s="333"/>
      <c r="E31" s="333"/>
      <c r="F31" s="334"/>
      <c r="G31" s="19">
        <v>3502</v>
      </c>
      <c r="H31" s="118"/>
      <c r="I31" s="119"/>
      <c r="J31" s="119"/>
      <c r="K31" s="119"/>
    </row>
    <row r="32" spans="1:11" x14ac:dyDescent="0.25">
      <c r="A32" s="35"/>
      <c r="B32" s="35"/>
      <c r="C32" s="332" t="s">
        <v>963</v>
      </c>
      <c r="D32" s="333"/>
      <c r="E32" s="333"/>
      <c r="F32" s="334"/>
      <c r="G32" s="19">
        <v>134.33000000000001</v>
      </c>
      <c r="H32" s="118"/>
      <c r="I32" s="119"/>
    </row>
    <row r="33" spans="1:11" ht="17.25" customHeight="1" x14ac:dyDescent="0.25">
      <c r="A33" s="35"/>
      <c r="B33" s="35"/>
      <c r="C33" s="281" t="s">
        <v>4</v>
      </c>
      <c r="D33" s="281"/>
      <c r="E33" s="281"/>
      <c r="F33" s="281"/>
      <c r="G33" s="19">
        <f>K25</f>
        <v>741.48</v>
      </c>
      <c r="H33" s="324" t="s">
        <v>964</v>
      </c>
      <c r="I33" s="325"/>
      <c r="J33" s="325"/>
      <c r="K33" s="325"/>
    </row>
    <row r="34" spans="1:11" x14ac:dyDescent="0.25">
      <c r="A34" s="35"/>
      <c r="B34" s="35"/>
      <c r="C34" s="266" t="s">
        <v>75</v>
      </c>
      <c r="D34" s="267"/>
      <c r="E34" s="267"/>
      <c r="F34" s="268"/>
      <c r="G34" s="19">
        <v>2643</v>
      </c>
      <c r="H34" s="329" t="s">
        <v>959</v>
      </c>
      <c r="I34" s="330"/>
      <c r="J34" s="330"/>
      <c r="K34" s="330"/>
    </row>
    <row r="35" spans="1:11" x14ac:dyDescent="0.25">
      <c r="A35" s="37"/>
      <c r="B35" s="37"/>
      <c r="C35" s="282" t="s">
        <v>965</v>
      </c>
      <c r="D35" s="283"/>
      <c r="E35" s="283"/>
      <c r="F35" s="284"/>
      <c r="G35" s="28">
        <f>G12+G30+G29+G31-G32-G34-G13</f>
        <v>1161.77</v>
      </c>
      <c r="H35" s="118"/>
      <c r="I35" s="119"/>
      <c r="J35" s="119"/>
      <c r="K35" s="119"/>
    </row>
    <row r="36" spans="1:11" x14ac:dyDescent="0.25">
      <c r="A36" s="37"/>
      <c r="B36" s="37"/>
      <c r="C36" s="38"/>
      <c r="D36" s="38"/>
      <c r="E36" s="38"/>
      <c r="F36" s="38"/>
      <c r="G36" s="39"/>
      <c r="H36" s="311" t="s">
        <v>952</v>
      </c>
      <c r="I36" s="311"/>
      <c r="J36" s="311"/>
      <c r="K36" s="37"/>
    </row>
    <row r="37" spans="1:11" x14ac:dyDescent="0.25">
      <c r="A37" s="134"/>
      <c r="B37" s="134"/>
      <c r="C37" s="134"/>
      <c r="D37" s="134"/>
    </row>
    <row r="38" spans="1:11" x14ac:dyDescent="0.25">
      <c r="H38" s="311" t="s">
        <v>71</v>
      </c>
      <c r="I38" s="311"/>
      <c r="J38" s="311"/>
    </row>
  </sheetData>
  <mergeCells count="19">
    <mergeCell ref="C15:F15"/>
    <mergeCell ref="A1:K3"/>
    <mergeCell ref="A4:K5"/>
    <mergeCell ref="C12:F12"/>
    <mergeCell ref="C13:F13"/>
    <mergeCell ref="C14:F14"/>
    <mergeCell ref="C32:F32"/>
    <mergeCell ref="H33:K33"/>
    <mergeCell ref="A21:K22"/>
    <mergeCell ref="C29:F29"/>
    <mergeCell ref="C30:F30"/>
    <mergeCell ref="C33:F33"/>
    <mergeCell ref="H29:K29"/>
    <mergeCell ref="C31:F31"/>
    <mergeCell ref="C34:F34"/>
    <mergeCell ref="H34:K34"/>
    <mergeCell ref="C35:F35"/>
    <mergeCell ref="H36:J36"/>
    <mergeCell ref="H38:J38"/>
  </mergeCells>
  <pageMargins left="0" right="0" top="0" bottom="0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7" workbookViewId="0">
      <selection activeCell="I59" sqref="I59"/>
    </sheetView>
  </sheetViews>
  <sheetFormatPr baseColWidth="10" defaultRowHeight="15" x14ac:dyDescent="0.25"/>
  <cols>
    <col min="1" max="1" width="4.7109375" customWidth="1"/>
    <col min="2" max="2" width="36.85546875" customWidth="1"/>
    <col min="3" max="3" width="9.5703125" customWidth="1"/>
    <col min="4" max="4" width="10.42578125" customWidth="1"/>
    <col min="5" max="5" width="8" customWidth="1"/>
    <col min="6" max="6" width="8.85546875" customWidth="1"/>
    <col min="7" max="7" width="9.5703125" customWidth="1"/>
    <col min="8" max="8" width="9.140625" customWidth="1"/>
    <col min="9" max="9" width="11" customWidth="1"/>
    <col min="10" max="10" width="10.7109375" customWidth="1"/>
  </cols>
  <sheetData>
    <row r="1" spans="1:11" x14ac:dyDescent="0.25">
      <c r="A1" s="280" t="s">
        <v>134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ht="5.2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40" t="s">
        <v>68</v>
      </c>
      <c r="B6" s="40" t="s">
        <v>2</v>
      </c>
      <c r="C6" s="40" t="s">
        <v>41</v>
      </c>
      <c r="D6" s="40" t="s">
        <v>10</v>
      </c>
      <c r="E6" s="40" t="s">
        <v>6</v>
      </c>
      <c r="F6" s="17" t="s">
        <v>11</v>
      </c>
      <c r="G6" s="40" t="s">
        <v>37</v>
      </c>
      <c r="H6" s="40" t="s">
        <v>12</v>
      </c>
      <c r="I6" s="40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12" t="s">
        <v>95</v>
      </c>
      <c r="C7" s="27" t="s">
        <v>96</v>
      </c>
      <c r="D7" s="27" t="s">
        <v>80</v>
      </c>
      <c r="E7" s="27">
        <v>93.23</v>
      </c>
      <c r="F7" s="8">
        <v>93.23</v>
      </c>
      <c r="G7" s="9">
        <v>86.33</v>
      </c>
      <c r="H7" s="8">
        <v>9.36</v>
      </c>
      <c r="I7" s="8" t="s">
        <v>6</v>
      </c>
      <c r="J7" s="8">
        <v>18525.54</v>
      </c>
      <c r="K7" s="9">
        <f t="shared" ref="K7:K23" si="0">J7-F7+H7</f>
        <v>18441.670000000002</v>
      </c>
    </row>
    <row r="8" spans="1:11" x14ac:dyDescent="0.25">
      <c r="A8" s="42">
        <v>2</v>
      </c>
      <c r="B8" s="8" t="s">
        <v>97</v>
      </c>
      <c r="C8" s="27" t="s">
        <v>96</v>
      </c>
      <c r="D8" s="27" t="s">
        <v>80</v>
      </c>
      <c r="E8" s="27">
        <v>93.23</v>
      </c>
      <c r="F8" s="8">
        <v>93.23</v>
      </c>
      <c r="G8" s="9">
        <v>86.33</v>
      </c>
      <c r="H8" s="8">
        <v>9.36</v>
      </c>
      <c r="I8" s="8" t="s">
        <v>6</v>
      </c>
      <c r="J8" s="8">
        <v>18441.669999999998</v>
      </c>
      <c r="K8" s="9">
        <f t="shared" si="0"/>
        <v>18357.8</v>
      </c>
    </row>
    <row r="9" spans="1:11" x14ac:dyDescent="0.25">
      <c r="A9" s="42">
        <v>3</v>
      </c>
      <c r="B9" s="8" t="s">
        <v>98</v>
      </c>
      <c r="C9" s="27" t="s">
        <v>99</v>
      </c>
      <c r="D9" s="27" t="s">
        <v>80</v>
      </c>
      <c r="E9" s="27">
        <v>93.23</v>
      </c>
      <c r="F9" s="8">
        <v>93.23</v>
      </c>
      <c r="G9" s="9">
        <v>86.33</v>
      </c>
      <c r="H9" s="8">
        <v>9.36</v>
      </c>
      <c r="I9" s="8" t="s">
        <v>6</v>
      </c>
      <c r="J9" s="8">
        <v>18357.8</v>
      </c>
      <c r="K9" s="9">
        <f t="shared" si="0"/>
        <v>18273.93</v>
      </c>
    </row>
    <row r="10" spans="1:11" x14ac:dyDescent="0.25">
      <c r="A10" s="42">
        <v>4</v>
      </c>
      <c r="B10" s="8" t="s">
        <v>100</v>
      </c>
      <c r="C10" s="27" t="s">
        <v>99</v>
      </c>
      <c r="D10" s="27" t="s">
        <v>80</v>
      </c>
      <c r="E10" s="27">
        <v>93.23</v>
      </c>
      <c r="F10" s="8">
        <v>93.23</v>
      </c>
      <c r="G10" s="9">
        <v>86.33</v>
      </c>
      <c r="H10" s="8">
        <v>9.36</v>
      </c>
      <c r="I10" s="8" t="s">
        <v>6</v>
      </c>
      <c r="J10" s="8">
        <v>18273.93</v>
      </c>
      <c r="K10" s="9">
        <f t="shared" si="0"/>
        <v>18190.060000000001</v>
      </c>
    </row>
    <row r="11" spans="1:11" x14ac:dyDescent="0.25">
      <c r="A11" s="42">
        <v>5</v>
      </c>
      <c r="B11" s="8" t="s">
        <v>101</v>
      </c>
      <c r="C11" s="27" t="s">
        <v>102</v>
      </c>
      <c r="D11" s="27" t="s">
        <v>30</v>
      </c>
      <c r="E11" s="27">
        <v>157</v>
      </c>
      <c r="F11" s="8">
        <v>156.54</v>
      </c>
      <c r="G11" s="9">
        <v>116.7</v>
      </c>
      <c r="H11" s="8">
        <v>8.17</v>
      </c>
      <c r="I11" s="8" t="s">
        <v>6</v>
      </c>
      <c r="J11" s="8">
        <v>18190.060000000001</v>
      </c>
      <c r="K11" s="9">
        <f t="shared" si="0"/>
        <v>18041.689999999999</v>
      </c>
    </row>
    <row r="12" spans="1:11" x14ac:dyDescent="0.25">
      <c r="A12" s="42">
        <v>6</v>
      </c>
      <c r="B12" s="8" t="s">
        <v>103</v>
      </c>
      <c r="C12" s="27" t="s">
        <v>104</v>
      </c>
      <c r="D12" s="27" t="s">
        <v>105</v>
      </c>
      <c r="E12" s="27">
        <v>135</v>
      </c>
      <c r="F12" s="8">
        <v>135.04</v>
      </c>
      <c r="G12" s="9">
        <v>96.8</v>
      </c>
      <c r="H12" s="8">
        <v>6.78</v>
      </c>
      <c r="I12" s="8" t="s">
        <v>6</v>
      </c>
      <c r="J12" s="8">
        <v>18041.689999999999</v>
      </c>
      <c r="K12" s="9">
        <f t="shared" si="0"/>
        <v>17913.429999999997</v>
      </c>
    </row>
    <row r="13" spans="1:11" x14ac:dyDescent="0.25">
      <c r="A13" s="42">
        <v>7</v>
      </c>
      <c r="B13" s="8" t="s">
        <v>108</v>
      </c>
      <c r="C13" s="27" t="s">
        <v>106</v>
      </c>
      <c r="D13" s="27" t="s">
        <v>107</v>
      </c>
      <c r="E13" s="27">
        <v>199</v>
      </c>
      <c r="F13" s="8">
        <v>198.66</v>
      </c>
      <c r="G13" s="9">
        <v>155.69999999999999</v>
      </c>
      <c r="H13" s="8">
        <v>10.9</v>
      </c>
      <c r="I13" s="8" t="s">
        <v>6</v>
      </c>
      <c r="J13" s="8">
        <v>17913.43</v>
      </c>
      <c r="K13" s="8">
        <f t="shared" si="0"/>
        <v>17725.670000000002</v>
      </c>
    </row>
    <row r="14" spans="1:11" x14ac:dyDescent="0.25">
      <c r="A14" s="42">
        <v>8</v>
      </c>
      <c r="B14" s="8" t="s">
        <v>109</v>
      </c>
      <c r="C14" s="27" t="s">
        <v>110</v>
      </c>
      <c r="D14" s="27" t="s">
        <v>105</v>
      </c>
      <c r="E14" s="27">
        <v>136</v>
      </c>
      <c r="F14" s="8">
        <v>135.04</v>
      </c>
      <c r="G14" s="9">
        <v>96.8</v>
      </c>
      <c r="H14" s="8">
        <v>6.78</v>
      </c>
      <c r="I14" s="8" t="s">
        <v>6</v>
      </c>
      <c r="J14" s="8">
        <v>17725.669999999998</v>
      </c>
      <c r="K14" s="8">
        <f t="shared" si="0"/>
        <v>17597.409999999996</v>
      </c>
    </row>
    <row r="15" spans="1:11" x14ac:dyDescent="0.25">
      <c r="A15" s="42">
        <v>9</v>
      </c>
      <c r="B15" s="8" t="s">
        <v>111</v>
      </c>
      <c r="C15" s="27" t="s">
        <v>112</v>
      </c>
      <c r="D15" s="27" t="s">
        <v>30</v>
      </c>
      <c r="E15" s="27">
        <v>157</v>
      </c>
      <c r="F15" s="8">
        <v>156.54</v>
      </c>
      <c r="G15" s="9">
        <v>116.7</v>
      </c>
      <c r="H15" s="8">
        <v>8.17</v>
      </c>
      <c r="I15" s="8" t="s">
        <v>6</v>
      </c>
      <c r="J15" s="8">
        <v>17597.41</v>
      </c>
      <c r="K15" s="8">
        <f t="shared" si="0"/>
        <v>17449.039999999997</v>
      </c>
    </row>
    <row r="16" spans="1:11" x14ac:dyDescent="0.25">
      <c r="A16" s="42">
        <v>10</v>
      </c>
      <c r="B16" s="8" t="s">
        <v>113</v>
      </c>
      <c r="C16" s="27" t="s">
        <v>114</v>
      </c>
      <c r="D16" s="27" t="s">
        <v>115</v>
      </c>
      <c r="E16" s="27">
        <v>125</v>
      </c>
      <c r="F16" s="8">
        <v>125.03</v>
      </c>
      <c r="G16" s="9">
        <v>87.53</v>
      </c>
      <c r="H16" s="8">
        <v>6.13</v>
      </c>
      <c r="I16" s="8" t="s">
        <v>6</v>
      </c>
      <c r="J16" s="8">
        <v>17449.04</v>
      </c>
      <c r="K16" s="9">
        <f t="shared" si="0"/>
        <v>17330.140000000003</v>
      </c>
    </row>
    <row r="17" spans="1:11" x14ac:dyDescent="0.25">
      <c r="A17" s="42">
        <v>11</v>
      </c>
      <c r="B17" s="8" t="s">
        <v>116</v>
      </c>
      <c r="C17" s="27" t="s">
        <v>117</v>
      </c>
      <c r="D17" s="27" t="s">
        <v>30</v>
      </c>
      <c r="E17" s="27">
        <v>163</v>
      </c>
      <c r="F17" s="8">
        <v>162.47999999999999</v>
      </c>
      <c r="G17" s="9">
        <v>122.2</v>
      </c>
      <c r="H17" s="8">
        <v>8.5500000000000007</v>
      </c>
      <c r="I17" s="8" t="s">
        <v>6</v>
      </c>
      <c r="J17" s="8">
        <v>17330.14</v>
      </c>
      <c r="K17" s="9">
        <f t="shared" si="0"/>
        <v>17176.21</v>
      </c>
    </row>
    <row r="18" spans="1:11" x14ac:dyDescent="0.25">
      <c r="A18" s="42">
        <v>12</v>
      </c>
      <c r="B18" s="8" t="s">
        <v>122</v>
      </c>
      <c r="C18" s="27" t="s">
        <v>123</v>
      </c>
      <c r="D18" s="27" t="s">
        <v>8</v>
      </c>
      <c r="E18" s="27">
        <v>157</v>
      </c>
      <c r="F18" s="8">
        <v>156.54</v>
      </c>
      <c r="G18" s="9">
        <v>116.7</v>
      </c>
      <c r="H18" s="8">
        <v>8.17</v>
      </c>
      <c r="I18" s="8" t="s">
        <v>6</v>
      </c>
      <c r="J18" s="8">
        <v>17176.21</v>
      </c>
      <c r="K18" s="9">
        <f t="shared" si="0"/>
        <v>17027.839999999997</v>
      </c>
    </row>
    <row r="19" spans="1:11" x14ac:dyDescent="0.25">
      <c r="A19" s="42">
        <v>13</v>
      </c>
      <c r="B19" s="8" t="s">
        <v>124</v>
      </c>
      <c r="C19" s="27" t="s">
        <v>123</v>
      </c>
      <c r="D19" s="27" t="s">
        <v>8</v>
      </c>
      <c r="E19" s="27">
        <v>157</v>
      </c>
      <c r="F19" s="8">
        <v>156.54</v>
      </c>
      <c r="G19" s="9">
        <v>116.7</v>
      </c>
      <c r="H19" s="8">
        <v>8.17</v>
      </c>
      <c r="I19" s="8" t="s">
        <v>6</v>
      </c>
      <c r="J19" s="8">
        <v>17027.84</v>
      </c>
      <c r="K19" s="9">
        <f t="shared" si="0"/>
        <v>16879.469999999998</v>
      </c>
    </row>
    <row r="20" spans="1:11" x14ac:dyDescent="0.25">
      <c r="A20" s="42">
        <v>14</v>
      </c>
      <c r="B20" s="8" t="s">
        <v>125</v>
      </c>
      <c r="C20" s="27" t="s">
        <v>123</v>
      </c>
      <c r="D20" s="27" t="s">
        <v>8</v>
      </c>
      <c r="E20" s="27">
        <v>12</v>
      </c>
      <c r="F20" s="8">
        <v>11.67</v>
      </c>
      <c r="G20" s="9">
        <v>11.67</v>
      </c>
      <c r="H20" s="8">
        <v>0.82</v>
      </c>
      <c r="I20" s="8" t="s">
        <v>6</v>
      </c>
      <c r="J20" s="8">
        <v>16879.47</v>
      </c>
      <c r="K20" s="9">
        <f t="shared" si="0"/>
        <v>16868.620000000003</v>
      </c>
    </row>
    <row r="21" spans="1:11" x14ac:dyDescent="0.25">
      <c r="A21" s="42">
        <v>15</v>
      </c>
      <c r="B21" s="8" t="s">
        <v>126</v>
      </c>
      <c r="C21" s="27" t="s">
        <v>127</v>
      </c>
      <c r="D21" s="27" t="s">
        <v>15</v>
      </c>
      <c r="E21" s="27">
        <v>94</v>
      </c>
      <c r="F21" s="8">
        <v>93.14</v>
      </c>
      <c r="G21" s="9">
        <v>58</v>
      </c>
      <c r="H21" s="8">
        <v>4.0599999999999996</v>
      </c>
      <c r="I21" s="8" t="s">
        <v>6</v>
      </c>
      <c r="J21" s="8">
        <v>16868.62</v>
      </c>
      <c r="K21" s="9">
        <f t="shared" si="0"/>
        <v>16779.54</v>
      </c>
    </row>
    <row r="22" spans="1:11" x14ac:dyDescent="0.25">
      <c r="A22" s="41">
        <v>16</v>
      </c>
      <c r="B22" s="8" t="s">
        <v>130</v>
      </c>
      <c r="C22" s="27" t="s">
        <v>131</v>
      </c>
      <c r="D22" s="27" t="s">
        <v>105</v>
      </c>
      <c r="E22" s="27">
        <v>135</v>
      </c>
      <c r="F22" s="8">
        <v>135.04</v>
      </c>
      <c r="G22" s="9">
        <v>96.8</v>
      </c>
      <c r="H22" s="8">
        <v>6.78</v>
      </c>
      <c r="I22" s="8" t="s">
        <v>6</v>
      </c>
      <c r="J22" s="8">
        <v>16779.54</v>
      </c>
      <c r="K22" s="9">
        <f t="shared" si="0"/>
        <v>16651.28</v>
      </c>
    </row>
    <row r="23" spans="1:11" x14ac:dyDescent="0.25">
      <c r="A23" s="50">
        <v>17</v>
      </c>
      <c r="B23" s="8" t="s">
        <v>132</v>
      </c>
      <c r="C23" s="27" t="s">
        <v>133</v>
      </c>
      <c r="D23" s="27" t="s">
        <v>115</v>
      </c>
      <c r="E23" s="27">
        <v>157</v>
      </c>
      <c r="F23" s="8">
        <v>156.54</v>
      </c>
      <c r="G23" s="9">
        <v>116.7</v>
      </c>
      <c r="H23" s="10">
        <v>8.17</v>
      </c>
      <c r="I23" s="8" t="s">
        <v>6</v>
      </c>
      <c r="J23" s="8">
        <v>16651.28</v>
      </c>
      <c r="K23" s="9">
        <f t="shared" si="0"/>
        <v>16502.909999999996</v>
      </c>
    </row>
    <row r="24" spans="1:11" x14ac:dyDescent="0.25">
      <c r="A24" s="49"/>
      <c r="B24" s="41" t="s">
        <v>76</v>
      </c>
      <c r="C24" s="41"/>
      <c r="D24" s="41"/>
      <c r="E24" s="41">
        <f>E7+E8+E9+E10+E11+E12+E13+E14+E15+E16+E17+E18+E19+E20+E21+E22+E23</f>
        <v>2156.92</v>
      </c>
      <c r="F24" s="47">
        <f>F7+F8+F9+F10+F11+F12+F13+F14+F15+F16+F17+F18+F19+F20+F21+F22+F23</f>
        <v>2151.7200000000003</v>
      </c>
      <c r="G24" s="29">
        <f>G7+G8+G9+G10+G11+G12+G13+G14+G15+G16+G17+G18+G19+G20+G21+G22+G23</f>
        <v>1654.3200000000002</v>
      </c>
      <c r="H24" s="46">
        <f>H7+H8+H9+H10+H11+H12+H13+H14+H15+H16+H17+H18+H19+H20+H21+H22+H23</f>
        <v>129.08999999999997</v>
      </c>
      <c r="I24" s="41"/>
      <c r="J24" s="41"/>
      <c r="K24" s="41"/>
    </row>
    <row r="25" spans="1:11" x14ac:dyDescent="0.25">
      <c r="A25" s="35"/>
      <c r="B25" s="35"/>
      <c r="C25" s="36"/>
      <c r="D25" s="36"/>
      <c r="E25" s="36"/>
      <c r="F25" s="36"/>
      <c r="G25" s="36"/>
      <c r="H25" s="35"/>
      <c r="I25" s="35"/>
      <c r="J25" s="35"/>
      <c r="K25" s="35"/>
    </row>
    <row r="26" spans="1:11" x14ac:dyDescent="0.25">
      <c r="A26" s="35"/>
      <c r="B26" s="35"/>
      <c r="C26" s="281" t="s">
        <v>39</v>
      </c>
      <c r="D26" s="281"/>
      <c r="E26" s="281"/>
      <c r="F26" s="281"/>
      <c r="G26" s="11">
        <v>0</v>
      </c>
      <c r="H26" s="35"/>
      <c r="I26" s="35"/>
      <c r="J26" s="35"/>
      <c r="K26" s="35"/>
    </row>
    <row r="27" spans="1:11" x14ac:dyDescent="0.25">
      <c r="A27" s="35"/>
      <c r="B27" s="35"/>
      <c r="C27" s="281" t="s">
        <v>38</v>
      </c>
      <c r="D27" s="281"/>
      <c r="E27" s="281"/>
      <c r="F27" s="281"/>
      <c r="G27" s="19">
        <f>E24+E25</f>
        <v>2156.92</v>
      </c>
      <c r="H27" s="35"/>
      <c r="I27" s="35"/>
      <c r="J27" s="35"/>
      <c r="K27" s="35"/>
    </row>
    <row r="28" spans="1:11" x14ac:dyDescent="0.25">
      <c r="A28" s="35"/>
      <c r="B28" s="35"/>
      <c r="C28" s="281" t="s">
        <v>40</v>
      </c>
      <c r="D28" s="281"/>
      <c r="E28" s="281"/>
      <c r="F28" s="281"/>
      <c r="G28" s="11">
        <f>H24+0</f>
        <v>129.08999999999997</v>
      </c>
      <c r="H28" s="35"/>
      <c r="I28" s="35"/>
      <c r="J28" s="35"/>
      <c r="K28" s="35"/>
    </row>
    <row r="29" spans="1:11" x14ac:dyDescent="0.25">
      <c r="A29" s="35"/>
      <c r="B29" s="35"/>
      <c r="C29" s="281" t="s">
        <v>4</v>
      </c>
      <c r="D29" s="281"/>
      <c r="E29" s="281"/>
      <c r="F29" s="281"/>
      <c r="G29" s="19">
        <f>16651.28-F23+H23</f>
        <v>16502.909999999996</v>
      </c>
      <c r="H29" s="35"/>
      <c r="I29" s="35"/>
      <c r="J29" s="35"/>
      <c r="K29" s="35"/>
    </row>
    <row r="30" spans="1:11" x14ac:dyDescent="0.25">
      <c r="A30" s="37"/>
      <c r="B30" s="35"/>
      <c r="C30" s="281" t="s">
        <v>67</v>
      </c>
      <c r="D30" s="281"/>
      <c r="E30" s="281"/>
      <c r="F30" s="281"/>
      <c r="G30" s="11">
        <v>0</v>
      </c>
      <c r="H30" s="35"/>
      <c r="I30" s="35"/>
      <c r="J30" s="35"/>
      <c r="K30" s="35"/>
    </row>
    <row r="31" spans="1:11" x14ac:dyDescent="0.25">
      <c r="A31" s="37"/>
      <c r="B31" s="35"/>
      <c r="C31" s="285" t="s">
        <v>69</v>
      </c>
      <c r="D31" s="285"/>
      <c r="E31" s="285"/>
      <c r="F31" s="285"/>
      <c r="G31" s="28">
        <f>G27-G28</f>
        <v>2027.8300000000002</v>
      </c>
      <c r="H31" s="35"/>
      <c r="I31" s="35"/>
      <c r="J31" s="35"/>
      <c r="K31" s="35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271" t="s">
        <v>42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3"/>
    </row>
    <row r="38" spans="1:11" x14ac:dyDescent="0.25">
      <c r="A38" s="277"/>
      <c r="B38" s="278"/>
      <c r="C38" s="278"/>
      <c r="D38" s="278"/>
      <c r="E38" s="278"/>
      <c r="F38" s="278"/>
      <c r="G38" s="278"/>
      <c r="H38" s="278"/>
      <c r="I38" s="278"/>
      <c r="J38" s="278"/>
      <c r="K38" s="279"/>
    </row>
    <row r="39" spans="1:11" ht="30" x14ac:dyDescent="0.25">
      <c r="A39" s="34" t="s">
        <v>68</v>
      </c>
      <c r="B39" s="34" t="s">
        <v>2</v>
      </c>
      <c r="C39" s="34" t="s">
        <v>41</v>
      </c>
      <c r="D39" s="34" t="s">
        <v>10</v>
      </c>
      <c r="E39" s="34" t="s">
        <v>6</v>
      </c>
      <c r="F39" s="17" t="s">
        <v>11</v>
      </c>
      <c r="G39" s="34" t="s">
        <v>37</v>
      </c>
      <c r="H39" s="34" t="s">
        <v>12</v>
      </c>
      <c r="I39" s="34" t="s">
        <v>3</v>
      </c>
      <c r="J39" s="6" t="s">
        <v>1</v>
      </c>
      <c r="K39" s="16" t="s">
        <v>13</v>
      </c>
    </row>
    <row r="40" spans="1:11" x14ac:dyDescent="0.25">
      <c r="A40" s="3">
        <v>1</v>
      </c>
      <c r="B40" s="26" t="s">
        <v>118</v>
      </c>
      <c r="C40" s="45" t="s">
        <v>119</v>
      </c>
      <c r="D40" s="44" t="s">
        <v>52</v>
      </c>
      <c r="E40" s="10">
        <v>198</v>
      </c>
      <c r="F40" s="9">
        <v>198</v>
      </c>
      <c r="G40" s="9">
        <v>0</v>
      </c>
      <c r="H40" s="8">
        <v>0</v>
      </c>
      <c r="I40" s="8" t="s">
        <v>6</v>
      </c>
      <c r="J40" s="8">
        <v>1113.1199999999999</v>
      </c>
      <c r="K40" s="8">
        <f>J40-F40</f>
        <v>915.11999999999989</v>
      </c>
    </row>
    <row r="41" spans="1:11" x14ac:dyDescent="0.25">
      <c r="A41" s="3">
        <v>2</v>
      </c>
      <c r="B41" s="25" t="s">
        <v>120</v>
      </c>
      <c r="C41" s="43" t="s">
        <v>119</v>
      </c>
      <c r="D41" s="27" t="s">
        <v>52</v>
      </c>
      <c r="E41" s="10">
        <v>120</v>
      </c>
      <c r="F41" s="8">
        <v>119.57</v>
      </c>
      <c r="G41" s="9">
        <v>0</v>
      </c>
      <c r="H41" s="8">
        <v>0</v>
      </c>
      <c r="I41" s="8" t="s">
        <v>6</v>
      </c>
      <c r="J41" s="8">
        <v>915.12</v>
      </c>
      <c r="K41" s="8">
        <f>K40-F41</f>
        <v>795.55</v>
      </c>
    </row>
    <row r="42" spans="1:11" x14ac:dyDescent="0.25">
      <c r="A42" s="3">
        <v>3</v>
      </c>
      <c r="B42" s="8" t="s">
        <v>128</v>
      </c>
      <c r="C42" s="27" t="s">
        <v>129</v>
      </c>
      <c r="D42" s="27" t="s">
        <v>60</v>
      </c>
      <c r="E42" s="10">
        <v>198</v>
      </c>
      <c r="F42" s="8">
        <v>198</v>
      </c>
      <c r="G42" s="9">
        <v>0</v>
      </c>
      <c r="H42" s="8">
        <v>0</v>
      </c>
      <c r="I42" s="8" t="s">
        <v>6</v>
      </c>
      <c r="J42" s="8">
        <v>795.55</v>
      </c>
      <c r="K42" s="8">
        <f>J42-E42</f>
        <v>597.54999999999995</v>
      </c>
    </row>
    <row r="43" spans="1:11" x14ac:dyDescent="0.25">
      <c r="A43" s="3"/>
      <c r="B43" s="8"/>
      <c r="C43" s="27"/>
      <c r="D43" s="8"/>
      <c r="E43" s="8"/>
      <c r="F43" s="8"/>
      <c r="G43" s="9"/>
      <c r="H43" s="8"/>
      <c r="I43" s="8"/>
      <c r="J43" s="8"/>
      <c r="K43" s="8"/>
    </row>
    <row r="44" spans="1:11" x14ac:dyDescent="0.25">
      <c r="A44" s="3"/>
      <c r="B44" s="8"/>
      <c r="C44" s="27"/>
      <c r="D44" s="8"/>
      <c r="E44" s="8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27"/>
      <c r="D45" s="8"/>
      <c r="E45" s="8"/>
      <c r="F45" s="8"/>
      <c r="G45" s="9"/>
      <c r="H45" s="8"/>
      <c r="I45" s="8"/>
      <c r="J45" s="8"/>
      <c r="K45" s="8"/>
    </row>
    <row r="46" spans="1:11" x14ac:dyDescent="0.25">
      <c r="A46" s="3"/>
      <c r="B46" s="8"/>
      <c r="C46" s="27"/>
      <c r="D46" s="8"/>
      <c r="E46" s="8"/>
      <c r="F46" s="8"/>
      <c r="G46" s="9"/>
      <c r="H46" s="8"/>
      <c r="I46" s="8"/>
      <c r="J46" s="8"/>
      <c r="K46" s="8"/>
    </row>
    <row r="47" spans="1:11" x14ac:dyDescent="0.25">
      <c r="A47" s="3"/>
      <c r="B47" s="8"/>
      <c r="C47" s="27"/>
      <c r="D47" s="8"/>
      <c r="E47" s="8"/>
      <c r="F47" s="8"/>
      <c r="G47" s="9"/>
      <c r="H47" s="8"/>
      <c r="I47" s="8"/>
      <c r="J47" s="8"/>
      <c r="K47" s="8"/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8"/>
    </row>
    <row r="49" spans="1:11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9"/>
    </row>
    <row r="50" spans="1:11" x14ac:dyDescent="0.25">
      <c r="A50" s="3"/>
      <c r="B50" s="8"/>
      <c r="C50" s="27"/>
      <c r="D50" s="8"/>
      <c r="E50" s="8"/>
      <c r="F50" s="8"/>
      <c r="G50" s="9"/>
      <c r="H50" s="8"/>
      <c r="I50" s="8"/>
      <c r="J50" s="8"/>
      <c r="K50" s="9"/>
    </row>
    <row r="51" spans="1:11" x14ac:dyDescent="0.25">
      <c r="A51" s="3"/>
      <c r="B51" s="8"/>
      <c r="C51" s="27"/>
      <c r="D51" s="8"/>
      <c r="E51" s="8"/>
      <c r="F51" s="8"/>
      <c r="G51" s="9"/>
      <c r="H51" s="10"/>
      <c r="I51" s="8"/>
      <c r="J51" s="8"/>
      <c r="K51" s="9"/>
    </row>
    <row r="52" spans="1:11" x14ac:dyDescent="0.25">
      <c r="A52" s="3"/>
      <c r="B52" s="12"/>
      <c r="C52" s="293" t="s">
        <v>76</v>
      </c>
      <c r="D52" s="294"/>
      <c r="E52" s="48">
        <f>E40+E41+E42</f>
        <v>516</v>
      </c>
      <c r="F52" s="14"/>
      <c r="G52" s="14"/>
      <c r="H52" s="13"/>
      <c r="I52" s="13"/>
      <c r="J52" s="3"/>
      <c r="K52" s="4"/>
    </row>
    <row r="54" spans="1:11" x14ac:dyDescent="0.25">
      <c r="C54" s="266" t="s">
        <v>39</v>
      </c>
      <c r="D54" s="267"/>
      <c r="E54" s="267"/>
      <c r="F54" s="268"/>
      <c r="G54" s="11">
        <v>0</v>
      </c>
    </row>
    <row r="55" spans="1:11" x14ac:dyDescent="0.25">
      <c r="C55" s="266" t="s">
        <v>38</v>
      </c>
      <c r="D55" s="267"/>
      <c r="E55" s="267"/>
      <c r="F55" s="268"/>
      <c r="G55" s="11">
        <f>F40+F41+F42+F43+F44+F45+F46+F47+F48+F49+F50+F51+F52</f>
        <v>515.56999999999994</v>
      </c>
    </row>
    <row r="56" spans="1:11" x14ac:dyDescent="0.25">
      <c r="C56" s="266" t="s">
        <v>40</v>
      </c>
      <c r="D56" s="267"/>
      <c r="E56" s="267"/>
      <c r="F56" s="268"/>
      <c r="G56" s="11">
        <v>0</v>
      </c>
    </row>
    <row r="57" spans="1:11" x14ac:dyDescent="0.25">
      <c r="C57" s="266" t="s">
        <v>4</v>
      </c>
      <c r="D57" s="267"/>
      <c r="E57" s="267"/>
      <c r="F57" s="268"/>
      <c r="G57" s="11">
        <f>K41</f>
        <v>795.55</v>
      </c>
    </row>
    <row r="58" spans="1:11" x14ac:dyDescent="0.25">
      <c r="C58" s="281" t="s">
        <v>67</v>
      </c>
      <c r="D58" s="281"/>
      <c r="E58" s="281"/>
      <c r="F58" s="281"/>
      <c r="G58" s="7">
        <v>0</v>
      </c>
    </row>
    <row r="59" spans="1:11" x14ac:dyDescent="0.25">
      <c r="C59" s="282" t="s">
        <v>69</v>
      </c>
      <c r="D59" s="283"/>
      <c r="E59" s="283"/>
      <c r="F59" s="284"/>
      <c r="G59" s="15">
        <f>G55-G58</f>
        <v>515.56999999999994</v>
      </c>
    </row>
    <row r="60" spans="1:11" x14ac:dyDescent="0.25">
      <c r="C60" s="286" t="s">
        <v>77</v>
      </c>
      <c r="D60" s="287"/>
      <c r="E60" s="287"/>
      <c r="F60" s="288"/>
      <c r="G60" s="33">
        <v>0</v>
      </c>
    </row>
    <row r="61" spans="1:11" x14ac:dyDescent="0.25">
      <c r="C61" s="281" t="s">
        <v>75</v>
      </c>
      <c r="D61" s="281"/>
      <c r="E61" s="281"/>
      <c r="F61" s="281"/>
      <c r="G61" s="7">
        <v>12</v>
      </c>
    </row>
    <row r="62" spans="1:11" x14ac:dyDescent="0.25">
      <c r="C62" s="266" t="s">
        <v>76</v>
      </c>
      <c r="D62" s="267"/>
      <c r="E62" s="267"/>
      <c r="F62" s="268"/>
      <c r="G62" s="19">
        <f>G59+G31+G60-G61</f>
        <v>2531.4</v>
      </c>
    </row>
    <row r="66" spans="8:11" ht="15.75" x14ac:dyDescent="0.25">
      <c r="H66" s="269" t="s">
        <v>121</v>
      </c>
      <c r="I66" s="269"/>
      <c r="J66" s="269"/>
      <c r="K66" s="269"/>
    </row>
    <row r="67" spans="8:11" ht="18.75" x14ac:dyDescent="0.3">
      <c r="H67" s="18"/>
      <c r="I67" s="18"/>
      <c r="J67" s="18"/>
      <c r="K67" s="18"/>
    </row>
    <row r="68" spans="8:11" ht="18.75" x14ac:dyDescent="0.3">
      <c r="H68" s="18"/>
      <c r="I68" s="18"/>
      <c r="J68" s="18"/>
      <c r="K68" s="18"/>
    </row>
    <row r="69" spans="8:11" ht="18.75" x14ac:dyDescent="0.3">
      <c r="H69" s="270" t="s">
        <v>71</v>
      </c>
      <c r="I69" s="270"/>
      <c r="J69" s="270"/>
      <c r="K69" s="270"/>
    </row>
    <row r="70" spans="8:11" ht="18.75" x14ac:dyDescent="0.3">
      <c r="H70" s="18"/>
      <c r="I70" s="18"/>
      <c r="J70" s="18"/>
      <c r="K70" s="18"/>
    </row>
    <row r="71" spans="8:11" ht="18.75" x14ac:dyDescent="0.3">
      <c r="H71" s="18"/>
      <c r="I71" s="18"/>
      <c r="J71" s="18"/>
      <c r="K71" s="18"/>
    </row>
    <row r="72" spans="8:11" ht="18.75" x14ac:dyDescent="0.3">
      <c r="H72" s="18"/>
      <c r="I72" s="18"/>
      <c r="J72" s="18"/>
      <c r="K72" s="18"/>
    </row>
    <row r="73" spans="8:11" ht="18.75" x14ac:dyDescent="0.3">
      <c r="H73" s="18"/>
      <c r="I73" s="18"/>
      <c r="J73" s="18"/>
      <c r="K73" s="18"/>
    </row>
  </sheetData>
  <mergeCells count="21">
    <mergeCell ref="C30:F30"/>
    <mergeCell ref="C31:F31"/>
    <mergeCell ref="C54:F54"/>
    <mergeCell ref="C55:F55"/>
    <mergeCell ref="A1:K3"/>
    <mergeCell ref="A4:K5"/>
    <mergeCell ref="C26:F26"/>
    <mergeCell ref="C27:F27"/>
    <mergeCell ref="C28:F28"/>
    <mergeCell ref="C29:F29"/>
    <mergeCell ref="C62:F62"/>
    <mergeCell ref="H66:K66"/>
    <mergeCell ref="H69:K69"/>
    <mergeCell ref="A37:K38"/>
    <mergeCell ref="C52:D52"/>
    <mergeCell ref="C56:F56"/>
    <mergeCell ref="C57:F57"/>
    <mergeCell ref="C58:F58"/>
    <mergeCell ref="C59:F59"/>
    <mergeCell ref="C60:F60"/>
    <mergeCell ref="C61:F61"/>
  </mergeCells>
  <pageMargins left="0.78740157480314965" right="0" top="0" bottom="0.74803149606299213" header="0.31496062992125984" footer="0.31496062992125984"/>
  <pageSetup paperSize="9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76" workbookViewId="0">
      <selection activeCell="G97" sqref="G97"/>
    </sheetView>
  </sheetViews>
  <sheetFormatPr baseColWidth="10" defaultRowHeight="15" x14ac:dyDescent="0.25"/>
  <cols>
    <col min="1" max="1" width="5.5703125" customWidth="1"/>
    <col min="2" max="2" width="34.140625" customWidth="1"/>
  </cols>
  <sheetData>
    <row r="1" spans="1:12" x14ac:dyDescent="0.25">
      <c r="A1" s="280" t="s">
        <v>994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2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2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2" x14ac:dyDescent="0.25">
      <c r="A4" s="280" t="s">
        <v>980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2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2" ht="30" x14ac:dyDescent="0.25">
      <c r="A6" s="146" t="s">
        <v>68</v>
      </c>
      <c r="B6" s="146" t="s">
        <v>2</v>
      </c>
      <c r="C6" s="146" t="s">
        <v>41</v>
      </c>
      <c r="D6" s="146" t="s">
        <v>10</v>
      </c>
      <c r="E6" s="146" t="s">
        <v>6</v>
      </c>
      <c r="F6" s="17" t="s">
        <v>11</v>
      </c>
      <c r="G6" s="146" t="s">
        <v>37</v>
      </c>
      <c r="H6" s="146" t="s">
        <v>12</v>
      </c>
      <c r="I6" s="146" t="s">
        <v>3</v>
      </c>
      <c r="J6" s="6" t="s">
        <v>1</v>
      </c>
      <c r="K6" s="16" t="s">
        <v>13</v>
      </c>
    </row>
    <row r="7" spans="1:12" x14ac:dyDescent="0.25">
      <c r="A7" s="150">
        <v>1</v>
      </c>
      <c r="B7" s="153" t="s">
        <v>722</v>
      </c>
      <c r="C7" s="150" t="s">
        <v>723</v>
      </c>
      <c r="D7" s="150" t="s">
        <v>724</v>
      </c>
      <c r="E7" s="150">
        <v>-120.72</v>
      </c>
      <c r="F7" s="155">
        <v>-120.72</v>
      </c>
      <c r="G7" s="157">
        <v>0</v>
      </c>
      <c r="H7" s="157">
        <v>0</v>
      </c>
      <c r="I7" s="150" t="s">
        <v>468</v>
      </c>
      <c r="J7" s="159">
        <v>741.48</v>
      </c>
      <c r="K7" s="158">
        <f>J7-F7+H7</f>
        <v>862.2</v>
      </c>
      <c r="L7" s="151"/>
    </row>
    <row r="8" spans="1:12" x14ac:dyDescent="0.25">
      <c r="A8" s="150">
        <v>2</v>
      </c>
      <c r="B8" s="153" t="s">
        <v>722</v>
      </c>
      <c r="C8" s="150" t="s">
        <v>723</v>
      </c>
      <c r="D8" s="150" t="s">
        <v>166</v>
      </c>
      <c r="E8" s="150">
        <v>-119.28</v>
      </c>
      <c r="F8" s="155">
        <v>-119.28</v>
      </c>
      <c r="G8" s="157">
        <v>0</v>
      </c>
      <c r="H8" s="157">
        <v>0</v>
      </c>
      <c r="I8" s="150" t="s">
        <v>468</v>
      </c>
      <c r="J8" s="159">
        <v>862.2</v>
      </c>
      <c r="K8" s="158">
        <f>J8-F8</f>
        <v>981.48</v>
      </c>
      <c r="L8" s="151"/>
    </row>
    <row r="9" spans="1:12" x14ac:dyDescent="0.25">
      <c r="A9" s="150">
        <v>3</v>
      </c>
      <c r="B9" s="153" t="s">
        <v>722</v>
      </c>
      <c r="C9" s="150" t="s">
        <v>723</v>
      </c>
      <c r="D9" s="150" t="s">
        <v>7</v>
      </c>
      <c r="E9" s="150">
        <v>-135.33000000000001</v>
      </c>
      <c r="F9" s="155">
        <v>-135.33000000000001</v>
      </c>
      <c r="G9" s="157">
        <v>0</v>
      </c>
      <c r="H9" s="157">
        <v>0</v>
      </c>
      <c r="I9" s="150" t="s">
        <v>468</v>
      </c>
      <c r="J9" s="159">
        <v>981.48</v>
      </c>
      <c r="K9" s="158">
        <f>J9-F9+H9</f>
        <v>1116.81</v>
      </c>
      <c r="L9" s="151"/>
    </row>
    <row r="10" spans="1:12" x14ac:dyDescent="0.25">
      <c r="A10" s="150">
        <v>4</v>
      </c>
      <c r="B10" s="153" t="s">
        <v>722</v>
      </c>
      <c r="C10" s="150" t="s">
        <v>723</v>
      </c>
      <c r="D10" s="150" t="s">
        <v>534</v>
      </c>
      <c r="E10" s="150">
        <v>-104.67</v>
      </c>
      <c r="F10" s="155">
        <v>-104.67</v>
      </c>
      <c r="G10" s="157">
        <v>0</v>
      </c>
      <c r="H10" s="157">
        <v>0</v>
      </c>
      <c r="I10" s="150" t="s">
        <v>468</v>
      </c>
      <c r="J10" s="159">
        <v>1116.81</v>
      </c>
      <c r="K10" s="158">
        <f>J10-F10+H10</f>
        <v>1221.48</v>
      </c>
      <c r="L10" s="151"/>
    </row>
    <row r="11" spans="1:12" x14ac:dyDescent="0.25">
      <c r="A11" s="150">
        <v>5</v>
      </c>
      <c r="B11" s="153" t="s">
        <v>727</v>
      </c>
      <c r="C11" s="150" t="s">
        <v>723</v>
      </c>
      <c r="D11" s="150" t="s">
        <v>724</v>
      </c>
      <c r="E11" s="150">
        <v>-120.72</v>
      </c>
      <c r="F11" s="155">
        <v>-120.72</v>
      </c>
      <c r="G11" s="157">
        <v>0</v>
      </c>
      <c r="H11" s="157">
        <v>0</v>
      </c>
      <c r="I11" s="150" t="s">
        <v>468</v>
      </c>
      <c r="J11" s="159">
        <v>1221.48</v>
      </c>
      <c r="K11" s="158">
        <f>J11-F11+H11</f>
        <v>1342.2</v>
      </c>
      <c r="L11" s="151"/>
    </row>
    <row r="12" spans="1:12" x14ac:dyDescent="0.25">
      <c r="A12" s="150">
        <v>6</v>
      </c>
      <c r="B12" s="153" t="s">
        <v>727</v>
      </c>
      <c r="C12" s="150" t="s">
        <v>723</v>
      </c>
      <c r="D12" s="150" t="s">
        <v>166</v>
      </c>
      <c r="E12" s="150">
        <v>-119.28</v>
      </c>
      <c r="F12" s="155">
        <v>-119.28</v>
      </c>
      <c r="G12" s="157">
        <v>0</v>
      </c>
      <c r="H12" s="157">
        <v>0</v>
      </c>
      <c r="I12" s="150" t="s">
        <v>468</v>
      </c>
      <c r="J12" s="159">
        <v>1342.2</v>
      </c>
      <c r="K12" s="158">
        <f t="shared" ref="K12:K33" si="0">J12-F12+H12</f>
        <v>1461.48</v>
      </c>
      <c r="L12" s="151"/>
    </row>
    <row r="13" spans="1:12" x14ac:dyDescent="0.25">
      <c r="A13" s="150">
        <v>7</v>
      </c>
      <c r="B13" s="153" t="s">
        <v>727</v>
      </c>
      <c r="C13" s="150" t="s">
        <v>723</v>
      </c>
      <c r="D13" s="150" t="s">
        <v>7</v>
      </c>
      <c r="E13" s="150">
        <v>-135.33000000000001</v>
      </c>
      <c r="F13" s="155">
        <v>-135.33000000000001</v>
      </c>
      <c r="G13" s="157">
        <v>0</v>
      </c>
      <c r="H13" s="157">
        <v>0</v>
      </c>
      <c r="I13" s="150" t="s">
        <v>468</v>
      </c>
      <c r="J13" s="159">
        <v>1461.48</v>
      </c>
      <c r="K13" s="158">
        <f t="shared" si="0"/>
        <v>1596.81</v>
      </c>
      <c r="L13" s="151"/>
    </row>
    <row r="14" spans="1:12" x14ac:dyDescent="0.25">
      <c r="A14" s="150">
        <v>8</v>
      </c>
      <c r="B14" s="153" t="s">
        <v>727</v>
      </c>
      <c r="C14" s="150" t="s">
        <v>723</v>
      </c>
      <c r="D14" s="150" t="s">
        <v>534</v>
      </c>
      <c r="E14" s="150">
        <v>-104.67</v>
      </c>
      <c r="F14" s="155">
        <v>-104.67</v>
      </c>
      <c r="G14" s="157">
        <v>0</v>
      </c>
      <c r="H14" s="157">
        <v>0</v>
      </c>
      <c r="I14" s="150" t="s">
        <v>468</v>
      </c>
      <c r="J14" s="159">
        <v>1596.81</v>
      </c>
      <c r="K14" s="158">
        <f t="shared" si="0"/>
        <v>1701.48</v>
      </c>
      <c r="L14" s="151"/>
    </row>
    <row r="15" spans="1:12" x14ac:dyDescent="0.25">
      <c r="A15" s="150">
        <v>9</v>
      </c>
      <c r="B15" s="153" t="s">
        <v>728</v>
      </c>
      <c r="C15" s="150" t="s">
        <v>723</v>
      </c>
      <c r="D15" s="150" t="s">
        <v>534</v>
      </c>
      <c r="E15" s="150">
        <v>-69.17</v>
      </c>
      <c r="F15" s="155">
        <v>-69.17</v>
      </c>
      <c r="G15" s="157">
        <v>0</v>
      </c>
      <c r="H15" s="157">
        <v>0</v>
      </c>
      <c r="I15" s="150" t="s">
        <v>468</v>
      </c>
      <c r="J15" s="159">
        <v>1701.48</v>
      </c>
      <c r="K15" s="158">
        <f t="shared" si="0"/>
        <v>1770.65</v>
      </c>
      <c r="L15" s="151"/>
    </row>
    <row r="16" spans="1:12" x14ac:dyDescent="0.25">
      <c r="A16" s="150">
        <v>10</v>
      </c>
      <c r="B16" s="153" t="s">
        <v>728</v>
      </c>
      <c r="C16" s="150" t="s">
        <v>723</v>
      </c>
      <c r="D16" s="150" t="s">
        <v>7</v>
      </c>
      <c r="E16" s="150">
        <v>-85.73</v>
      </c>
      <c r="F16" s="155">
        <v>-85.73</v>
      </c>
      <c r="G16" s="157">
        <v>0</v>
      </c>
      <c r="H16" s="157">
        <v>0</v>
      </c>
      <c r="I16" s="150" t="s">
        <v>468</v>
      </c>
      <c r="J16" s="159">
        <v>1770.65</v>
      </c>
      <c r="K16" s="158">
        <f t="shared" si="0"/>
        <v>1856.38</v>
      </c>
      <c r="L16" s="151"/>
    </row>
    <row r="17" spans="1:15" x14ac:dyDescent="0.25">
      <c r="A17" s="150">
        <v>11</v>
      </c>
      <c r="B17" s="153" t="s">
        <v>728</v>
      </c>
      <c r="C17" s="150" t="s">
        <v>723</v>
      </c>
      <c r="D17" s="150" t="s">
        <v>166</v>
      </c>
      <c r="E17" s="150">
        <v>-77.06</v>
      </c>
      <c r="F17" s="155">
        <v>-77.06</v>
      </c>
      <c r="G17" s="157">
        <v>0</v>
      </c>
      <c r="H17" s="157">
        <v>0</v>
      </c>
      <c r="I17" s="150" t="s">
        <v>468</v>
      </c>
      <c r="J17" s="159">
        <v>1856.38</v>
      </c>
      <c r="K17" s="158">
        <f t="shared" si="0"/>
        <v>1933.44</v>
      </c>
      <c r="L17" s="151"/>
    </row>
    <row r="18" spans="1:15" x14ac:dyDescent="0.25">
      <c r="A18" s="150">
        <v>12</v>
      </c>
      <c r="B18" s="153" t="s">
        <v>728</v>
      </c>
      <c r="C18" s="150" t="s">
        <v>723</v>
      </c>
      <c r="D18" s="150" t="s">
        <v>724</v>
      </c>
      <c r="E18" s="150">
        <v>-77.84</v>
      </c>
      <c r="F18" s="155">
        <v>-77.84</v>
      </c>
      <c r="G18" s="157">
        <v>0</v>
      </c>
      <c r="H18" s="157">
        <v>0</v>
      </c>
      <c r="I18" s="150" t="s">
        <v>468</v>
      </c>
      <c r="J18" s="159">
        <v>1933.44</v>
      </c>
      <c r="K18" s="158">
        <f t="shared" si="0"/>
        <v>2011.28</v>
      </c>
      <c r="L18" s="151"/>
    </row>
    <row r="19" spans="1:15" x14ac:dyDescent="0.25">
      <c r="A19" s="150">
        <v>13</v>
      </c>
      <c r="B19" s="153" t="s">
        <v>966</v>
      </c>
      <c r="C19" s="150" t="s">
        <v>723</v>
      </c>
      <c r="D19" s="150" t="s">
        <v>724</v>
      </c>
      <c r="E19" s="150">
        <v>-36.49</v>
      </c>
      <c r="F19" s="155">
        <v>-36.49</v>
      </c>
      <c r="G19" s="157">
        <v>0</v>
      </c>
      <c r="H19" s="157">
        <v>0</v>
      </c>
      <c r="I19" s="150" t="s">
        <v>468</v>
      </c>
      <c r="J19" s="159">
        <v>2011.28</v>
      </c>
      <c r="K19" s="158">
        <f t="shared" si="0"/>
        <v>2047.77</v>
      </c>
      <c r="L19" s="10">
        <v>50.25</v>
      </c>
      <c r="M19" s="155">
        <v>120.01</v>
      </c>
      <c r="N19" s="150">
        <v>120.01</v>
      </c>
      <c r="O19" s="155">
        <v>92.26</v>
      </c>
    </row>
    <row r="20" spans="1:15" x14ac:dyDescent="0.25">
      <c r="A20" s="150">
        <v>14</v>
      </c>
      <c r="B20" s="153" t="s">
        <v>966</v>
      </c>
      <c r="C20" s="150" t="s">
        <v>723</v>
      </c>
      <c r="D20" s="150" t="s">
        <v>166</v>
      </c>
      <c r="E20" s="150">
        <v>-36.270000000000003</v>
      </c>
      <c r="F20" s="155">
        <v>-36.270000000000003</v>
      </c>
      <c r="G20" s="157">
        <v>0</v>
      </c>
      <c r="H20" s="157">
        <v>0</v>
      </c>
      <c r="I20" s="150" t="s">
        <v>468</v>
      </c>
      <c r="J20" s="159">
        <v>2047.77</v>
      </c>
      <c r="K20" s="158">
        <f t="shared" si="0"/>
        <v>2084.04</v>
      </c>
      <c r="L20" s="10">
        <v>35.630000000000003</v>
      </c>
      <c r="M20" s="155">
        <v>115</v>
      </c>
      <c r="N20" s="150">
        <v>115</v>
      </c>
      <c r="O20" s="155">
        <v>74.75</v>
      </c>
    </row>
    <row r="21" spans="1:15" x14ac:dyDescent="0.25">
      <c r="A21" s="150">
        <v>15</v>
      </c>
      <c r="B21" s="153" t="s">
        <v>966</v>
      </c>
      <c r="C21" s="150" t="s">
        <v>723</v>
      </c>
      <c r="D21" s="150" t="s">
        <v>7</v>
      </c>
      <c r="E21" s="150">
        <v>-38.68</v>
      </c>
      <c r="F21" s="155">
        <v>-38.68</v>
      </c>
      <c r="G21" s="157">
        <v>0</v>
      </c>
      <c r="H21" s="157">
        <v>0</v>
      </c>
      <c r="I21" s="150" t="s">
        <v>468</v>
      </c>
      <c r="J21" s="159">
        <v>2084.04</v>
      </c>
      <c r="K21" s="158">
        <f t="shared" si="0"/>
        <v>2122.7199999999998</v>
      </c>
      <c r="L21" s="10">
        <v>38.68</v>
      </c>
      <c r="M21" s="155">
        <v>135.33000000000001</v>
      </c>
      <c r="N21" s="150">
        <v>135.33000000000001</v>
      </c>
      <c r="O21" s="155">
        <v>85.73</v>
      </c>
    </row>
    <row r="22" spans="1:15" x14ac:dyDescent="0.25">
      <c r="A22" s="150">
        <v>16</v>
      </c>
      <c r="B22" s="153" t="s">
        <v>966</v>
      </c>
      <c r="C22" s="150" t="s">
        <v>723</v>
      </c>
      <c r="D22" s="150" t="s">
        <v>534</v>
      </c>
      <c r="E22" s="150">
        <v>-34.08</v>
      </c>
      <c r="F22" s="155">
        <v>-34.08</v>
      </c>
      <c r="G22" s="157">
        <v>0</v>
      </c>
      <c r="H22" s="157">
        <v>0</v>
      </c>
      <c r="I22" s="150" t="s">
        <v>468</v>
      </c>
      <c r="J22" s="159">
        <v>2122.7199999999998</v>
      </c>
      <c r="K22" s="158">
        <f t="shared" si="0"/>
        <v>2156.7999999999997</v>
      </c>
      <c r="L22" s="10">
        <v>34.08</v>
      </c>
      <c r="M22" s="155">
        <v>104.67</v>
      </c>
      <c r="N22" s="150">
        <v>104.67</v>
      </c>
      <c r="O22" s="83">
        <v>69.17</v>
      </c>
    </row>
    <row r="23" spans="1:15" x14ac:dyDescent="0.25">
      <c r="A23" s="150">
        <v>17</v>
      </c>
      <c r="B23" s="153" t="s">
        <v>722</v>
      </c>
      <c r="C23" s="150" t="s">
        <v>723</v>
      </c>
      <c r="D23" s="150" t="s">
        <v>967</v>
      </c>
      <c r="E23" s="150">
        <v>120.01</v>
      </c>
      <c r="F23" s="155">
        <v>120.01</v>
      </c>
      <c r="G23" s="157">
        <v>0</v>
      </c>
      <c r="H23" s="157">
        <v>0</v>
      </c>
      <c r="I23" s="150" t="s">
        <v>468</v>
      </c>
      <c r="J23" s="159">
        <v>2156.8000000000002</v>
      </c>
      <c r="K23" s="158">
        <f t="shared" si="0"/>
        <v>2036.7900000000002</v>
      </c>
      <c r="L23" s="151"/>
    </row>
    <row r="24" spans="1:15" x14ac:dyDescent="0.25">
      <c r="A24" s="150">
        <v>18</v>
      </c>
      <c r="B24" s="153" t="s">
        <v>722</v>
      </c>
      <c r="C24" s="150" t="s">
        <v>723</v>
      </c>
      <c r="D24" s="150" t="s">
        <v>80</v>
      </c>
      <c r="E24" s="150">
        <v>115</v>
      </c>
      <c r="F24" s="155">
        <v>115</v>
      </c>
      <c r="G24" s="157">
        <v>0</v>
      </c>
      <c r="H24" s="157">
        <v>0</v>
      </c>
      <c r="I24" s="150" t="s">
        <v>468</v>
      </c>
      <c r="J24" s="159">
        <v>2036.79</v>
      </c>
      <c r="K24" s="158">
        <f t="shared" si="0"/>
        <v>1921.79</v>
      </c>
      <c r="L24" s="151">
        <f>L19+L20+L21+L22</f>
        <v>158.63999999999999</v>
      </c>
      <c r="M24">
        <f>M19+M20+M21+M22</f>
        <v>475.01000000000005</v>
      </c>
      <c r="N24">
        <f>N19+N20+N21+N22</f>
        <v>475.01000000000005</v>
      </c>
      <c r="O24" s="2">
        <f>O19+O20+O21+O22</f>
        <v>321.91000000000003</v>
      </c>
    </row>
    <row r="25" spans="1:15" x14ac:dyDescent="0.25">
      <c r="A25" s="150">
        <v>19</v>
      </c>
      <c r="B25" s="153" t="s">
        <v>722</v>
      </c>
      <c r="C25" s="150" t="s">
        <v>723</v>
      </c>
      <c r="D25" s="150" t="s">
        <v>7</v>
      </c>
      <c r="E25" s="150">
        <v>135.33000000000001</v>
      </c>
      <c r="F25" s="155">
        <v>135.33000000000001</v>
      </c>
      <c r="G25" s="157">
        <v>0</v>
      </c>
      <c r="H25" s="157">
        <v>0</v>
      </c>
      <c r="I25" s="150" t="s">
        <v>468</v>
      </c>
      <c r="J25" s="159">
        <v>1921.79</v>
      </c>
      <c r="K25" s="158">
        <f t="shared" si="0"/>
        <v>1786.46</v>
      </c>
      <c r="L25" s="151"/>
    </row>
    <row r="26" spans="1:15" x14ac:dyDescent="0.25">
      <c r="A26" s="150">
        <v>20</v>
      </c>
      <c r="B26" s="153" t="s">
        <v>722</v>
      </c>
      <c r="C26" s="150" t="s">
        <v>723</v>
      </c>
      <c r="D26" s="150" t="s">
        <v>534</v>
      </c>
      <c r="E26" s="150">
        <v>104.67</v>
      </c>
      <c r="F26" s="155">
        <v>104.67</v>
      </c>
      <c r="G26" s="157">
        <v>0</v>
      </c>
      <c r="H26" s="157">
        <v>0</v>
      </c>
      <c r="I26" s="150" t="s">
        <v>468</v>
      </c>
      <c r="J26" s="159">
        <v>1786.46</v>
      </c>
      <c r="K26" s="158">
        <f t="shared" si="0"/>
        <v>1681.79</v>
      </c>
      <c r="L26" s="151"/>
    </row>
    <row r="27" spans="1:15" x14ac:dyDescent="0.25">
      <c r="A27" s="150">
        <v>21</v>
      </c>
      <c r="B27" s="153" t="s">
        <v>727</v>
      </c>
      <c r="C27" s="150" t="s">
        <v>723</v>
      </c>
      <c r="D27" s="150" t="s">
        <v>967</v>
      </c>
      <c r="E27" s="150">
        <v>120.01</v>
      </c>
      <c r="F27" s="155">
        <v>120.01</v>
      </c>
      <c r="G27" s="157">
        <v>0</v>
      </c>
      <c r="H27" s="157">
        <v>0</v>
      </c>
      <c r="I27" s="150" t="s">
        <v>468</v>
      </c>
      <c r="J27" s="159">
        <v>1681.79</v>
      </c>
      <c r="K27" s="158">
        <f t="shared" si="0"/>
        <v>1561.78</v>
      </c>
      <c r="L27" s="151"/>
    </row>
    <row r="28" spans="1:15" x14ac:dyDescent="0.25">
      <c r="A28" s="150">
        <v>22</v>
      </c>
      <c r="B28" s="153" t="s">
        <v>727</v>
      </c>
      <c r="C28" s="150" t="s">
        <v>723</v>
      </c>
      <c r="D28" s="150" t="s">
        <v>80</v>
      </c>
      <c r="E28" s="150">
        <v>115</v>
      </c>
      <c r="F28" s="155">
        <v>115</v>
      </c>
      <c r="G28" s="157">
        <v>0</v>
      </c>
      <c r="H28" s="157">
        <v>0</v>
      </c>
      <c r="I28" s="150" t="s">
        <v>468</v>
      </c>
      <c r="J28" s="159">
        <v>1561.78</v>
      </c>
      <c r="K28" s="158">
        <f t="shared" si="0"/>
        <v>1446.78</v>
      </c>
      <c r="L28" s="151"/>
    </row>
    <row r="29" spans="1:15" x14ac:dyDescent="0.25">
      <c r="A29" s="150">
        <v>23</v>
      </c>
      <c r="B29" s="153" t="s">
        <v>727</v>
      </c>
      <c r="C29" s="150" t="s">
        <v>723</v>
      </c>
      <c r="D29" s="150" t="s">
        <v>7</v>
      </c>
      <c r="E29" s="150">
        <v>135.33000000000001</v>
      </c>
      <c r="F29" s="155">
        <v>135.33000000000001</v>
      </c>
      <c r="G29" s="157">
        <v>0</v>
      </c>
      <c r="H29" s="157">
        <v>0</v>
      </c>
      <c r="I29" s="150" t="s">
        <v>468</v>
      </c>
      <c r="J29" s="159">
        <v>1446.78</v>
      </c>
      <c r="K29" s="158">
        <f t="shared" si="0"/>
        <v>1311.45</v>
      </c>
      <c r="L29" s="151"/>
    </row>
    <row r="30" spans="1:15" x14ac:dyDescent="0.25">
      <c r="A30" s="150">
        <v>24</v>
      </c>
      <c r="B30" s="153" t="s">
        <v>727</v>
      </c>
      <c r="C30" s="150" t="s">
        <v>723</v>
      </c>
      <c r="D30" s="150" t="s">
        <v>534</v>
      </c>
      <c r="E30" s="150">
        <v>104.67</v>
      </c>
      <c r="F30" s="155">
        <v>104.67</v>
      </c>
      <c r="G30" s="157">
        <v>0</v>
      </c>
      <c r="H30" s="157">
        <v>0</v>
      </c>
      <c r="I30" s="150" t="s">
        <v>468</v>
      </c>
      <c r="J30" s="159">
        <v>1311.45</v>
      </c>
      <c r="K30" s="158">
        <f t="shared" si="0"/>
        <v>1206.78</v>
      </c>
      <c r="L30" s="151"/>
    </row>
    <row r="31" spans="1:15" x14ac:dyDescent="0.25">
      <c r="A31" s="150">
        <v>25</v>
      </c>
      <c r="B31" s="153" t="s">
        <v>728</v>
      </c>
      <c r="C31" s="150" t="s">
        <v>723</v>
      </c>
      <c r="D31" s="150" t="s">
        <v>967</v>
      </c>
      <c r="E31" s="150">
        <v>92.26</v>
      </c>
      <c r="F31" s="155">
        <v>92.26</v>
      </c>
      <c r="G31" s="157">
        <v>0</v>
      </c>
      <c r="H31" s="157">
        <v>0</v>
      </c>
      <c r="I31" s="150" t="s">
        <v>468</v>
      </c>
      <c r="J31" s="159">
        <v>1206.78</v>
      </c>
      <c r="K31" s="158">
        <f t="shared" si="0"/>
        <v>1114.52</v>
      </c>
      <c r="L31" s="151"/>
    </row>
    <row r="32" spans="1:15" x14ac:dyDescent="0.25">
      <c r="A32" s="150">
        <v>26</v>
      </c>
      <c r="B32" s="153" t="s">
        <v>728</v>
      </c>
      <c r="C32" s="150" t="s">
        <v>723</v>
      </c>
      <c r="D32" s="150" t="s">
        <v>80</v>
      </c>
      <c r="E32" s="150">
        <v>74.75</v>
      </c>
      <c r="F32" s="155">
        <v>74.75</v>
      </c>
      <c r="G32" s="157">
        <v>0</v>
      </c>
      <c r="H32" s="157">
        <v>0</v>
      </c>
      <c r="I32" s="150" t="s">
        <v>468</v>
      </c>
      <c r="J32" s="159">
        <v>1114.52</v>
      </c>
      <c r="K32" s="158">
        <f t="shared" si="0"/>
        <v>1039.77</v>
      </c>
      <c r="L32" s="151"/>
    </row>
    <row r="33" spans="1:12" x14ac:dyDescent="0.25">
      <c r="A33" s="150">
        <v>27</v>
      </c>
      <c r="B33" s="153" t="s">
        <v>728</v>
      </c>
      <c r="C33" s="150" t="s">
        <v>723</v>
      </c>
      <c r="D33" s="150" t="s">
        <v>7</v>
      </c>
      <c r="E33" s="150">
        <v>85.73</v>
      </c>
      <c r="F33" s="155">
        <v>85.73</v>
      </c>
      <c r="G33" s="157">
        <v>0</v>
      </c>
      <c r="H33" s="157">
        <v>0</v>
      </c>
      <c r="I33" s="150" t="s">
        <v>468</v>
      </c>
      <c r="J33" s="159">
        <v>1039.77</v>
      </c>
      <c r="K33" s="158">
        <f t="shared" si="0"/>
        <v>954.04</v>
      </c>
      <c r="L33" s="151"/>
    </row>
    <row r="34" spans="1:12" x14ac:dyDescent="0.25">
      <c r="A34" s="27">
        <v>28</v>
      </c>
      <c r="B34" s="153" t="s">
        <v>728</v>
      </c>
      <c r="C34" s="150" t="s">
        <v>723</v>
      </c>
      <c r="D34" s="150" t="s">
        <v>534</v>
      </c>
      <c r="E34" s="27">
        <v>69.17</v>
      </c>
      <c r="F34" s="83">
        <v>69.17</v>
      </c>
      <c r="G34" s="83">
        <v>0</v>
      </c>
      <c r="H34" s="83">
        <v>0</v>
      </c>
      <c r="I34" s="150" t="s">
        <v>468</v>
      </c>
      <c r="J34" s="83">
        <v>954.04</v>
      </c>
      <c r="K34" s="83">
        <f t="shared" ref="K34:K67" si="1">J34-F34+H34</f>
        <v>884.87</v>
      </c>
      <c r="L34" s="151"/>
    </row>
    <row r="35" spans="1:12" x14ac:dyDescent="0.25">
      <c r="A35" s="27">
        <v>29</v>
      </c>
      <c r="B35" s="153" t="s">
        <v>966</v>
      </c>
      <c r="C35" s="150" t="s">
        <v>723</v>
      </c>
      <c r="D35" s="150" t="s">
        <v>967</v>
      </c>
      <c r="E35" s="27">
        <v>50.25</v>
      </c>
      <c r="F35" s="10">
        <v>50.25</v>
      </c>
      <c r="G35" s="83">
        <v>0</v>
      </c>
      <c r="H35" s="83">
        <v>0</v>
      </c>
      <c r="I35" s="150" t="s">
        <v>468</v>
      </c>
      <c r="J35" s="83">
        <v>884.87</v>
      </c>
      <c r="K35" s="83">
        <f t="shared" si="1"/>
        <v>834.62</v>
      </c>
      <c r="L35" s="151"/>
    </row>
    <row r="36" spans="1:12" x14ac:dyDescent="0.25">
      <c r="A36" s="27">
        <v>30</v>
      </c>
      <c r="B36" s="153" t="s">
        <v>966</v>
      </c>
      <c r="C36" s="150" t="s">
        <v>723</v>
      </c>
      <c r="D36" s="150" t="s">
        <v>80</v>
      </c>
      <c r="E36" s="27">
        <v>35.630000000000003</v>
      </c>
      <c r="F36" s="10">
        <v>35.630000000000003</v>
      </c>
      <c r="G36" s="83">
        <v>0</v>
      </c>
      <c r="H36" s="83">
        <v>0</v>
      </c>
      <c r="I36" s="150" t="s">
        <v>468</v>
      </c>
      <c r="J36" s="83">
        <v>834.62</v>
      </c>
      <c r="K36" s="83">
        <f t="shared" si="1"/>
        <v>798.99</v>
      </c>
      <c r="L36" s="151"/>
    </row>
    <row r="37" spans="1:12" x14ac:dyDescent="0.25">
      <c r="A37" s="27">
        <v>31</v>
      </c>
      <c r="B37" s="153" t="s">
        <v>966</v>
      </c>
      <c r="C37" s="150" t="s">
        <v>723</v>
      </c>
      <c r="D37" s="150" t="s">
        <v>7</v>
      </c>
      <c r="E37" s="27">
        <v>38.68</v>
      </c>
      <c r="F37" s="10">
        <v>38.68</v>
      </c>
      <c r="G37" s="83">
        <v>0</v>
      </c>
      <c r="H37" s="83">
        <v>0</v>
      </c>
      <c r="I37" s="150" t="s">
        <v>468</v>
      </c>
      <c r="J37" s="83">
        <v>798.99</v>
      </c>
      <c r="K37" s="83">
        <f t="shared" si="1"/>
        <v>760.31000000000006</v>
      </c>
      <c r="L37" s="151"/>
    </row>
    <row r="38" spans="1:12" x14ac:dyDescent="0.25">
      <c r="A38" s="27">
        <v>32</v>
      </c>
      <c r="B38" s="153" t="s">
        <v>966</v>
      </c>
      <c r="C38" s="150" t="s">
        <v>723</v>
      </c>
      <c r="D38" s="150" t="s">
        <v>534</v>
      </c>
      <c r="E38" s="27">
        <v>34.08</v>
      </c>
      <c r="F38" s="10">
        <v>34.08</v>
      </c>
      <c r="G38" s="83">
        <v>0</v>
      </c>
      <c r="H38" s="83">
        <v>0</v>
      </c>
      <c r="I38" s="150" t="s">
        <v>468</v>
      </c>
      <c r="J38" s="83">
        <v>760.31</v>
      </c>
      <c r="K38" s="83">
        <f t="shared" si="1"/>
        <v>726.2299999999999</v>
      </c>
      <c r="L38" s="151"/>
    </row>
    <row r="39" spans="1:12" x14ac:dyDescent="0.25">
      <c r="A39" s="27">
        <v>33</v>
      </c>
      <c r="B39" s="153" t="s">
        <v>968</v>
      </c>
      <c r="C39" s="150" t="s">
        <v>969</v>
      </c>
      <c r="D39" s="150" t="s">
        <v>60</v>
      </c>
      <c r="E39" s="27">
        <v>35</v>
      </c>
      <c r="F39" s="83">
        <v>35</v>
      </c>
      <c r="G39" s="83">
        <v>0</v>
      </c>
      <c r="H39" s="83">
        <v>0</v>
      </c>
      <c r="I39" s="150" t="s">
        <v>6</v>
      </c>
      <c r="J39" s="83">
        <v>726.23</v>
      </c>
      <c r="K39" s="83">
        <f t="shared" si="1"/>
        <v>691.23</v>
      </c>
      <c r="L39" s="151"/>
    </row>
    <row r="40" spans="1:12" x14ac:dyDescent="0.25">
      <c r="A40" s="27">
        <v>34</v>
      </c>
      <c r="B40" s="153" t="s">
        <v>970</v>
      </c>
      <c r="C40" s="150" t="s">
        <v>971</v>
      </c>
      <c r="D40" s="150" t="s">
        <v>60</v>
      </c>
      <c r="E40" s="27">
        <v>35</v>
      </c>
      <c r="F40" s="83">
        <v>35</v>
      </c>
      <c r="G40" s="83">
        <v>0</v>
      </c>
      <c r="H40" s="83">
        <v>0</v>
      </c>
      <c r="I40" s="150" t="s">
        <v>6</v>
      </c>
      <c r="J40" s="83">
        <v>691.23</v>
      </c>
      <c r="K40" s="83">
        <f t="shared" si="1"/>
        <v>656.23</v>
      </c>
      <c r="L40" s="151"/>
    </row>
    <row r="41" spans="1:12" x14ac:dyDescent="0.25">
      <c r="A41" s="27">
        <v>35</v>
      </c>
      <c r="B41" s="153" t="s">
        <v>968</v>
      </c>
      <c r="C41" s="150" t="s">
        <v>969</v>
      </c>
      <c r="D41" s="150" t="s">
        <v>60</v>
      </c>
      <c r="E41" s="27">
        <v>198</v>
      </c>
      <c r="F41" s="83">
        <v>198</v>
      </c>
      <c r="G41" s="83">
        <v>0</v>
      </c>
      <c r="H41" s="83">
        <v>0</v>
      </c>
      <c r="I41" s="150" t="s">
        <v>6</v>
      </c>
      <c r="J41" s="83">
        <v>656.23</v>
      </c>
      <c r="K41" s="83">
        <f t="shared" si="1"/>
        <v>458.23</v>
      </c>
      <c r="L41" s="151"/>
    </row>
    <row r="42" spans="1:12" x14ac:dyDescent="0.25">
      <c r="A42" s="27">
        <v>36</v>
      </c>
      <c r="B42" s="153" t="s">
        <v>970</v>
      </c>
      <c r="C42" s="150" t="s">
        <v>971</v>
      </c>
      <c r="D42" s="150" t="s">
        <v>60</v>
      </c>
      <c r="E42" s="27">
        <v>198</v>
      </c>
      <c r="F42" s="83">
        <v>198</v>
      </c>
      <c r="G42" s="83">
        <v>0</v>
      </c>
      <c r="H42" s="83">
        <v>0</v>
      </c>
      <c r="I42" s="150" t="s">
        <v>6</v>
      </c>
      <c r="J42" s="83">
        <v>458.23</v>
      </c>
      <c r="K42" s="83">
        <f t="shared" si="1"/>
        <v>260.23</v>
      </c>
      <c r="L42" s="151"/>
    </row>
    <row r="43" spans="1:12" x14ac:dyDescent="0.25">
      <c r="A43" s="27">
        <v>37</v>
      </c>
      <c r="B43" s="153" t="s">
        <v>933</v>
      </c>
      <c r="C43" s="150" t="s">
        <v>972</v>
      </c>
      <c r="D43" s="150" t="s">
        <v>60</v>
      </c>
      <c r="E43" s="27">
        <v>35</v>
      </c>
      <c r="F43" s="83">
        <v>35</v>
      </c>
      <c r="G43" s="83">
        <v>0</v>
      </c>
      <c r="H43" s="83">
        <v>0</v>
      </c>
      <c r="I43" s="150" t="s">
        <v>6</v>
      </c>
      <c r="J43" s="83">
        <v>260.23</v>
      </c>
      <c r="K43" s="83">
        <f t="shared" si="1"/>
        <v>225.23000000000002</v>
      </c>
      <c r="L43" s="151"/>
    </row>
    <row r="44" spans="1:12" x14ac:dyDescent="0.25">
      <c r="A44" s="27">
        <v>38</v>
      </c>
      <c r="B44" s="153" t="s">
        <v>973</v>
      </c>
      <c r="C44" s="150" t="s">
        <v>974</v>
      </c>
      <c r="D44" s="150" t="s">
        <v>724</v>
      </c>
      <c r="E44" s="27">
        <v>-120.72</v>
      </c>
      <c r="F44" s="83">
        <v>-120.72</v>
      </c>
      <c r="G44" s="83">
        <v>0</v>
      </c>
      <c r="H44" s="83">
        <v>0</v>
      </c>
      <c r="I44" s="150" t="s">
        <v>468</v>
      </c>
      <c r="J44" s="83">
        <v>225.23</v>
      </c>
      <c r="K44" s="83">
        <f t="shared" si="1"/>
        <v>345.95</v>
      </c>
      <c r="L44" s="151"/>
    </row>
    <row r="45" spans="1:12" x14ac:dyDescent="0.25">
      <c r="A45" s="27">
        <v>39</v>
      </c>
      <c r="B45" s="153" t="s">
        <v>973</v>
      </c>
      <c r="C45" s="150" t="s">
        <v>974</v>
      </c>
      <c r="D45" s="150" t="s">
        <v>166</v>
      </c>
      <c r="E45" s="27">
        <v>-119.28</v>
      </c>
      <c r="F45" s="83">
        <v>-119.28</v>
      </c>
      <c r="G45" s="83">
        <v>0</v>
      </c>
      <c r="H45" s="83">
        <v>0</v>
      </c>
      <c r="I45" s="150" t="s">
        <v>468</v>
      </c>
      <c r="J45" s="83">
        <v>345.95</v>
      </c>
      <c r="K45" s="83">
        <f t="shared" si="1"/>
        <v>465.23</v>
      </c>
      <c r="L45" s="151"/>
    </row>
    <row r="46" spans="1:12" x14ac:dyDescent="0.25">
      <c r="A46" s="27">
        <v>40</v>
      </c>
      <c r="B46" s="153" t="s">
        <v>973</v>
      </c>
      <c r="C46" s="150" t="s">
        <v>974</v>
      </c>
      <c r="D46" s="150" t="s">
        <v>7</v>
      </c>
      <c r="E46" s="27">
        <v>-135.33000000000001</v>
      </c>
      <c r="F46" s="83">
        <v>-135.33000000000001</v>
      </c>
      <c r="G46" s="83">
        <v>0</v>
      </c>
      <c r="H46" s="83">
        <v>0</v>
      </c>
      <c r="I46" s="150" t="s">
        <v>468</v>
      </c>
      <c r="J46" s="83">
        <v>465.23</v>
      </c>
      <c r="K46" s="83">
        <f t="shared" si="1"/>
        <v>600.56000000000006</v>
      </c>
      <c r="L46" s="151"/>
    </row>
    <row r="47" spans="1:12" x14ac:dyDescent="0.25">
      <c r="A47" s="27">
        <v>41</v>
      </c>
      <c r="B47" s="153" t="s">
        <v>973</v>
      </c>
      <c r="C47" s="150" t="s">
        <v>974</v>
      </c>
      <c r="D47" s="150" t="s">
        <v>534</v>
      </c>
      <c r="E47" s="27">
        <v>-104.67</v>
      </c>
      <c r="F47" s="83">
        <v>-104.67</v>
      </c>
      <c r="G47" s="83">
        <v>0</v>
      </c>
      <c r="H47" s="83">
        <v>0</v>
      </c>
      <c r="I47" s="150" t="s">
        <v>468</v>
      </c>
      <c r="J47" s="83">
        <v>600.55999999999995</v>
      </c>
      <c r="K47" s="83">
        <f t="shared" si="1"/>
        <v>705.2299999999999</v>
      </c>
      <c r="L47" s="151"/>
    </row>
    <row r="48" spans="1:12" x14ac:dyDescent="0.25">
      <c r="A48" s="27">
        <v>42</v>
      </c>
      <c r="B48" s="153" t="s">
        <v>973</v>
      </c>
      <c r="C48" s="150" t="s">
        <v>974</v>
      </c>
      <c r="D48" s="150" t="s">
        <v>724</v>
      </c>
      <c r="E48" s="27">
        <v>-30</v>
      </c>
      <c r="F48" s="83">
        <v>-30</v>
      </c>
      <c r="G48" s="83">
        <v>0</v>
      </c>
      <c r="H48" s="83">
        <v>0</v>
      </c>
      <c r="I48" s="150" t="s">
        <v>468</v>
      </c>
      <c r="J48" s="83">
        <v>705.23</v>
      </c>
      <c r="K48" s="83">
        <f t="shared" si="1"/>
        <v>735.23</v>
      </c>
      <c r="L48" s="151"/>
    </row>
    <row r="49" spans="1:12" x14ac:dyDescent="0.25">
      <c r="A49" s="27">
        <v>43</v>
      </c>
      <c r="B49" s="153" t="s">
        <v>973</v>
      </c>
      <c r="C49" s="150" t="s">
        <v>974</v>
      </c>
      <c r="D49" s="150" t="s">
        <v>724</v>
      </c>
      <c r="E49" s="27">
        <v>-30</v>
      </c>
      <c r="F49" s="83">
        <v>-30</v>
      </c>
      <c r="G49" s="83">
        <v>0</v>
      </c>
      <c r="H49" s="83">
        <v>0</v>
      </c>
      <c r="I49" s="150" t="s">
        <v>468</v>
      </c>
      <c r="J49" s="83">
        <v>735.23</v>
      </c>
      <c r="K49" s="83">
        <f t="shared" si="1"/>
        <v>765.23</v>
      </c>
      <c r="L49" s="151"/>
    </row>
    <row r="50" spans="1:12" x14ac:dyDescent="0.25">
      <c r="A50" s="27">
        <v>44</v>
      </c>
      <c r="B50" s="153" t="s">
        <v>973</v>
      </c>
      <c r="C50" s="150" t="s">
        <v>974</v>
      </c>
      <c r="D50" s="150" t="s">
        <v>967</v>
      </c>
      <c r="E50" s="27">
        <v>120.72</v>
      </c>
      <c r="F50" s="83">
        <v>120.72</v>
      </c>
      <c r="G50" s="83">
        <v>0</v>
      </c>
      <c r="H50" s="83">
        <v>0</v>
      </c>
      <c r="I50" s="150" t="s">
        <v>468</v>
      </c>
      <c r="J50" s="83">
        <v>765.23</v>
      </c>
      <c r="K50" s="83">
        <f t="shared" si="1"/>
        <v>644.51</v>
      </c>
      <c r="L50" s="151"/>
    </row>
    <row r="51" spans="1:12" x14ac:dyDescent="0.25">
      <c r="A51" s="27">
        <v>45</v>
      </c>
      <c r="B51" s="153" t="s">
        <v>973</v>
      </c>
      <c r="C51" s="150" t="s">
        <v>975</v>
      </c>
      <c r="D51" s="150" t="s">
        <v>80</v>
      </c>
      <c r="E51" s="27">
        <v>119.28</v>
      </c>
      <c r="F51" s="83">
        <v>119.28</v>
      </c>
      <c r="G51" s="83">
        <v>0</v>
      </c>
      <c r="H51" s="83">
        <v>0</v>
      </c>
      <c r="I51" s="150" t="s">
        <v>468</v>
      </c>
      <c r="J51" s="83">
        <v>644.51</v>
      </c>
      <c r="K51" s="83">
        <f t="shared" si="1"/>
        <v>525.23</v>
      </c>
      <c r="L51" s="151"/>
    </row>
    <row r="52" spans="1:12" x14ac:dyDescent="0.25">
      <c r="A52" s="27">
        <v>46</v>
      </c>
      <c r="B52" s="153" t="s">
        <v>973</v>
      </c>
      <c r="C52" s="150" t="s">
        <v>976</v>
      </c>
      <c r="D52" s="150" t="s">
        <v>7</v>
      </c>
      <c r="E52" s="27">
        <v>135.33000000000001</v>
      </c>
      <c r="F52" s="83">
        <v>135.33000000000001</v>
      </c>
      <c r="G52" s="83">
        <v>0</v>
      </c>
      <c r="H52" s="83">
        <v>0</v>
      </c>
      <c r="I52" s="150" t="s">
        <v>468</v>
      </c>
      <c r="J52" s="83">
        <v>525.23</v>
      </c>
      <c r="K52" s="83">
        <f t="shared" si="1"/>
        <v>389.9</v>
      </c>
      <c r="L52" s="151"/>
    </row>
    <row r="53" spans="1:12" x14ac:dyDescent="0.25">
      <c r="A53" s="27">
        <v>47</v>
      </c>
      <c r="B53" s="153" t="s">
        <v>973</v>
      </c>
      <c r="C53" s="150" t="s">
        <v>977</v>
      </c>
      <c r="D53" s="150" t="s">
        <v>534</v>
      </c>
      <c r="E53" s="27">
        <v>104.67</v>
      </c>
      <c r="F53" s="83">
        <v>104.67</v>
      </c>
      <c r="G53" s="83">
        <v>0</v>
      </c>
      <c r="H53" s="83">
        <v>0</v>
      </c>
      <c r="I53" s="150" t="s">
        <v>468</v>
      </c>
      <c r="J53" s="83">
        <v>389.9</v>
      </c>
      <c r="K53" s="83">
        <f t="shared" si="1"/>
        <v>285.22999999999996</v>
      </c>
      <c r="L53" s="151"/>
    </row>
    <row r="54" spans="1:12" x14ac:dyDescent="0.25">
      <c r="A54" s="27">
        <v>48</v>
      </c>
      <c r="B54" s="153" t="s">
        <v>973</v>
      </c>
      <c r="C54" s="150" t="s">
        <v>978</v>
      </c>
      <c r="D54" s="150" t="s">
        <v>967</v>
      </c>
      <c r="E54" s="27">
        <v>30</v>
      </c>
      <c r="F54" s="83">
        <v>30</v>
      </c>
      <c r="G54" s="83">
        <v>0</v>
      </c>
      <c r="H54" s="83">
        <v>0</v>
      </c>
      <c r="I54" s="150" t="s">
        <v>468</v>
      </c>
      <c r="J54" s="83">
        <v>285.23</v>
      </c>
      <c r="K54" s="83">
        <f t="shared" si="1"/>
        <v>255.23000000000002</v>
      </c>
      <c r="L54" s="151"/>
    </row>
    <row r="55" spans="1:12" x14ac:dyDescent="0.25">
      <c r="A55" s="27">
        <v>49</v>
      </c>
      <c r="B55" s="153" t="s">
        <v>973</v>
      </c>
      <c r="C55" s="150" t="s">
        <v>978</v>
      </c>
      <c r="D55" s="150" t="s">
        <v>967</v>
      </c>
      <c r="E55" s="27">
        <v>30</v>
      </c>
      <c r="F55" s="83">
        <v>30</v>
      </c>
      <c r="G55" s="83">
        <v>0</v>
      </c>
      <c r="H55" s="83">
        <v>0</v>
      </c>
      <c r="I55" s="150" t="s">
        <v>468</v>
      </c>
      <c r="J55" s="83">
        <v>255.23</v>
      </c>
      <c r="K55" s="83">
        <f t="shared" si="1"/>
        <v>225.23</v>
      </c>
      <c r="L55" s="151"/>
    </row>
    <row r="56" spans="1:12" x14ac:dyDescent="0.25">
      <c r="A56" s="27">
        <v>50</v>
      </c>
      <c r="B56" s="153" t="s">
        <v>725</v>
      </c>
      <c r="C56" s="150" t="s">
        <v>979</v>
      </c>
      <c r="D56" s="150" t="s">
        <v>724</v>
      </c>
      <c r="E56" s="27">
        <v>-30</v>
      </c>
      <c r="F56" s="83">
        <v>-30</v>
      </c>
      <c r="G56" s="83">
        <v>0</v>
      </c>
      <c r="H56" s="83">
        <v>0</v>
      </c>
      <c r="I56" s="150" t="s">
        <v>468</v>
      </c>
      <c r="J56" s="83">
        <v>225.23</v>
      </c>
      <c r="K56" s="83">
        <f t="shared" si="1"/>
        <v>255.23</v>
      </c>
      <c r="L56" s="151"/>
    </row>
    <row r="57" spans="1:12" x14ac:dyDescent="0.25">
      <c r="A57" s="27">
        <v>51</v>
      </c>
      <c r="B57" s="153" t="s">
        <v>725</v>
      </c>
      <c r="C57" s="150" t="s">
        <v>979</v>
      </c>
      <c r="D57" s="150" t="s">
        <v>724</v>
      </c>
      <c r="E57" s="86">
        <v>-30</v>
      </c>
      <c r="F57" s="156">
        <v>-30</v>
      </c>
      <c r="G57" s="83">
        <v>0</v>
      </c>
      <c r="H57" s="83">
        <v>0</v>
      </c>
      <c r="I57" s="150" t="s">
        <v>468</v>
      </c>
      <c r="J57" s="83">
        <v>255.23</v>
      </c>
      <c r="K57" s="83">
        <f t="shared" si="1"/>
        <v>285.23</v>
      </c>
      <c r="L57" s="151"/>
    </row>
    <row r="58" spans="1:12" x14ac:dyDescent="0.25">
      <c r="A58" s="27">
        <v>52</v>
      </c>
      <c r="B58" s="153" t="s">
        <v>725</v>
      </c>
      <c r="C58" s="150" t="s">
        <v>979</v>
      </c>
      <c r="D58" s="150" t="s">
        <v>724</v>
      </c>
      <c r="E58" s="27">
        <v>-120.72</v>
      </c>
      <c r="F58" s="10">
        <v>-120.72</v>
      </c>
      <c r="G58" s="83">
        <v>0</v>
      </c>
      <c r="H58" s="83">
        <v>0</v>
      </c>
      <c r="I58" s="150" t="s">
        <v>468</v>
      </c>
      <c r="J58" s="83">
        <v>285.23</v>
      </c>
      <c r="K58" s="83">
        <f t="shared" si="1"/>
        <v>405.95000000000005</v>
      </c>
      <c r="L58" s="151"/>
    </row>
    <row r="59" spans="1:12" x14ac:dyDescent="0.25">
      <c r="A59" s="27">
        <v>53</v>
      </c>
      <c r="B59" s="153" t="s">
        <v>725</v>
      </c>
      <c r="C59" s="150" t="s">
        <v>979</v>
      </c>
      <c r="D59" s="150" t="s">
        <v>166</v>
      </c>
      <c r="E59" s="27">
        <v>-119.28</v>
      </c>
      <c r="F59" s="10">
        <v>-119.28</v>
      </c>
      <c r="G59" s="83">
        <v>0</v>
      </c>
      <c r="H59" s="83">
        <v>0</v>
      </c>
      <c r="I59" s="150" t="s">
        <v>468</v>
      </c>
      <c r="J59" s="83">
        <v>405.95</v>
      </c>
      <c r="K59" s="83">
        <f t="shared" si="1"/>
        <v>525.23</v>
      </c>
      <c r="L59" s="151"/>
    </row>
    <row r="60" spans="1:12" x14ac:dyDescent="0.25">
      <c r="A60" s="27">
        <v>54</v>
      </c>
      <c r="B60" s="153" t="s">
        <v>725</v>
      </c>
      <c r="C60" s="150" t="s">
        <v>979</v>
      </c>
      <c r="D60" s="150" t="s">
        <v>7</v>
      </c>
      <c r="E60" s="27">
        <v>-135.33000000000001</v>
      </c>
      <c r="F60" s="10">
        <v>-135.33000000000001</v>
      </c>
      <c r="G60" s="83">
        <v>0</v>
      </c>
      <c r="H60" s="83">
        <v>0</v>
      </c>
      <c r="I60" s="150" t="s">
        <v>468</v>
      </c>
      <c r="J60" s="83">
        <v>525.23</v>
      </c>
      <c r="K60" s="83">
        <f t="shared" si="1"/>
        <v>660.56000000000006</v>
      </c>
      <c r="L60" s="151"/>
    </row>
    <row r="61" spans="1:12" x14ac:dyDescent="0.25">
      <c r="A61" s="27">
        <v>55</v>
      </c>
      <c r="B61" s="153" t="s">
        <v>725</v>
      </c>
      <c r="C61" s="150" t="s">
        <v>979</v>
      </c>
      <c r="D61" s="150" t="s">
        <v>534</v>
      </c>
      <c r="E61" s="27">
        <v>-104.67</v>
      </c>
      <c r="F61" s="10">
        <v>-104.67</v>
      </c>
      <c r="G61" s="83">
        <v>0</v>
      </c>
      <c r="H61" s="83">
        <v>0</v>
      </c>
      <c r="I61" s="150" t="s">
        <v>468</v>
      </c>
      <c r="J61" s="83">
        <v>660.56</v>
      </c>
      <c r="K61" s="83">
        <f t="shared" si="1"/>
        <v>765.2299999999999</v>
      </c>
      <c r="L61" s="151"/>
    </row>
    <row r="62" spans="1:12" x14ac:dyDescent="0.25">
      <c r="A62" s="27">
        <v>56</v>
      </c>
      <c r="B62" s="153" t="s">
        <v>725</v>
      </c>
      <c r="C62" s="150" t="s">
        <v>979</v>
      </c>
      <c r="D62" s="150" t="s">
        <v>967</v>
      </c>
      <c r="E62" s="27">
        <v>120.72</v>
      </c>
      <c r="F62" s="10">
        <v>120.72</v>
      </c>
      <c r="G62" s="83">
        <v>0</v>
      </c>
      <c r="H62" s="83">
        <v>0</v>
      </c>
      <c r="I62" s="150" t="s">
        <v>468</v>
      </c>
      <c r="J62" s="83">
        <v>765.23</v>
      </c>
      <c r="K62" s="83">
        <f t="shared" si="1"/>
        <v>644.51</v>
      </c>
      <c r="L62" s="151"/>
    </row>
    <row r="63" spans="1:12" x14ac:dyDescent="0.25">
      <c r="A63" s="27">
        <v>57</v>
      </c>
      <c r="B63" s="153" t="s">
        <v>725</v>
      </c>
      <c r="C63" s="150" t="s">
        <v>979</v>
      </c>
      <c r="D63" s="150" t="s">
        <v>80</v>
      </c>
      <c r="E63" s="27">
        <v>119.28</v>
      </c>
      <c r="F63" s="10">
        <v>119.28</v>
      </c>
      <c r="G63" s="83">
        <v>0</v>
      </c>
      <c r="H63" s="83">
        <v>0</v>
      </c>
      <c r="I63" s="150" t="s">
        <v>468</v>
      </c>
      <c r="J63" s="83">
        <v>644.51</v>
      </c>
      <c r="K63" s="83">
        <f t="shared" si="1"/>
        <v>525.23</v>
      </c>
      <c r="L63" s="151"/>
    </row>
    <row r="64" spans="1:12" x14ac:dyDescent="0.25">
      <c r="A64" s="27">
        <v>58</v>
      </c>
      <c r="B64" s="153" t="s">
        <v>725</v>
      </c>
      <c r="C64" s="150" t="s">
        <v>979</v>
      </c>
      <c r="D64" s="150" t="s">
        <v>7</v>
      </c>
      <c r="E64" s="27">
        <v>135.33000000000001</v>
      </c>
      <c r="F64" s="10">
        <v>135.33000000000001</v>
      </c>
      <c r="G64" s="83">
        <v>0</v>
      </c>
      <c r="H64" s="83">
        <v>0</v>
      </c>
      <c r="I64" s="150" t="s">
        <v>468</v>
      </c>
      <c r="J64" s="83">
        <v>525.23</v>
      </c>
      <c r="K64" s="83">
        <f t="shared" si="1"/>
        <v>389.9</v>
      </c>
      <c r="L64" s="151"/>
    </row>
    <row r="65" spans="1:12" x14ac:dyDescent="0.25">
      <c r="A65" s="27">
        <v>59</v>
      </c>
      <c r="B65" s="153" t="s">
        <v>725</v>
      </c>
      <c r="C65" s="150" t="s">
        <v>979</v>
      </c>
      <c r="D65" s="150" t="s">
        <v>534</v>
      </c>
      <c r="E65" s="27">
        <v>104.67</v>
      </c>
      <c r="F65" s="10">
        <v>104.67</v>
      </c>
      <c r="G65" s="83">
        <v>0</v>
      </c>
      <c r="H65" s="83">
        <v>0</v>
      </c>
      <c r="I65" s="150" t="s">
        <v>468</v>
      </c>
      <c r="J65" s="83">
        <v>389.9</v>
      </c>
      <c r="K65" s="83">
        <f t="shared" si="1"/>
        <v>285.22999999999996</v>
      </c>
      <c r="L65" s="151"/>
    </row>
    <row r="66" spans="1:12" x14ac:dyDescent="0.25">
      <c r="A66" s="27">
        <v>60</v>
      </c>
      <c r="B66" s="153" t="s">
        <v>725</v>
      </c>
      <c r="C66" s="150" t="s">
        <v>979</v>
      </c>
      <c r="D66" s="150" t="s">
        <v>967</v>
      </c>
      <c r="E66" s="27">
        <v>30</v>
      </c>
      <c r="F66" s="10">
        <v>30</v>
      </c>
      <c r="G66" s="83">
        <v>0</v>
      </c>
      <c r="H66" s="83">
        <v>0</v>
      </c>
      <c r="I66" s="150" t="s">
        <v>468</v>
      </c>
      <c r="J66" s="83">
        <v>285.23</v>
      </c>
      <c r="K66" s="83">
        <f t="shared" si="1"/>
        <v>255.23000000000002</v>
      </c>
      <c r="L66" s="151"/>
    </row>
    <row r="67" spans="1:12" x14ac:dyDescent="0.25">
      <c r="A67" s="27">
        <v>61</v>
      </c>
      <c r="B67" s="153" t="s">
        <v>725</v>
      </c>
      <c r="C67" s="150" t="s">
        <v>979</v>
      </c>
      <c r="D67" s="150" t="s">
        <v>967</v>
      </c>
      <c r="E67" s="27">
        <v>30</v>
      </c>
      <c r="F67" s="10">
        <v>30</v>
      </c>
      <c r="G67" s="83">
        <v>0</v>
      </c>
      <c r="H67" s="83">
        <v>0</v>
      </c>
      <c r="I67" s="150" t="s">
        <v>468</v>
      </c>
      <c r="J67" s="83">
        <v>255.23</v>
      </c>
      <c r="K67" s="83">
        <f t="shared" si="1"/>
        <v>225.23</v>
      </c>
      <c r="L67" s="151"/>
    </row>
    <row r="68" spans="1:12" x14ac:dyDescent="0.25">
      <c r="A68" s="27">
        <v>66</v>
      </c>
      <c r="B68" s="154"/>
      <c r="C68" s="27"/>
      <c r="D68" s="27"/>
      <c r="E68" s="27"/>
      <c r="F68" s="83"/>
      <c r="G68" s="83"/>
      <c r="H68" s="83"/>
      <c r="I68" s="8"/>
      <c r="J68" s="83"/>
      <c r="K68" s="83"/>
    </row>
    <row r="69" spans="1:12" x14ac:dyDescent="0.25">
      <c r="A69" s="49"/>
      <c r="B69" s="73" t="s">
        <v>76</v>
      </c>
      <c r="C69" s="73"/>
      <c r="D69" s="73"/>
      <c r="E69" s="75">
        <f>E7+E8+E9+E10+E11+E12+E13+E14+E15+E16+E17+E18+E19+E20+E21+E22+E23+E24+E25+E26+E27+E28+E29+E30+E31+E32+E33+E34+E35+E36+E37+E38+E39+E40+E41+E42+E43+E44+E45+E46+E47+E48+E49+E50+E51+E52+E53+E54+E55+E56+E57+E58+E59+E60+E61+E62+E63+E64+E65+E66+E67+E68</f>
        <v>516.25</v>
      </c>
      <c r="F69" s="74">
        <f>F7+F8+F9+F10+F11+F12+F13+F14+F15+F16+F17+F18+F19+F20+F21+F22+F23+F24+F25+F26+F27+F28+F29+F30+F31+F32+F33+F34+F35+F36+F37+F38+F39+F40+F41+F42+F43+F44+F45+F46+F47+F48+F49+F50+F51+F52+F53+F54+F55+F56+F57+F58+F59+F60+F61+F62+F63+F64+F65+F66+F67+F68</f>
        <v>516.25</v>
      </c>
      <c r="G69" s="75"/>
      <c r="H69" s="74">
        <f>H34+H68</f>
        <v>0</v>
      </c>
      <c r="I69" s="73"/>
      <c r="J69" s="74"/>
      <c r="K69" s="74"/>
    </row>
    <row r="70" spans="1:12" x14ac:dyDescent="0.25">
      <c r="A70" s="35"/>
      <c r="B70" s="35"/>
      <c r="C70" s="36"/>
      <c r="D70" s="36"/>
      <c r="E70" s="36"/>
      <c r="F70" s="36"/>
      <c r="G70" s="36"/>
      <c r="H70" s="35"/>
      <c r="I70" s="35"/>
      <c r="J70" s="35"/>
      <c r="K70" s="35"/>
    </row>
    <row r="71" spans="1:12" x14ac:dyDescent="0.25">
      <c r="A71" s="35"/>
      <c r="B71" s="35"/>
      <c r="C71" s="281" t="s">
        <v>981</v>
      </c>
      <c r="D71" s="281"/>
      <c r="E71" s="281"/>
      <c r="F71" s="281"/>
      <c r="G71" s="19">
        <f>E69+E70</f>
        <v>516.25</v>
      </c>
      <c r="H71" s="117"/>
      <c r="I71" s="116"/>
      <c r="J71" s="116"/>
      <c r="K71" s="116"/>
    </row>
    <row r="72" spans="1:12" x14ac:dyDescent="0.25">
      <c r="A72" s="152"/>
      <c r="B72" s="35"/>
      <c r="C72" s="281" t="s">
        <v>40</v>
      </c>
      <c r="D72" s="281"/>
      <c r="E72" s="281"/>
      <c r="F72" s="281"/>
      <c r="G72" s="11">
        <v>0</v>
      </c>
      <c r="H72" s="117"/>
      <c r="I72" s="116"/>
      <c r="J72" s="116"/>
      <c r="K72" s="116"/>
    </row>
    <row r="73" spans="1:12" x14ac:dyDescent="0.25">
      <c r="A73" s="152"/>
      <c r="B73" s="35"/>
      <c r="C73" s="281" t="s">
        <v>4</v>
      </c>
      <c r="D73" s="281"/>
      <c r="E73" s="281"/>
      <c r="F73" s="281"/>
      <c r="G73" s="19">
        <f>K67</f>
        <v>225.23</v>
      </c>
      <c r="H73" s="35"/>
      <c r="I73" s="35"/>
      <c r="J73" s="35"/>
      <c r="K73" s="35"/>
    </row>
    <row r="74" spans="1:12" x14ac:dyDescent="0.25">
      <c r="A74" s="37"/>
      <c r="B74" s="35"/>
      <c r="C74" s="285" t="s">
        <v>806</v>
      </c>
      <c r="D74" s="285"/>
      <c r="E74" s="285"/>
      <c r="F74" s="285"/>
      <c r="G74" s="28">
        <f>G71-G72</f>
        <v>516.25</v>
      </c>
      <c r="H74" s="35"/>
      <c r="I74" s="35"/>
      <c r="J74" s="35"/>
      <c r="K74" s="35"/>
    </row>
    <row r="75" spans="1:12" x14ac:dyDescent="0.25">
      <c r="A75" s="37"/>
      <c r="B75" s="37"/>
      <c r="C75" s="38"/>
      <c r="D75" s="38"/>
      <c r="E75" s="38"/>
      <c r="F75" s="38"/>
      <c r="G75" s="39"/>
      <c r="H75" s="37"/>
      <c r="I75" s="37"/>
      <c r="J75" s="37"/>
      <c r="K75" s="37"/>
    </row>
    <row r="76" spans="1:12" x14ac:dyDescent="0.25">
      <c r="A76" s="37"/>
      <c r="B76" s="37"/>
      <c r="C76" s="38"/>
      <c r="D76" s="38"/>
      <c r="E76" s="38"/>
      <c r="F76" s="38"/>
      <c r="G76" s="39"/>
      <c r="H76" s="37"/>
      <c r="I76" s="37"/>
      <c r="J76" s="37"/>
      <c r="K76" s="37"/>
    </row>
    <row r="77" spans="1:12" x14ac:dyDescent="0.25">
      <c r="A77" s="37"/>
      <c r="B77" s="37"/>
      <c r="C77" s="38"/>
      <c r="D77" s="38"/>
      <c r="E77" s="38"/>
      <c r="F77" s="38"/>
      <c r="G77" s="39"/>
      <c r="H77" s="37"/>
      <c r="I77" s="37"/>
      <c r="J77" s="37"/>
      <c r="K77" s="37"/>
    </row>
    <row r="78" spans="1:12" x14ac:dyDescent="0.25">
      <c r="A78" s="37"/>
      <c r="B78" s="37"/>
      <c r="C78" s="38"/>
      <c r="D78" s="38"/>
      <c r="E78" s="38"/>
      <c r="F78" s="38"/>
      <c r="G78" s="39"/>
      <c r="H78" s="37"/>
      <c r="I78" s="37"/>
      <c r="J78" s="37"/>
      <c r="K78" s="37"/>
    </row>
    <row r="79" spans="1:12" x14ac:dyDescent="0.25">
      <c r="A79" s="37"/>
      <c r="B79" s="37"/>
      <c r="C79" s="38"/>
      <c r="D79" s="38"/>
      <c r="E79" s="38"/>
      <c r="F79" s="38"/>
      <c r="G79" s="39"/>
      <c r="H79" s="37"/>
      <c r="I79" s="37"/>
      <c r="J79" s="37"/>
      <c r="K79" s="37"/>
    </row>
    <row r="80" spans="1:12" x14ac:dyDescent="0.25">
      <c r="A80" s="280" t="s">
        <v>0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</row>
    <row r="81" spans="1:11" x14ac:dyDescent="0.25">
      <c r="A81" s="280"/>
      <c r="B81" s="280"/>
      <c r="C81" s="280"/>
      <c r="D81" s="280"/>
      <c r="E81" s="280"/>
      <c r="F81" s="280"/>
      <c r="G81" s="280"/>
      <c r="H81" s="280"/>
      <c r="I81" s="280"/>
      <c r="J81" s="280"/>
      <c r="K81" s="280"/>
    </row>
    <row r="82" spans="1:11" ht="30" x14ac:dyDescent="0.25">
      <c r="A82" s="146" t="s">
        <v>68</v>
      </c>
      <c r="B82" s="146" t="s">
        <v>2</v>
      </c>
      <c r="C82" s="146" t="s">
        <v>41</v>
      </c>
      <c r="D82" s="146" t="s">
        <v>10</v>
      </c>
      <c r="E82" s="146" t="s">
        <v>6</v>
      </c>
      <c r="F82" s="17" t="s">
        <v>11</v>
      </c>
      <c r="G82" s="146" t="s">
        <v>37</v>
      </c>
      <c r="H82" s="146" t="s">
        <v>12</v>
      </c>
      <c r="I82" s="146" t="s">
        <v>3</v>
      </c>
      <c r="J82" s="6" t="s">
        <v>1</v>
      </c>
      <c r="K82" s="16" t="s">
        <v>13</v>
      </c>
    </row>
    <row r="83" spans="1:11" x14ac:dyDescent="0.25">
      <c r="A83" s="42">
        <v>1</v>
      </c>
      <c r="B83" s="26" t="s">
        <v>982</v>
      </c>
      <c r="C83" s="27" t="s">
        <v>984</v>
      </c>
      <c r="D83" s="72" t="s">
        <v>5</v>
      </c>
      <c r="E83" s="27">
        <v>199</v>
      </c>
      <c r="F83" s="9">
        <v>198.66</v>
      </c>
      <c r="G83" s="9">
        <v>155.69999999999999</v>
      </c>
      <c r="H83" s="9">
        <v>10.9</v>
      </c>
      <c r="I83" s="8" t="s">
        <v>6</v>
      </c>
      <c r="J83" s="83">
        <v>28103.31</v>
      </c>
      <c r="K83" s="9">
        <f>J83-F83+H83</f>
        <v>27915.550000000003</v>
      </c>
    </row>
    <row r="84" spans="1:11" x14ac:dyDescent="0.25">
      <c r="A84" s="42">
        <v>2</v>
      </c>
      <c r="B84" s="8" t="s">
        <v>983</v>
      </c>
      <c r="C84" s="27" t="s">
        <v>985</v>
      </c>
      <c r="D84" s="27" t="s">
        <v>5</v>
      </c>
      <c r="E84" s="27">
        <v>199</v>
      </c>
      <c r="F84" s="9">
        <v>198.66</v>
      </c>
      <c r="G84" s="9">
        <v>155.69999999999999</v>
      </c>
      <c r="H84" s="9">
        <v>10.9</v>
      </c>
      <c r="I84" s="8" t="s">
        <v>6</v>
      </c>
      <c r="J84" s="8">
        <v>27915.55</v>
      </c>
      <c r="K84" s="9">
        <f>J84-F84+H84</f>
        <v>27727.79</v>
      </c>
    </row>
    <row r="85" spans="1:11" x14ac:dyDescent="0.25">
      <c r="A85" s="42">
        <v>3</v>
      </c>
      <c r="B85" s="8" t="s">
        <v>818</v>
      </c>
      <c r="C85" s="27" t="s">
        <v>819</v>
      </c>
      <c r="D85" s="27" t="s">
        <v>5</v>
      </c>
      <c r="E85" s="27">
        <v>0</v>
      </c>
      <c r="F85" s="9">
        <v>-198.66</v>
      </c>
      <c r="G85" s="9">
        <v>155.69999999999999</v>
      </c>
      <c r="H85" s="9">
        <v>-10.9</v>
      </c>
      <c r="I85" s="8" t="s">
        <v>6</v>
      </c>
      <c r="J85" s="9">
        <v>27727.79</v>
      </c>
      <c r="K85" s="9">
        <f>J85-F85+H85</f>
        <v>27915.55</v>
      </c>
    </row>
    <row r="86" spans="1:11" x14ac:dyDescent="0.25">
      <c r="A86" s="49"/>
      <c r="B86" s="73"/>
      <c r="C86" s="73"/>
      <c r="D86" s="73"/>
      <c r="E86" s="73">
        <f>E83+E84+E85</f>
        <v>398</v>
      </c>
      <c r="F86" s="74">
        <f>F83+F84</f>
        <v>397.32</v>
      </c>
      <c r="G86" s="75"/>
      <c r="H86" s="74">
        <f>H83+H84</f>
        <v>21.8</v>
      </c>
      <c r="I86" s="73"/>
      <c r="J86" s="73"/>
      <c r="K86" s="73"/>
    </row>
    <row r="87" spans="1:11" x14ac:dyDescent="0.25">
      <c r="A87" s="35"/>
      <c r="B87" s="35"/>
      <c r="C87" s="36"/>
      <c r="D87" s="36"/>
      <c r="E87" s="36"/>
      <c r="F87" s="36"/>
      <c r="G87" s="36"/>
      <c r="H87" s="35"/>
      <c r="I87" s="35"/>
      <c r="J87" s="35"/>
      <c r="K87" s="35"/>
    </row>
    <row r="88" spans="1:11" x14ac:dyDescent="0.25">
      <c r="A88" s="35"/>
      <c r="B88" s="35"/>
      <c r="C88" s="281" t="s">
        <v>986</v>
      </c>
      <c r="D88" s="281"/>
      <c r="E88" s="281"/>
      <c r="F88" s="281"/>
      <c r="G88" s="19">
        <v>0</v>
      </c>
      <c r="H88" s="335"/>
      <c r="I88" s="336"/>
      <c r="J88" s="336"/>
      <c r="K88" s="336"/>
    </row>
    <row r="89" spans="1:11" x14ac:dyDescent="0.25">
      <c r="A89" s="35"/>
      <c r="B89" s="35"/>
      <c r="C89" s="281" t="s">
        <v>987</v>
      </c>
      <c r="D89" s="281"/>
      <c r="E89" s="281"/>
      <c r="F89" s="281"/>
      <c r="G89" s="19">
        <f>E86</f>
        <v>398</v>
      </c>
      <c r="H89" s="147"/>
      <c r="I89" s="148"/>
      <c r="J89" s="148"/>
      <c r="K89" s="148"/>
    </row>
    <row r="90" spans="1:11" x14ac:dyDescent="0.25">
      <c r="A90" s="35"/>
      <c r="B90" s="35"/>
      <c r="C90" s="266" t="s">
        <v>40</v>
      </c>
      <c r="D90" s="267"/>
      <c r="E90" s="267"/>
      <c r="F90" s="268"/>
      <c r="G90" s="19">
        <v>21.8</v>
      </c>
      <c r="H90" s="118"/>
      <c r="I90" s="119"/>
      <c r="J90" s="119"/>
      <c r="K90" s="119"/>
    </row>
    <row r="91" spans="1:11" x14ac:dyDescent="0.25">
      <c r="A91" s="35"/>
      <c r="B91" s="35"/>
      <c r="C91" s="266" t="s">
        <v>992</v>
      </c>
      <c r="D91" s="267"/>
      <c r="E91" s="267"/>
      <c r="F91" s="268"/>
      <c r="G91" s="19">
        <v>10</v>
      </c>
      <c r="H91" s="118"/>
      <c r="I91" s="119"/>
      <c r="J91" s="119"/>
      <c r="K91" s="119"/>
    </row>
    <row r="92" spans="1:11" x14ac:dyDescent="0.25">
      <c r="A92" s="35"/>
      <c r="B92" s="35"/>
      <c r="C92" s="266" t="s">
        <v>991</v>
      </c>
      <c r="D92" s="267"/>
      <c r="E92" s="267"/>
      <c r="F92" s="268"/>
      <c r="G92" s="19">
        <v>70</v>
      </c>
      <c r="H92" s="118"/>
      <c r="I92" s="119"/>
      <c r="J92" s="119"/>
      <c r="K92" s="119"/>
    </row>
    <row r="93" spans="1:11" x14ac:dyDescent="0.25">
      <c r="A93" s="35"/>
      <c r="B93" s="35"/>
      <c r="C93" s="332" t="s">
        <v>988</v>
      </c>
      <c r="D93" s="333"/>
      <c r="E93" s="333"/>
      <c r="F93" s="334"/>
      <c r="G93" s="19">
        <v>199</v>
      </c>
      <c r="H93" s="118"/>
      <c r="I93" s="119"/>
    </row>
    <row r="94" spans="1:11" ht="24" customHeight="1" x14ac:dyDescent="0.25">
      <c r="A94" s="35"/>
      <c r="B94" s="35"/>
      <c r="C94" s="281" t="s">
        <v>4</v>
      </c>
      <c r="D94" s="281"/>
      <c r="E94" s="281"/>
      <c r="F94" s="281"/>
      <c r="G94" s="19">
        <f>K85</f>
        <v>27915.55</v>
      </c>
      <c r="H94" s="324" t="s">
        <v>989</v>
      </c>
      <c r="I94" s="325"/>
      <c r="J94" s="325"/>
      <c r="K94" s="325"/>
    </row>
    <row r="95" spans="1:11" x14ac:dyDescent="0.25">
      <c r="A95" s="35"/>
      <c r="B95" s="35"/>
      <c r="C95" s="266" t="s">
        <v>75</v>
      </c>
      <c r="D95" s="267"/>
      <c r="E95" s="267"/>
      <c r="F95" s="268"/>
      <c r="G95" s="19">
        <v>320</v>
      </c>
      <c r="H95" s="329" t="s">
        <v>990</v>
      </c>
      <c r="I95" s="330"/>
      <c r="J95" s="330"/>
      <c r="K95" s="330"/>
    </row>
    <row r="96" spans="1:11" x14ac:dyDescent="0.25">
      <c r="A96" s="37"/>
      <c r="B96" s="37"/>
      <c r="C96" s="282" t="s">
        <v>965</v>
      </c>
      <c r="D96" s="283"/>
      <c r="E96" s="283"/>
      <c r="F96" s="284"/>
      <c r="G96" s="28">
        <f>G74+G89+G92+G91-G90-G95-G93-G91-G92</f>
        <v>373.45000000000005</v>
      </c>
      <c r="H96" s="118"/>
      <c r="I96" s="119"/>
      <c r="J96" s="119"/>
      <c r="K96" s="119"/>
    </row>
    <row r="97" spans="1:11" x14ac:dyDescent="0.25">
      <c r="A97" s="37"/>
      <c r="B97" s="37"/>
      <c r="C97" s="38"/>
      <c r="D97" s="38"/>
      <c r="E97" s="38"/>
      <c r="F97" s="38"/>
      <c r="G97" s="39"/>
      <c r="K97" s="37"/>
    </row>
    <row r="98" spans="1:11" x14ac:dyDescent="0.25">
      <c r="A98" s="134"/>
      <c r="B98" s="134"/>
      <c r="C98" s="134"/>
      <c r="D98" s="134"/>
    </row>
    <row r="100" spans="1:11" x14ac:dyDescent="0.25">
      <c r="H100" s="311" t="s">
        <v>993</v>
      </c>
      <c r="I100" s="311"/>
      <c r="J100" s="311"/>
    </row>
    <row r="102" spans="1:11" x14ac:dyDescent="0.25">
      <c r="H102" s="311" t="s">
        <v>71</v>
      </c>
      <c r="I102" s="311"/>
      <c r="J102" s="311"/>
    </row>
  </sheetData>
  <mergeCells count="21">
    <mergeCell ref="C74:F74"/>
    <mergeCell ref="A1:K3"/>
    <mergeCell ref="A4:K5"/>
    <mergeCell ref="C71:F71"/>
    <mergeCell ref="C72:F72"/>
    <mergeCell ref="C73:F73"/>
    <mergeCell ref="A80:K81"/>
    <mergeCell ref="C88:F88"/>
    <mergeCell ref="H88:K88"/>
    <mergeCell ref="C89:F89"/>
    <mergeCell ref="C90:F90"/>
    <mergeCell ref="H102:J102"/>
    <mergeCell ref="C92:F92"/>
    <mergeCell ref="C91:F91"/>
    <mergeCell ref="C94:F94"/>
    <mergeCell ref="H94:K94"/>
    <mergeCell ref="C95:F95"/>
    <mergeCell ref="H95:K95"/>
    <mergeCell ref="C96:F96"/>
    <mergeCell ref="H100:J100"/>
    <mergeCell ref="C93:F93"/>
  </mergeCells>
  <pageMargins left="0" right="0" top="0" bottom="0" header="0.31496062992125984" footer="0.31496062992125984"/>
  <pageSetup paperSize="9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52" workbookViewId="0">
      <selection sqref="A1:L61"/>
    </sheetView>
  </sheetViews>
  <sheetFormatPr baseColWidth="10" defaultRowHeight="15" x14ac:dyDescent="0.25"/>
  <cols>
    <col min="1" max="1" width="6.28515625" customWidth="1"/>
    <col min="2" max="2" width="29.42578125" customWidth="1"/>
    <col min="3" max="3" width="10" customWidth="1"/>
    <col min="5" max="6" width="8.85546875" customWidth="1"/>
  </cols>
  <sheetData>
    <row r="1" spans="1:11" x14ac:dyDescent="0.25">
      <c r="A1" s="280" t="s">
        <v>996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49" t="s">
        <v>68</v>
      </c>
      <c r="B6" s="149" t="s">
        <v>2</v>
      </c>
      <c r="C6" s="149" t="s">
        <v>41</v>
      </c>
      <c r="D6" s="149" t="s">
        <v>10</v>
      </c>
      <c r="E6" s="149" t="s">
        <v>6</v>
      </c>
      <c r="F6" s="17" t="s">
        <v>11</v>
      </c>
      <c r="G6" s="149" t="s">
        <v>37</v>
      </c>
      <c r="H6" s="149" t="s">
        <v>12</v>
      </c>
      <c r="I6" s="14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914</v>
      </c>
      <c r="C7" s="27" t="s">
        <v>915</v>
      </c>
      <c r="D7" s="72" t="s">
        <v>5</v>
      </c>
      <c r="E7" s="27">
        <v>50</v>
      </c>
      <c r="F7" s="9">
        <v>50</v>
      </c>
      <c r="G7" s="9">
        <v>0</v>
      </c>
      <c r="H7" s="9">
        <v>0</v>
      </c>
      <c r="I7" s="8" t="s">
        <v>6</v>
      </c>
      <c r="J7" s="9">
        <v>27915.55</v>
      </c>
      <c r="K7" s="9">
        <f>J7-F7+H7</f>
        <v>27865.55</v>
      </c>
    </row>
    <row r="8" spans="1:11" x14ac:dyDescent="0.25">
      <c r="A8" s="42">
        <v>2</v>
      </c>
      <c r="B8" s="8" t="s">
        <v>997</v>
      </c>
      <c r="C8" s="27" t="s">
        <v>998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27865.55</v>
      </c>
      <c r="K8" s="9">
        <f>J8-F8+H8</f>
        <v>27677.79</v>
      </c>
    </row>
    <row r="9" spans="1:11" x14ac:dyDescent="0.25">
      <c r="A9" s="42">
        <v>3</v>
      </c>
      <c r="B9" s="8" t="s">
        <v>999</v>
      </c>
      <c r="C9" s="27" t="s">
        <v>1000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27677.79</v>
      </c>
      <c r="K9" s="9">
        <f>J9-F9+H9</f>
        <v>27490.030000000002</v>
      </c>
    </row>
    <row r="10" spans="1:11" x14ac:dyDescent="0.25">
      <c r="A10" s="42">
        <v>4</v>
      </c>
      <c r="B10" s="77" t="s">
        <v>1001</v>
      </c>
      <c r="C10" s="27" t="s">
        <v>1002</v>
      </c>
      <c r="D10" s="27" t="s">
        <v>5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27490.03</v>
      </c>
      <c r="K10" s="9">
        <f>J10-F10+H10</f>
        <v>27302.27</v>
      </c>
    </row>
    <row r="11" spans="1:11" x14ac:dyDescent="0.25">
      <c r="A11" s="42">
        <v>5</v>
      </c>
      <c r="B11" s="8" t="s">
        <v>1003</v>
      </c>
      <c r="C11" s="27" t="s">
        <v>1004</v>
      </c>
      <c r="D11" s="27" t="s">
        <v>30</v>
      </c>
      <c r="E11" s="27">
        <v>163</v>
      </c>
      <c r="F11" s="9">
        <v>162.47999999999999</v>
      </c>
      <c r="G11" s="9">
        <v>122.2</v>
      </c>
      <c r="H11" s="9">
        <v>8.5500000000000007</v>
      </c>
      <c r="I11" s="8" t="s">
        <v>6</v>
      </c>
      <c r="J11" s="9">
        <v>27302.27</v>
      </c>
      <c r="K11" s="9">
        <f>J11-F11+H11</f>
        <v>27148.34</v>
      </c>
    </row>
    <row r="12" spans="1:11" x14ac:dyDescent="0.25">
      <c r="A12" s="42"/>
      <c r="B12" s="8"/>
      <c r="C12" s="27"/>
      <c r="D12" s="27"/>
      <c r="E12" s="27"/>
      <c r="F12" s="9"/>
      <c r="G12" s="9"/>
      <c r="H12" s="9"/>
      <c r="I12" s="8"/>
      <c r="J12" s="9"/>
      <c r="K12" s="9"/>
    </row>
    <row r="13" spans="1:11" x14ac:dyDescent="0.25">
      <c r="A13" s="42"/>
      <c r="B13" s="8"/>
      <c r="C13" s="27"/>
      <c r="D13" s="27"/>
      <c r="E13" s="27"/>
      <c r="F13" s="9"/>
      <c r="G13" s="9"/>
      <c r="H13" s="9"/>
      <c r="I13" s="8"/>
      <c r="J13" s="9"/>
      <c r="K13" s="9"/>
    </row>
    <row r="14" spans="1:11" x14ac:dyDescent="0.25">
      <c r="A14" s="42"/>
      <c r="B14" s="77"/>
      <c r="C14" s="27"/>
      <c r="D14" s="27"/>
      <c r="E14" s="27"/>
      <c r="F14" s="9"/>
      <c r="G14" s="9"/>
      <c r="H14" s="9"/>
      <c r="I14" s="8"/>
      <c r="J14" s="9"/>
      <c r="K14" s="9"/>
    </row>
    <row r="15" spans="1:11" x14ac:dyDescent="0.25">
      <c r="A15" s="42"/>
      <c r="B15" s="8"/>
      <c r="C15" s="27"/>
      <c r="D15" s="27"/>
      <c r="E15" s="27"/>
      <c r="F15" s="9"/>
      <c r="G15" s="9"/>
      <c r="H15" s="9"/>
      <c r="I15" s="8"/>
      <c r="J15" s="9"/>
      <c r="K15" s="9"/>
    </row>
    <row r="16" spans="1:11" x14ac:dyDescent="0.25">
      <c r="A16" s="70"/>
      <c r="B16" s="8"/>
      <c r="C16" s="27"/>
      <c r="D16" s="72"/>
      <c r="E16" s="27"/>
      <c r="F16" s="9"/>
      <c r="G16" s="8"/>
      <c r="H16" s="9"/>
      <c r="I16" s="8"/>
      <c r="J16" s="8"/>
      <c r="K16" s="9"/>
    </row>
    <row r="17" spans="1:11" x14ac:dyDescent="0.25">
      <c r="A17" s="70"/>
      <c r="B17" s="8"/>
      <c r="C17" s="27"/>
      <c r="D17" s="72"/>
      <c r="E17" s="27"/>
      <c r="F17" s="9"/>
      <c r="G17" s="8"/>
      <c r="H17" s="9"/>
      <c r="I17" s="8"/>
      <c r="J17" s="8"/>
      <c r="K17" s="9"/>
    </row>
    <row r="18" spans="1:11" x14ac:dyDescent="0.25">
      <c r="A18" s="49"/>
      <c r="B18" s="73" t="s">
        <v>76</v>
      </c>
      <c r="C18" s="73"/>
      <c r="D18" s="73"/>
      <c r="E18" s="75">
        <f>E7+E8+E9+E10+E11+E12+E13+E14+E15+E16+E17</f>
        <v>810</v>
      </c>
      <c r="F18" s="74">
        <f>F7+F8+F9+F10+F11</f>
        <v>808.46</v>
      </c>
      <c r="G18" s="75"/>
      <c r="H18" s="74">
        <f>H7+H8+H9+H10+H11</f>
        <v>41.25</v>
      </c>
      <c r="I18" s="73"/>
      <c r="J18" s="73"/>
      <c r="K18" s="73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E18+E19</f>
        <v>810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1">
        <f>H18+0</f>
        <v>41.25</v>
      </c>
      <c r="H21" s="117"/>
      <c r="I21" s="116"/>
      <c r="J21" s="116"/>
      <c r="K21" s="116"/>
    </row>
    <row r="22" spans="1:11" x14ac:dyDescent="0.25">
      <c r="A22" s="35"/>
      <c r="B22" s="35"/>
      <c r="C22" s="281" t="s">
        <v>4</v>
      </c>
      <c r="D22" s="281"/>
      <c r="E22" s="281"/>
      <c r="F22" s="281"/>
      <c r="G22" s="19">
        <f>K11</f>
        <v>27148.34</v>
      </c>
      <c r="H22" s="35"/>
      <c r="I22" s="35"/>
      <c r="J22" s="35"/>
      <c r="K22" s="35"/>
    </row>
    <row r="23" spans="1:11" x14ac:dyDescent="0.25">
      <c r="A23" s="37"/>
      <c r="B23" s="35"/>
      <c r="C23" s="285" t="s">
        <v>806</v>
      </c>
      <c r="D23" s="285"/>
      <c r="E23" s="285"/>
      <c r="F23" s="285"/>
      <c r="G23" s="28">
        <f>G20-G21</f>
        <v>768.75</v>
      </c>
      <c r="H23" s="35"/>
      <c r="I23" s="35"/>
      <c r="J23" s="35"/>
      <c r="K23" s="35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ht="14.25" customHeight="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hidden="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hidden="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hidden="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280" t="s">
        <v>481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</row>
    <row r="30" spans="1:11" x14ac:dyDescent="0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ht="30" x14ac:dyDescent="0.25">
      <c r="A31" s="149" t="s">
        <v>68</v>
      </c>
      <c r="B31" s="149" t="s">
        <v>2</v>
      </c>
      <c r="C31" s="149" t="s">
        <v>41</v>
      </c>
      <c r="D31" s="149" t="s">
        <v>10</v>
      </c>
      <c r="E31" s="149" t="s">
        <v>6</v>
      </c>
      <c r="F31" s="17" t="s">
        <v>11</v>
      </c>
      <c r="G31" s="149" t="s">
        <v>37</v>
      </c>
      <c r="H31" s="149" t="s">
        <v>12</v>
      </c>
      <c r="I31" s="149" t="s">
        <v>3</v>
      </c>
      <c r="J31" s="6" t="s">
        <v>1</v>
      </c>
      <c r="K31" s="16" t="s">
        <v>13</v>
      </c>
    </row>
    <row r="32" spans="1:11" x14ac:dyDescent="0.25">
      <c r="A32" s="42">
        <v>1</v>
      </c>
      <c r="B32" s="26" t="s">
        <v>933</v>
      </c>
      <c r="C32" s="27" t="s">
        <v>972</v>
      </c>
      <c r="D32" s="72" t="s">
        <v>60</v>
      </c>
      <c r="E32" s="27">
        <v>0</v>
      </c>
      <c r="F32" s="9">
        <v>-35</v>
      </c>
      <c r="G32" s="9">
        <v>0</v>
      </c>
      <c r="H32" s="8">
        <v>0</v>
      </c>
      <c r="I32" s="8" t="s">
        <v>468</v>
      </c>
      <c r="J32" s="83">
        <v>225.23</v>
      </c>
      <c r="K32" s="9">
        <f>J32-F32</f>
        <v>260.23</v>
      </c>
    </row>
    <row r="33" spans="1:12" x14ac:dyDescent="0.25">
      <c r="A33" s="42">
        <v>2</v>
      </c>
      <c r="B33" s="8" t="s">
        <v>1005</v>
      </c>
      <c r="C33" s="27" t="s">
        <v>1006</v>
      </c>
      <c r="D33" s="27" t="s">
        <v>30</v>
      </c>
      <c r="E33" s="27">
        <v>35</v>
      </c>
      <c r="F33" s="9">
        <v>35</v>
      </c>
      <c r="G33" s="9">
        <v>0</v>
      </c>
      <c r="H33" s="8">
        <v>0</v>
      </c>
      <c r="I33" s="8" t="s">
        <v>6</v>
      </c>
      <c r="J33" s="8">
        <v>260.23</v>
      </c>
      <c r="K33" s="9">
        <f>J33-F33+H33</f>
        <v>225.23000000000002</v>
      </c>
    </row>
    <row r="34" spans="1:12" x14ac:dyDescent="0.25">
      <c r="A34" s="42">
        <v>3</v>
      </c>
      <c r="B34" s="8" t="s">
        <v>1005</v>
      </c>
      <c r="C34" s="27" t="s">
        <v>1006</v>
      </c>
      <c r="D34" s="27" t="s">
        <v>30</v>
      </c>
      <c r="E34" s="27">
        <v>95</v>
      </c>
      <c r="F34" s="9">
        <v>94.75</v>
      </c>
      <c r="G34" s="9">
        <v>0</v>
      </c>
      <c r="H34" s="8">
        <v>0</v>
      </c>
      <c r="I34" s="8" t="s">
        <v>6</v>
      </c>
      <c r="J34" s="8">
        <v>225.23</v>
      </c>
      <c r="K34" s="9">
        <f>J34-F34+H34</f>
        <v>130.47999999999999</v>
      </c>
    </row>
    <row r="35" spans="1:12" x14ac:dyDescent="0.25">
      <c r="A35" s="42"/>
      <c r="B35" s="77"/>
      <c r="C35" s="27"/>
      <c r="D35" s="27"/>
      <c r="E35" s="27"/>
      <c r="F35" s="9"/>
      <c r="G35" s="9"/>
      <c r="H35" s="8"/>
      <c r="I35" s="8"/>
      <c r="J35" s="9"/>
      <c r="K35" s="9"/>
    </row>
    <row r="36" spans="1:12" x14ac:dyDescent="0.25">
      <c r="A36" s="42"/>
      <c r="B36" s="8"/>
      <c r="C36" s="27"/>
      <c r="D36" s="27"/>
      <c r="E36" s="27"/>
      <c r="F36" s="9"/>
      <c r="G36" s="9"/>
      <c r="H36" s="8"/>
      <c r="I36" s="8"/>
      <c r="J36" s="8"/>
      <c r="K36" s="9"/>
    </row>
    <row r="37" spans="1:12" x14ac:dyDescent="0.25">
      <c r="A37" s="42"/>
      <c r="B37" s="8"/>
      <c r="C37" s="27"/>
      <c r="D37" s="27"/>
      <c r="E37" s="27"/>
      <c r="F37" s="9"/>
      <c r="G37" s="9"/>
      <c r="H37" s="8"/>
      <c r="I37" s="8"/>
      <c r="J37" s="9"/>
      <c r="K37" s="9"/>
    </row>
    <row r="38" spans="1:12" x14ac:dyDescent="0.25">
      <c r="A38" s="49"/>
      <c r="B38" s="73"/>
      <c r="C38" s="73"/>
      <c r="D38" s="73"/>
      <c r="E38" s="73">
        <f>E32+E33+E34+E35+E36+E37</f>
        <v>130</v>
      </c>
      <c r="F38" s="74">
        <f>F32+F33+F34+F35+F36</f>
        <v>94.75</v>
      </c>
      <c r="G38" s="75"/>
      <c r="H38" s="76">
        <v>0</v>
      </c>
      <c r="I38" s="73"/>
      <c r="J38" s="73"/>
      <c r="K38" s="73"/>
    </row>
    <row r="39" spans="1:12" x14ac:dyDescent="0.25">
      <c r="A39" s="35"/>
      <c r="B39" s="35"/>
      <c r="C39" s="36"/>
      <c r="D39" s="36"/>
      <c r="E39" s="36"/>
      <c r="F39" s="36"/>
      <c r="G39" s="36"/>
      <c r="H39" s="35"/>
      <c r="I39" s="35"/>
      <c r="J39" s="35"/>
      <c r="K39" s="35"/>
    </row>
    <row r="40" spans="1:12" x14ac:dyDescent="0.25">
      <c r="A40" s="35"/>
      <c r="B40" s="35"/>
      <c r="C40" s="281" t="s">
        <v>1007</v>
      </c>
      <c r="D40" s="281"/>
      <c r="E40" s="281"/>
      <c r="F40" s="281"/>
      <c r="G40" s="19">
        <v>3</v>
      </c>
      <c r="H40" s="118"/>
      <c r="I40" s="119"/>
      <c r="J40" s="119"/>
      <c r="K40" s="119"/>
    </row>
    <row r="41" spans="1:12" x14ac:dyDescent="0.25">
      <c r="A41" s="35"/>
      <c r="B41" s="35"/>
      <c r="C41" s="281" t="s">
        <v>981</v>
      </c>
      <c r="D41" s="281"/>
      <c r="E41" s="281"/>
      <c r="F41" s="281"/>
      <c r="G41" s="19">
        <f>E38</f>
        <v>130</v>
      </c>
      <c r="H41" s="118"/>
      <c r="I41" s="119"/>
      <c r="J41" s="119"/>
      <c r="K41" s="119"/>
    </row>
    <row r="42" spans="1:12" x14ac:dyDescent="0.25">
      <c r="A42" s="35"/>
      <c r="B42" s="35"/>
      <c r="C42" s="266" t="s">
        <v>1011</v>
      </c>
      <c r="D42" s="267"/>
      <c r="E42" s="267"/>
      <c r="F42" s="268"/>
      <c r="G42" s="19">
        <f>K34</f>
        <v>130.47999999999999</v>
      </c>
      <c r="H42" s="118"/>
      <c r="I42" s="119"/>
      <c r="J42" s="119"/>
      <c r="K42" s="119"/>
    </row>
    <row r="43" spans="1:12" ht="24.75" customHeight="1" x14ac:dyDescent="0.25">
      <c r="A43" s="35"/>
      <c r="B43" s="35"/>
      <c r="C43" s="281" t="s">
        <v>1009</v>
      </c>
      <c r="D43" s="281"/>
      <c r="E43" s="281"/>
      <c r="F43" s="281"/>
      <c r="G43" s="19">
        <v>870</v>
      </c>
      <c r="H43" s="329" t="s">
        <v>1012</v>
      </c>
      <c r="I43" s="330"/>
      <c r="J43" s="330"/>
      <c r="K43" s="330"/>
      <c r="L43" s="330"/>
    </row>
    <row r="44" spans="1:12" x14ac:dyDescent="0.25">
      <c r="A44" s="35"/>
      <c r="B44" s="35"/>
      <c r="C44" s="266" t="s">
        <v>1008</v>
      </c>
      <c r="D44" s="267"/>
      <c r="E44" s="267"/>
      <c r="F44" s="268"/>
      <c r="G44" s="19">
        <v>300</v>
      </c>
      <c r="H44" s="329"/>
      <c r="I44" s="330"/>
      <c r="J44" s="330"/>
      <c r="K44" s="330"/>
    </row>
    <row r="45" spans="1:12" x14ac:dyDescent="0.25">
      <c r="A45" s="35"/>
      <c r="B45" s="35"/>
      <c r="C45" s="266" t="s">
        <v>75</v>
      </c>
      <c r="D45" s="267"/>
      <c r="E45" s="267"/>
      <c r="F45" s="268"/>
      <c r="G45" s="19">
        <v>550</v>
      </c>
      <c r="H45" s="318" t="s">
        <v>1010</v>
      </c>
      <c r="I45" s="319"/>
      <c r="J45" s="319"/>
      <c r="K45" s="319"/>
    </row>
    <row r="46" spans="1:12" x14ac:dyDescent="0.25">
      <c r="A46" s="37"/>
      <c r="B46" s="37"/>
      <c r="C46" s="282" t="s">
        <v>482</v>
      </c>
      <c r="D46" s="283"/>
      <c r="E46" s="283"/>
      <c r="F46" s="284"/>
      <c r="G46" s="28">
        <f>E18+G40+G41+G44+G43-G21-G43-G45</f>
        <v>651.75</v>
      </c>
      <c r="H46" s="118"/>
      <c r="I46" s="119"/>
      <c r="J46" s="119"/>
      <c r="K46" s="119"/>
    </row>
    <row r="47" spans="1:12" x14ac:dyDescent="0.25">
      <c r="A47" s="37"/>
      <c r="B47" s="37"/>
      <c r="C47" s="38"/>
      <c r="D47" s="38"/>
      <c r="E47" s="38"/>
      <c r="F47" s="38"/>
      <c r="G47" s="39"/>
      <c r="H47" s="37"/>
      <c r="I47" s="37"/>
      <c r="J47" s="37"/>
      <c r="K47" s="37"/>
    </row>
    <row r="48" spans="1:12" x14ac:dyDescent="0.25">
      <c r="A48" s="134"/>
      <c r="B48" s="134"/>
      <c r="C48" s="134"/>
      <c r="D48" s="134"/>
    </row>
    <row r="50" spans="8:10" x14ac:dyDescent="0.25">
      <c r="H50" s="311" t="s">
        <v>995</v>
      </c>
      <c r="I50" s="311"/>
      <c r="J50" s="311"/>
    </row>
    <row r="52" spans="8:10" x14ac:dyDescent="0.25">
      <c r="H52" s="311" t="s">
        <v>71</v>
      </c>
      <c r="I52" s="311"/>
      <c r="J52" s="311"/>
    </row>
  </sheetData>
  <mergeCells count="19">
    <mergeCell ref="C45:F45"/>
    <mergeCell ref="H45:K45"/>
    <mergeCell ref="C46:F46"/>
    <mergeCell ref="H50:J50"/>
    <mergeCell ref="H52:J52"/>
    <mergeCell ref="C44:F44"/>
    <mergeCell ref="H44:K44"/>
    <mergeCell ref="C43:F43"/>
    <mergeCell ref="H43:L43"/>
    <mergeCell ref="A1:K3"/>
    <mergeCell ref="A4:K5"/>
    <mergeCell ref="C20:F20"/>
    <mergeCell ref="C21:F21"/>
    <mergeCell ref="C22:F22"/>
    <mergeCell ref="C23:F23"/>
    <mergeCell ref="A29:K30"/>
    <mergeCell ref="C40:F40"/>
    <mergeCell ref="C41:F41"/>
    <mergeCell ref="C42:F42"/>
  </mergeCells>
  <pageMargins left="0" right="0" top="0" bottom="0" header="0.31496062992125984" footer="0.31496062992125984"/>
  <pageSetup paperSize="9"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4" workbookViewId="0">
      <selection activeCell="J43" sqref="J43"/>
    </sheetView>
  </sheetViews>
  <sheetFormatPr baseColWidth="10" defaultRowHeight="15" x14ac:dyDescent="0.25"/>
  <cols>
    <col min="1" max="1" width="6" customWidth="1"/>
    <col min="2" max="2" width="34.140625" customWidth="1"/>
    <col min="13" max="13" width="12.28515625" customWidth="1"/>
  </cols>
  <sheetData>
    <row r="1" spans="1:11" x14ac:dyDescent="0.25">
      <c r="A1" s="280" t="s">
        <v>1015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60" t="s">
        <v>68</v>
      </c>
      <c r="B6" s="160" t="s">
        <v>2</v>
      </c>
      <c r="C6" s="160" t="s">
        <v>41</v>
      </c>
      <c r="D6" s="160" t="s">
        <v>10</v>
      </c>
      <c r="E6" s="160" t="s">
        <v>6</v>
      </c>
      <c r="F6" s="17" t="s">
        <v>11</v>
      </c>
      <c r="G6" s="160" t="s">
        <v>37</v>
      </c>
      <c r="H6" s="160" t="s">
        <v>12</v>
      </c>
      <c r="I6" s="160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1016</v>
      </c>
      <c r="C7" s="27" t="s">
        <v>1017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27138.34</v>
      </c>
      <c r="K7" s="9">
        <f t="shared" ref="K7:K17" si="0">J7-F7+H7</f>
        <v>26950.58</v>
      </c>
    </row>
    <row r="8" spans="1:11" x14ac:dyDescent="0.25">
      <c r="A8" s="42">
        <v>2</v>
      </c>
      <c r="B8" s="8" t="s">
        <v>1018</v>
      </c>
      <c r="C8" s="27" t="s">
        <v>1019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26950.58</v>
      </c>
      <c r="K8" s="9">
        <f t="shared" si="0"/>
        <v>26762.820000000003</v>
      </c>
    </row>
    <row r="9" spans="1:11" x14ac:dyDescent="0.25">
      <c r="A9" s="42">
        <v>3</v>
      </c>
      <c r="B9" s="8" t="s">
        <v>1020</v>
      </c>
      <c r="C9" s="27" t="s">
        <v>1021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26762.82</v>
      </c>
      <c r="K9" s="9">
        <f t="shared" si="0"/>
        <v>26575.06</v>
      </c>
    </row>
    <row r="10" spans="1:11" x14ac:dyDescent="0.25">
      <c r="A10" s="42">
        <v>4</v>
      </c>
      <c r="B10" s="77" t="s">
        <v>1022</v>
      </c>
      <c r="C10" s="27" t="s">
        <v>1021</v>
      </c>
      <c r="D10" s="27" t="s">
        <v>5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26575.06</v>
      </c>
      <c r="K10" s="9">
        <f t="shared" si="0"/>
        <v>26387.300000000003</v>
      </c>
    </row>
    <row r="11" spans="1:11" x14ac:dyDescent="0.25">
      <c r="A11" s="42">
        <v>5</v>
      </c>
      <c r="B11" s="8" t="s">
        <v>1024</v>
      </c>
      <c r="C11" s="27" t="s">
        <v>1023</v>
      </c>
      <c r="D11" s="27" t="s">
        <v>5</v>
      </c>
      <c r="E11" s="27">
        <v>157</v>
      </c>
      <c r="F11" s="9">
        <v>156.62</v>
      </c>
      <c r="G11" s="9">
        <v>116.78</v>
      </c>
      <c r="H11" s="9">
        <v>8.18</v>
      </c>
      <c r="I11" s="8" t="s">
        <v>6</v>
      </c>
      <c r="J11" s="9">
        <v>26387.3</v>
      </c>
      <c r="K11" s="9">
        <f t="shared" si="0"/>
        <v>26238.86</v>
      </c>
    </row>
    <row r="12" spans="1:11" x14ac:dyDescent="0.25">
      <c r="A12" s="42">
        <v>6</v>
      </c>
      <c r="B12" s="8" t="s">
        <v>1025</v>
      </c>
      <c r="C12" s="27" t="s">
        <v>1023</v>
      </c>
      <c r="D12" s="27" t="s">
        <v>5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26238.86</v>
      </c>
      <c r="K12" s="9">
        <f t="shared" si="0"/>
        <v>26051.100000000002</v>
      </c>
    </row>
    <row r="13" spans="1:11" x14ac:dyDescent="0.25">
      <c r="A13" s="42">
        <v>7</v>
      </c>
      <c r="B13" s="8" t="s">
        <v>1026</v>
      </c>
      <c r="C13" s="27" t="s">
        <v>1023</v>
      </c>
      <c r="D13" s="27" t="s">
        <v>5</v>
      </c>
      <c r="E13" s="27">
        <v>199</v>
      </c>
      <c r="F13" s="9">
        <v>198.66</v>
      </c>
      <c r="G13" s="9">
        <v>155.69999999999999</v>
      </c>
      <c r="H13" s="9">
        <v>10.9</v>
      </c>
      <c r="I13" s="8" t="s">
        <v>6</v>
      </c>
      <c r="J13" s="9">
        <v>26051.1</v>
      </c>
      <c r="K13" s="9">
        <f t="shared" si="0"/>
        <v>25863.34</v>
      </c>
    </row>
    <row r="14" spans="1:11" x14ac:dyDescent="0.25">
      <c r="A14" s="42">
        <v>8</v>
      </c>
      <c r="B14" s="8" t="s">
        <v>1027</v>
      </c>
      <c r="C14" s="27" t="s">
        <v>1028</v>
      </c>
      <c r="D14" s="27" t="s">
        <v>5</v>
      </c>
      <c r="E14" s="27">
        <v>199</v>
      </c>
      <c r="F14" s="9">
        <v>198.66</v>
      </c>
      <c r="G14" s="9">
        <v>155.69999999999999</v>
      </c>
      <c r="H14" s="9">
        <v>10.9</v>
      </c>
      <c r="I14" s="8" t="s">
        <v>6</v>
      </c>
      <c r="J14" s="9">
        <v>25863.34</v>
      </c>
      <c r="K14" s="9">
        <f t="shared" si="0"/>
        <v>25675.58</v>
      </c>
    </row>
    <row r="15" spans="1:11" x14ac:dyDescent="0.25">
      <c r="A15" s="42">
        <v>9</v>
      </c>
      <c r="B15" s="8" t="s">
        <v>1029</v>
      </c>
      <c r="C15" s="27" t="s">
        <v>1030</v>
      </c>
      <c r="D15" s="27" t="s">
        <v>107</v>
      </c>
      <c r="E15" s="27">
        <v>199</v>
      </c>
      <c r="F15" s="9">
        <v>198.66</v>
      </c>
      <c r="G15" s="9">
        <v>155.69999999999999</v>
      </c>
      <c r="H15" s="9">
        <v>10.9</v>
      </c>
      <c r="I15" s="8" t="s">
        <v>6</v>
      </c>
      <c r="J15" s="9">
        <v>25675.58</v>
      </c>
      <c r="K15" s="9">
        <f t="shared" si="0"/>
        <v>25487.820000000003</v>
      </c>
    </row>
    <row r="16" spans="1:11" x14ac:dyDescent="0.25">
      <c r="A16" s="42">
        <v>10</v>
      </c>
      <c r="B16" s="8" t="s">
        <v>1031</v>
      </c>
      <c r="C16" s="27" t="s">
        <v>1032</v>
      </c>
      <c r="D16" s="27" t="s">
        <v>107</v>
      </c>
      <c r="E16" s="27">
        <v>410</v>
      </c>
      <c r="F16" s="9">
        <v>409.98</v>
      </c>
      <c r="G16" s="9">
        <v>351.37</v>
      </c>
      <c r="H16" s="9">
        <v>31.62</v>
      </c>
      <c r="I16" s="8" t="s">
        <v>6</v>
      </c>
      <c r="J16" s="9">
        <v>25487.82</v>
      </c>
      <c r="K16" s="9">
        <f t="shared" si="0"/>
        <v>25109.46</v>
      </c>
    </row>
    <row r="17" spans="1:11" x14ac:dyDescent="0.25">
      <c r="A17" s="42">
        <v>11</v>
      </c>
      <c r="B17" s="8" t="s">
        <v>207</v>
      </c>
      <c r="C17" s="27" t="s">
        <v>1032</v>
      </c>
      <c r="D17" s="27" t="s">
        <v>107</v>
      </c>
      <c r="E17" s="27">
        <v>36</v>
      </c>
      <c r="F17" s="9">
        <v>35.14</v>
      </c>
      <c r="G17" s="9">
        <v>0</v>
      </c>
      <c r="H17" s="9">
        <v>3.16</v>
      </c>
      <c r="I17" s="8" t="s">
        <v>6</v>
      </c>
      <c r="J17" s="9">
        <v>25109.46</v>
      </c>
      <c r="K17" s="9">
        <f t="shared" si="0"/>
        <v>25077.48</v>
      </c>
    </row>
    <row r="18" spans="1:11" x14ac:dyDescent="0.25">
      <c r="A18" s="42">
        <v>12</v>
      </c>
      <c r="B18" s="8" t="s">
        <v>1033</v>
      </c>
      <c r="C18" s="27" t="s">
        <v>1032</v>
      </c>
      <c r="D18" s="27" t="s">
        <v>107</v>
      </c>
      <c r="E18" s="27">
        <v>316</v>
      </c>
      <c r="F18" s="9">
        <v>315.11</v>
      </c>
      <c r="G18" s="9">
        <v>263.52999999999997</v>
      </c>
      <c r="H18" s="9">
        <v>23.72</v>
      </c>
      <c r="I18" s="8" t="s">
        <v>6</v>
      </c>
      <c r="J18" s="9">
        <v>25077.48</v>
      </c>
      <c r="K18" s="9">
        <f>J18-F18+H18+3695</f>
        <v>28481.09</v>
      </c>
    </row>
    <row r="19" spans="1:11" x14ac:dyDescent="0.25">
      <c r="A19" s="70"/>
      <c r="B19" s="8"/>
      <c r="C19" s="27"/>
      <c r="D19" s="72"/>
      <c r="E19" s="27"/>
      <c r="F19" s="9"/>
      <c r="G19" s="8"/>
      <c r="H19" s="9"/>
      <c r="I19" s="8"/>
      <c r="J19" s="8"/>
      <c r="K19" s="9"/>
    </row>
    <row r="20" spans="1:11" x14ac:dyDescent="0.25">
      <c r="A20" s="49"/>
      <c r="B20" s="73" t="s">
        <v>76</v>
      </c>
      <c r="C20" s="73"/>
      <c r="D20" s="73"/>
      <c r="E20" s="75">
        <f>E7+E8+E9+E10+E11+E12+E13+E19+E14+E15+E16+E17+E18</f>
        <v>2511</v>
      </c>
      <c r="F20" s="74">
        <f>F7+F8+F9+F10+F11+F12+F13+F14+F15+F16+F17+F18</f>
        <v>2506.13</v>
      </c>
      <c r="G20" s="75"/>
      <c r="H20" s="74">
        <f>H7+H8+H9+H10+H11+H12+H13+H14+H15+H16+H17+H18+H19</f>
        <v>153.88000000000002</v>
      </c>
      <c r="I20" s="73"/>
      <c r="J20" s="73"/>
      <c r="K20" s="73"/>
    </row>
    <row r="21" spans="1:11" x14ac:dyDescent="0.25">
      <c r="A21" s="35"/>
      <c r="B21" s="35"/>
      <c r="C21" s="36"/>
      <c r="D21" s="36"/>
      <c r="E21" s="36"/>
      <c r="F21" s="36"/>
      <c r="G21" s="36"/>
      <c r="H21" s="35"/>
      <c r="I21" s="35"/>
      <c r="J21" s="35"/>
      <c r="K21" s="35"/>
    </row>
    <row r="22" spans="1:11" x14ac:dyDescent="0.25">
      <c r="A22" s="35"/>
      <c r="B22" s="35"/>
      <c r="C22" s="281" t="s">
        <v>38</v>
      </c>
      <c r="D22" s="281"/>
      <c r="E22" s="281"/>
      <c r="F22" s="281"/>
      <c r="G22" s="19">
        <f>E20+E21</f>
        <v>2511</v>
      </c>
      <c r="H22" s="117"/>
      <c r="I22" s="116"/>
      <c r="J22" s="116"/>
      <c r="K22" s="116"/>
    </row>
    <row r="23" spans="1:11" x14ac:dyDescent="0.25">
      <c r="A23" s="35"/>
      <c r="B23" s="35"/>
      <c r="C23" s="281" t="s">
        <v>40</v>
      </c>
      <c r="D23" s="281"/>
      <c r="E23" s="281"/>
      <c r="F23" s="281"/>
      <c r="G23" s="19">
        <f>H20</f>
        <v>153.88000000000002</v>
      </c>
      <c r="H23" s="117"/>
      <c r="I23" s="116"/>
      <c r="J23" s="116"/>
      <c r="K23" s="116"/>
    </row>
    <row r="24" spans="1:11" x14ac:dyDescent="0.25">
      <c r="A24" s="35"/>
      <c r="B24" s="35"/>
      <c r="C24" s="281" t="s">
        <v>4</v>
      </c>
      <c r="D24" s="281"/>
      <c r="E24" s="281"/>
      <c r="F24" s="281"/>
      <c r="G24" s="19">
        <f>K18</f>
        <v>28481.09</v>
      </c>
      <c r="H24" s="35"/>
      <c r="I24" s="35"/>
      <c r="J24" s="35"/>
      <c r="K24" s="35"/>
    </row>
    <row r="25" spans="1:11" x14ac:dyDescent="0.25">
      <c r="A25" s="37"/>
      <c r="B25" s="35"/>
      <c r="C25" s="285" t="s">
        <v>806</v>
      </c>
      <c r="D25" s="285"/>
      <c r="E25" s="285"/>
      <c r="F25" s="285"/>
      <c r="G25" s="28">
        <f>G22-G23</f>
        <v>2357.12</v>
      </c>
      <c r="H25" s="35"/>
      <c r="I25" s="35"/>
      <c r="J25" s="35"/>
      <c r="K25" s="35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ht="2.25" customHeight="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hidden="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hidden="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280" t="s">
        <v>481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</row>
    <row r="32" spans="1:11" x14ac:dyDescent="0.25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</row>
    <row r="33" spans="1:13" ht="30" x14ac:dyDescent="0.25">
      <c r="A33" s="160" t="s">
        <v>68</v>
      </c>
      <c r="B33" s="160" t="s">
        <v>2</v>
      </c>
      <c r="C33" s="160" t="s">
        <v>41</v>
      </c>
      <c r="D33" s="160" t="s">
        <v>10</v>
      </c>
      <c r="E33" s="160" t="s">
        <v>6</v>
      </c>
      <c r="F33" s="17" t="s">
        <v>11</v>
      </c>
      <c r="G33" s="160" t="s">
        <v>37</v>
      </c>
      <c r="H33" s="160" t="s">
        <v>12</v>
      </c>
      <c r="I33" s="160" t="s">
        <v>3</v>
      </c>
      <c r="J33" s="6" t="s">
        <v>1</v>
      </c>
      <c r="K33" s="16" t="s">
        <v>13</v>
      </c>
    </row>
    <row r="34" spans="1:13" x14ac:dyDescent="0.25">
      <c r="A34" s="42">
        <v>1</v>
      </c>
      <c r="B34" s="26"/>
      <c r="C34" s="27"/>
      <c r="D34" s="72"/>
      <c r="E34" s="27"/>
      <c r="F34" s="9"/>
      <c r="G34" s="9"/>
      <c r="H34" s="8"/>
      <c r="I34" s="8"/>
      <c r="J34" s="83">
        <v>130.47999999999999</v>
      </c>
      <c r="K34" s="9">
        <f>J34-F34</f>
        <v>130.47999999999999</v>
      </c>
    </row>
    <row r="35" spans="1:13" x14ac:dyDescent="0.25">
      <c r="A35" s="49"/>
      <c r="B35" s="73"/>
      <c r="C35" s="73"/>
      <c r="D35" s="73"/>
      <c r="E35" s="73"/>
      <c r="F35" s="74"/>
      <c r="G35" s="75"/>
      <c r="H35" s="76">
        <v>0</v>
      </c>
      <c r="I35" s="73"/>
      <c r="J35" s="73"/>
      <c r="K35" s="73"/>
    </row>
    <row r="36" spans="1:13" x14ac:dyDescent="0.25">
      <c r="A36" s="35"/>
      <c r="B36" s="35"/>
      <c r="C36" s="36"/>
      <c r="D36" s="36"/>
      <c r="E36" s="36"/>
      <c r="F36" s="36"/>
      <c r="G36" s="36"/>
      <c r="H36" s="35"/>
      <c r="I36" s="35"/>
      <c r="J36" s="35"/>
      <c r="K36" s="35"/>
    </row>
    <row r="37" spans="1:13" x14ac:dyDescent="0.25">
      <c r="A37" s="35"/>
      <c r="B37" s="35"/>
      <c r="C37" s="281" t="s">
        <v>1007</v>
      </c>
      <c r="D37" s="281"/>
      <c r="E37" s="281"/>
      <c r="F37" s="281"/>
      <c r="G37" s="19">
        <v>651</v>
      </c>
      <c r="H37" s="118"/>
      <c r="I37" s="119"/>
      <c r="J37" s="119"/>
      <c r="K37" s="119"/>
    </row>
    <row r="38" spans="1:13" x14ac:dyDescent="0.25">
      <c r="A38" s="35"/>
      <c r="B38" s="35"/>
      <c r="C38" s="281" t="s">
        <v>981</v>
      </c>
      <c r="D38" s="281"/>
      <c r="E38" s="281"/>
      <c r="F38" s="281"/>
      <c r="G38" s="19">
        <f>E35</f>
        <v>0</v>
      </c>
      <c r="H38" s="118"/>
      <c r="I38" s="119"/>
      <c r="J38" s="119"/>
      <c r="K38" s="119"/>
    </row>
    <row r="39" spans="1:13" x14ac:dyDescent="0.25">
      <c r="A39" s="35"/>
      <c r="B39" s="35"/>
      <c r="C39" s="266" t="s">
        <v>1011</v>
      </c>
      <c r="D39" s="267"/>
      <c r="E39" s="267"/>
      <c r="F39" s="268"/>
      <c r="G39" s="19">
        <v>130.47999999999999</v>
      </c>
      <c r="H39" s="118"/>
      <c r="I39" s="119"/>
      <c r="J39" s="119"/>
      <c r="K39" s="119"/>
    </row>
    <row r="40" spans="1:13" ht="15" customHeight="1" x14ac:dyDescent="0.25">
      <c r="A40" s="35"/>
      <c r="B40" s="35"/>
      <c r="C40" s="266" t="s">
        <v>1013</v>
      </c>
      <c r="D40" s="267"/>
      <c r="E40" s="267"/>
      <c r="F40" s="268"/>
      <c r="G40" s="19">
        <v>712</v>
      </c>
      <c r="H40" s="329" t="s">
        <v>1122</v>
      </c>
      <c r="I40" s="330"/>
      <c r="J40" s="330"/>
      <c r="K40" s="330"/>
      <c r="L40" s="163"/>
      <c r="M40" s="163"/>
    </row>
    <row r="41" spans="1:13" x14ac:dyDescent="0.25">
      <c r="A41" s="35"/>
      <c r="B41" s="35"/>
      <c r="C41" s="266" t="s">
        <v>75</v>
      </c>
      <c r="D41" s="267"/>
      <c r="E41" s="267"/>
      <c r="F41" s="268"/>
      <c r="G41" s="19">
        <v>2239</v>
      </c>
      <c r="H41" s="329"/>
      <c r="I41" s="330"/>
      <c r="J41" s="330"/>
      <c r="K41" s="330"/>
      <c r="L41" s="163"/>
      <c r="M41" s="163"/>
    </row>
    <row r="42" spans="1:13" x14ac:dyDescent="0.25">
      <c r="A42" s="37"/>
      <c r="B42" s="37"/>
      <c r="C42" s="282" t="s">
        <v>482</v>
      </c>
      <c r="D42" s="283"/>
      <c r="E42" s="283"/>
      <c r="F42" s="284"/>
      <c r="G42" s="28">
        <f>G22+G37-G40-G41-H20</f>
        <v>57.119999999999976</v>
      </c>
      <c r="H42" s="118"/>
      <c r="I42" s="119"/>
      <c r="J42" s="119"/>
      <c r="K42" s="119"/>
    </row>
    <row r="43" spans="1:13" x14ac:dyDescent="0.25">
      <c r="A43" s="37"/>
      <c r="B43" s="37"/>
      <c r="C43" s="38"/>
      <c r="D43" s="38"/>
      <c r="E43" s="38"/>
      <c r="F43" s="38"/>
      <c r="G43" s="39"/>
      <c r="H43" s="37"/>
      <c r="I43" s="37"/>
      <c r="J43" s="37"/>
      <c r="K43" s="37"/>
    </row>
    <row r="44" spans="1:13" x14ac:dyDescent="0.25">
      <c r="A44" s="134"/>
      <c r="B44" s="134"/>
      <c r="C44" s="134"/>
      <c r="D44" s="134"/>
    </row>
    <row r="46" spans="1:13" x14ac:dyDescent="0.25">
      <c r="H46" s="311" t="s">
        <v>1014</v>
      </c>
      <c r="I46" s="311"/>
      <c r="J46" s="311"/>
    </row>
    <row r="48" spans="1:13" x14ac:dyDescent="0.25">
      <c r="H48" s="311" t="s">
        <v>71</v>
      </c>
      <c r="I48" s="311"/>
      <c r="J48" s="311"/>
    </row>
  </sheetData>
  <mergeCells count="16">
    <mergeCell ref="A31:K32"/>
    <mergeCell ref="C37:F37"/>
    <mergeCell ref="C38:F38"/>
    <mergeCell ref="C39:F39"/>
    <mergeCell ref="A1:K3"/>
    <mergeCell ref="A4:K5"/>
    <mergeCell ref="C22:F22"/>
    <mergeCell ref="C23:F23"/>
    <mergeCell ref="C24:F24"/>
    <mergeCell ref="C25:F25"/>
    <mergeCell ref="H48:J48"/>
    <mergeCell ref="H40:K41"/>
    <mergeCell ref="C40:F40"/>
    <mergeCell ref="C41:F41"/>
    <mergeCell ref="C42:F42"/>
    <mergeCell ref="H46:J46"/>
  </mergeCells>
  <pageMargins left="0" right="0" top="0" bottom="0" header="0.31496062992125984" footer="0.31496062992125984"/>
  <pageSetup paperSize="9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K3"/>
    </sheetView>
  </sheetViews>
  <sheetFormatPr baseColWidth="10" defaultRowHeight="15" x14ac:dyDescent="0.25"/>
  <cols>
    <col min="1" max="1" width="5.5703125" customWidth="1"/>
    <col min="2" max="2" width="35.42578125" customWidth="1"/>
    <col min="3" max="3" width="9.85546875" customWidth="1"/>
    <col min="4" max="4" width="11.140625" customWidth="1"/>
    <col min="5" max="5" width="9.140625" customWidth="1"/>
    <col min="6" max="6" width="9.7109375" customWidth="1"/>
    <col min="7" max="7" width="9.42578125" customWidth="1"/>
    <col min="8" max="8" width="9.7109375" customWidth="1"/>
    <col min="9" max="9" width="10.85546875" customWidth="1"/>
    <col min="10" max="10" width="10.140625" customWidth="1"/>
  </cols>
  <sheetData>
    <row r="1" spans="1:11" x14ac:dyDescent="0.25">
      <c r="A1" s="280" t="s">
        <v>1034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61" t="s">
        <v>68</v>
      </c>
      <c r="B6" s="161" t="s">
        <v>2</v>
      </c>
      <c r="C6" s="161" t="s">
        <v>41</v>
      </c>
      <c r="D6" s="161" t="s">
        <v>10</v>
      </c>
      <c r="E6" s="161" t="s">
        <v>6</v>
      </c>
      <c r="F6" s="17" t="s">
        <v>11</v>
      </c>
      <c r="G6" s="161" t="s">
        <v>37</v>
      </c>
      <c r="H6" s="161" t="s">
        <v>12</v>
      </c>
      <c r="I6" s="16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1035</v>
      </c>
      <c r="C7" s="27" t="s">
        <v>1036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28481.09</v>
      </c>
      <c r="K7" s="9">
        <f t="shared" ref="K7:K13" si="0">J7-F7+H7</f>
        <v>28293.33</v>
      </c>
    </row>
    <row r="8" spans="1:11" x14ac:dyDescent="0.25">
      <c r="A8" s="42">
        <v>2</v>
      </c>
      <c r="B8" s="8" t="s">
        <v>1037</v>
      </c>
      <c r="C8" s="27" t="s">
        <v>1038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28293.33</v>
      </c>
      <c r="K8" s="9">
        <f t="shared" si="0"/>
        <v>28105.570000000003</v>
      </c>
    </row>
    <row r="9" spans="1:11" x14ac:dyDescent="0.25">
      <c r="A9" s="42">
        <v>3</v>
      </c>
      <c r="B9" s="8" t="s">
        <v>1039</v>
      </c>
      <c r="C9" s="27" t="s">
        <v>1038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28105.57</v>
      </c>
      <c r="K9" s="9">
        <f t="shared" si="0"/>
        <v>27917.81</v>
      </c>
    </row>
    <row r="10" spans="1:11" x14ac:dyDescent="0.25">
      <c r="A10" s="42">
        <v>4</v>
      </c>
      <c r="B10" s="77" t="s">
        <v>1040</v>
      </c>
      <c r="C10" s="27" t="s">
        <v>1041</v>
      </c>
      <c r="D10" s="72" t="s">
        <v>219</v>
      </c>
      <c r="E10" s="27">
        <v>398</v>
      </c>
      <c r="F10" s="9">
        <v>397.32</v>
      </c>
      <c r="G10" s="9">
        <v>311.39999999999998</v>
      </c>
      <c r="H10" s="9">
        <v>21.8</v>
      </c>
      <c r="I10" s="8" t="s">
        <v>6</v>
      </c>
      <c r="J10" s="9">
        <v>27917.81</v>
      </c>
      <c r="K10" s="9">
        <f t="shared" si="0"/>
        <v>27542.29</v>
      </c>
    </row>
    <row r="11" spans="1:11" x14ac:dyDescent="0.25">
      <c r="A11" s="42">
        <v>5</v>
      </c>
      <c r="B11" s="8" t="s">
        <v>1042</v>
      </c>
      <c r="C11" s="27" t="s">
        <v>1043</v>
      </c>
      <c r="D11" s="27" t="s">
        <v>5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27542.29</v>
      </c>
      <c r="K11" s="9">
        <f t="shared" si="0"/>
        <v>27354.530000000002</v>
      </c>
    </row>
    <row r="12" spans="1:11" x14ac:dyDescent="0.25">
      <c r="A12" s="42">
        <v>6</v>
      </c>
      <c r="B12" s="8" t="s">
        <v>1044</v>
      </c>
      <c r="C12" s="27" t="s">
        <v>1045</v>
      </c>
      <c r="D12" s="27" t="s">
        <v>5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27354.53</v>
      </c>
      <c r="K12" s="9">
        <f t="shared" si="0"/>
        <v>27166.77</v>
      </c>
    </row>
    <row r="13" spans="1:11" x14ac:dyDescent="0.25">
      <c r="A13" s="42">
        <v>7</v>
      </c>
      <c r="B13" s="8" t="s">
        <v>1046</v>
      </c>
      <c r="C13" s="27" t="s">
        <v>1047</v>
      </c>
      <c r="D13" s="27" t="s">
        <v>30</v>
      </c>
      <c r="E13" s="27">
        <v>157</v>
      </c>
      <c r="F13" s="9">
        <v>156.54</v>
      </c>
      <c r="G13" s="9">
        <v>116.7</v>
      </c>
      <c r="H13" s="9">
        <v>8.17</v>
      </c>
      <c r="I13" s="8" t="s">
        <v>6</v>
      </c>
      <c r="J13" s="9">
        <v>27166.77</v>
      </c>
      <c r="K13" s="9">
        <f t="shared" si="0"/>
        <v>27018.399999999998</v>
      </c>
    </row>
    <row r="14" spans="1:11" x14ac:dyDescent="0.25">
      <c r="A14" s="42">
        <v>8</v>
      </c>
      <c r="B14" s="8"/>
      <c r="C14" s="27"/>
      <c r="D14" s="27"/>
      <c r="E14" s="27"/>
      <c r="F14" s="9"/>
      <c r="G14" s="9"/>
      <c r="H14" s="9"/>
      <c r="I14" s="8"/>
      <c r="J14" s="9"/>
      <c r="K14" s="9"/>
    </row>
    <row r="15" spans="1:11" x14ac:dyDescent="0.25">
      <c r="A15" s="42">
        <v>9</v>
      </c>
      <c r="B15" s="8"/>
      <c r="C15" s="27"/>
      <c r="D15" s="27"/>
      <c r="E15" s="27"/>
      <c r="F15" s="9"/>
      <c r="G15" s="9"/>
      <c r="H15" s="9"/>
      <c r="I15" s="8"/>
      <c r="J15" s="9"/>
      <c r="K15" s="9"/>
    </row>
    <row r="16" spans="1:11" x14ac:dyDescent="0.25">
      <c r="A16" s="42">
        <v>10</v>
      </c>
      <c r="B16" s="8"/>
      <c r="C16" s="27"/>
      <c r="D16" s="27"/>
      <c r="E16" s="27"/>
      <c r="F16" s="9"/>
      <c r="G16" s="9"/>
      <c r="H16" s="9"/>
      <c r="I16" s="8"/>
      <c r="J16" s="9"/>
      <c r="K16" s="9"/>
    </row>
    <row r="17" spans="1:11" x14ac:dyDescent="0.25">
      <c r="A17" s="42">
        <v>11</v>
      </c>
      <c r="B17" s="8"/>
      <c r="C17" s="27"/>
      <c r="D17" s="27"/>
      <c r="E17" s="27"/>
      <c r="F17" s="9"/>
      <c r="G17" s="9"/>
      <c r="H17" s="9"/>
      <c r="I17" s="8"/>
      <c r="J17" s="9"/>
      <c r="K17" s="9"/>
    </row>
    <row r="18" spans="1:11" x14ac:dyDescent="0.25">
      <c r="A18" s="42">
        <v>12</v>
      </c>
      <c r="B18" s="8"/>
      <c r="C18" s="27"/>
      <c r="D18" s="27"/>
      <c r="E18" s="27"/>
      <c r="F18" s="9"/>
      <c r="G18" s="9"/>
      <c r="H18" s="9"/>
      <c r="I18" s="8"/>
      <c r="J18" s="9"/>
      <c r="K18" s="9"/>
    </row>
    <row r="19" spans="1:11" x14ac:dyDescent="0.25">
      <c r="A19" s="70"/>
      <c r="B19" s="8"/>
      <c r="C19" s="27"/>
      <c r="D19" s="72"/>
      <c r="E19" s="27"/>
      <c r="F19" s="9"/>
      <c r="G19" s="8"/>
      <c r="H19" s="9"/>
      <c r="I19" s="8"/>
      <c r="J19" s="8"/>
      <c r="K19" s="9"/>
    </row>
    <row r="20" spans="1:11" x14ac:dyDescent="0.25">
      <c r="A20" s="49"/>
      <c r="B20" s="73" t="s">
        <v>76</v>
      </c>
      <c r="C20" s="73"/>
      <c r="D20" s="73"/>
      <c r="E20" s="75">
        <f>E7+E8+E9+E10+E11+E12+E13+E19+E14+E15+E16+E17+E18</f>
        <v>1550</v>
      </c>
      <c r="F20" s="74">
        <f>F7+F8+F9+F10+F11+F12+F13+F14+F15+F16+F17+F18</f>
        <v>1547.16</v>
      </c>
      <c r="G20" s="75"/>
      <c r="H20" s="74">
        <f>H7+H8+H9+H10+H11+H12+H13+H14+H15+H16+H17+H18+H19</f>
        <v>84.470000000000013</v>
      </c>
      <c r="I20" s="73"/>
      <c r="J20" s="73"/>
      <c r="K20" s="73"/>
    </row>
    <row r="21" spans="1:11" x14ac:dyDescent="0.25">
      <c r="A21" s="35"/>
      <c r="B21" s="35"/>
      <c r="C21" s="36"/>
      <c r="D21" s="36"/>
      <c r="E21" s="36"/>
      <c r="F21" s="36"/>
      <c r="G21" s="36"/>
      <c r="H21" s="35"/>
      <c r="I21" s="35"/>
      <c r="J21" s="35"/>
      <c r="K21" s="35"/>
    </row>
    <row r="22" spans="1:11" x14ac:dyDescent="0.25">
      <c r="A22" s="35"/>
      <c r="B22" s="35"/>
      <c r="C22" s="281" t="s">
        <v>38</v>
      </c>
      <c r="D22" s="281"/>
      <c r="E22" s="281"/>
      <c r="F22" s="281"/>
      <c r="G22" s="19">
        <f>E20+E21</f>
        <v>1550</v>
      </c>
      <c r="H22" s="117"/>
      <c r="I22" s="116"/>
      <c r="J22" s="116"/>
      <c r="K22" s="116"/>
    </row>
    <row r="23" spans="1:11" x14ac:dyDescent="0.25">
      <c r="A23" s="35"/>
      <c r="B23" s="35"/>
      <c r="C23" s="281" t="s">
        <v>40</v>
      </c>
      <c r="D23" s="281"/>
      <c r="E23" s="281"/>
      <c r="F23" s="281"/>
      <c r="G23" s="19">
        <f>H20</f>
        <v>84.470000000000013</v>
      </c>
      <c r="H23" s="117"/>
      <c r="I23" s="116"/>
      <c r="J23" s="116"/>
      <c r="K23" s="116"/>
    </row>
    <row r="24" spans="1:11" x14ac:dyDescent="0.25">
      <c r="A24" s="35"/>
      <c r="B24" s="35"/>
      <c r="C24" s="281" t="s">
        <v>4</v>
      </c>
      <c r="D24" s="281"/>
      <c r="E24" s="281"/>
      <c r="F24" s="281"/>
      <c r="G24" s="19">
        <f>K18</f>
        <v>0</v>
      </c>
      <c r="H24" s="35"/>
      <c r="I24" s="35"/>
      <c r="J24" s="35"/>
      <c r="K24" s="35"/>
    </row>
    <row r="25" spans="1:11" x14ac:dyDescent="0.25">
      <c r="A25" s="37"/>
      <c r="B25" s="35"/>
      <c r="C25" s="285" t="s">
        <v>806</v>
      </c>
      <c r="D25" s="285"/>
      <c r="E25" s="285"/>
      <c r="F25" s="285"/>
      <c r="G25" s="28">
        <f>G22-G23</f>
        <v>1465.53</v>
      </c>
      <c r="H25" s="35"/>
      <c r="I25" s="35"/>
      <c r="J25" s="35"/>
      <c r="K25" s="35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280" t="s">
        <v>481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</row>
    <row r="32" spans="1:11" x14ac:dyDescent="0.25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</row>
    <row r="33" spans="1:11" ht="30" x14ac:dyDescent="0.25">
      <c r="A33" s="161" t="s">
        <v>68</v>
      </c>
      <c r="B33" s="161" t="s">
        <v>2</v>
      </c>
      <c r="C33" s="161" t="s">
        <v>41</v>
      </c>
      <c r="D33" s="161" t="s">
        <v>10</v>
      </c>
      <c r="E33" s="161" t="s">
        <v>6</v>
      </c>
      <c r="F33" s="17" t="s">
        <v>11</v>
      </c>
      <c r="G33" s="161" t="s">
        <v>37</v>
      </c>
      <c r="H33" s="161" t="s">
        <v>12</v>
      </c>
      <c r="I33" s="161" t="s">
        <v>3</v>
      </c>
      <c r="J33" s="6" t="s">
        <v>1</v>
      </c>
      <c r="K33" s="16" t="s">
        <v>13</v>
      </c>
    </row>
    <row r="34" spans="1:11" x14ac:dyDescent="0.25">
      <c r="A34" s="42">
        <v>1</v>
      </c>
      <c r="B34" s="26"/>
      <c r="C34" s="27"/>
      <c r="D34" s="72"/>
      <c r="E34" s="27"/>
      <c r="F34" s="9"/>
      <c r="G34" s="9"/>
      <c r="H34" s="8"/>
      <c r="I34" s="8"/>
      <c r="J34" s="83">
        <v>130.47999999999999</v>
      </c>
      <c r="K34" s="9">
        <f>J34-F34</f>
        <v>130.47999999999999</v>
      </c>
    </row>
    <row r="35" spans="1:11" x14ac:dyDescent="0.25">
      <c r="A35" s="49"/>
      <c r="B35" s="73"/>
      <c r="C35" s="73"/>
      <c r="D35" s="73"/>
      <c r="E35" s="73"/>
      <c r="F35" s="74"/>
      <c r="G35" s="75"/>
      <c r="H35" s="76">
        <v>0</v>
      </c>
      <c r="I35" s="73"/>
      <c r="J35" s="73"/>
      <c r="K35" s="73"/>
    </row>
    <row r="36" spans="1:11" x14ac:dyDescent="0.25">
      <c r="A36" s="35"/>
      <c r="B36" s="35"/>
      <c r="C36" s="36"/>
      <c r="D36" s="36"/>
      <c r="E36" s="36"/>
      <c r="F36" s="36"/>
      <c r="G36" s="36"/>
      <c r="H36" s="35"/>
      <c r="I36" s="35"/>
      <c r="J36" s="35"/>
      <c r="K36" s="35"/>
    </row>
    <row r="37" spans="1:11" x14ac:dyDescent="0.25">
      <c r="A37" s="35"/>
      <c r="B37" s="35"/>
      <c r="C37" s="281" t="s">
        <v>1007</v>
      </c>
      <c r="D37" s="281"/>
      <c r="E37" s="281"/>
      <c r="F37" s="281"/>
      <c r="G37" s="19">
        <v>57</v>
      </c>
      <c r="H37" s="118"/>
      <c r="I37" s="119"/>
      <c r="J37" s="119"/>
      <c r="K37" s="119"/>
    </row>
    <row r="38" spans="1:11" x14ac:dyDescent="0.25">
      <c r="A38" s="35"/>
      <c r="B38" s="35"/>
      <c r="C38" s="281" t="s">
        <v>981</v>
      </c>
      <c r="D38" s="281"/>
      <c r="E38" s="281"/>
      <c r="F38" s="281"/>
      <c r="G38" s="19">
        <f>E35</f>
        <v>0</v>
      </c>
      <c r="H38" s="118"/>
      <c r="I38" s="119"/>
      <c r="J38" s="119"/>
      <c r="K38" s="119"/>
    </row>
    <row r="39" spans="1:11" x14ac:dyDescent="0.25">
      <c r="A39" s="35"/>
      <c r="B39" s="35"/>
      <c r="C39" s="266" t="s">
        <v>1011</v>
      </c>
      <c r="D39" s="267"/>
      <c r="E39" s="267"/>
      <c r="F39" s="268"/>
      <c r="G39" s="19">
        <v>130.47999999999999</v>
      </c>
      <c r="H39" s="118"/>
      <c r="I39" s="119"/>
      <c r="J39" s="119"/>
      <c r="K39" s="119"/>
    </row>
    <row r="40" spans="1:11" x14ac:dyDescent="0.25">
      <c r="A40" s="35"/>
      <c r="B40" s="35"/>
      <c r="C40" s="266" t="s">
        <v>1050</v>
      </c>
      <c r="D40" s="267"/>
      <c r="E40" s="267"/>
      <c r="F40" s="268"/>
      <c r="G40" s="19">
        <v>308</v>
      </c>
      <c r="H40" s="118"/>
      <c r="I40" s="119"/>
      <c r="J40" s="119"/>
      <c r="K40" s="119"/>
    </row>
    <row r="41" spans="1:11" ht="15" customHeight="1" x14ac:dyDescent="0.25">
      <c r="A41" s="35"/>
      <c r="B41" s="35"/>
      <c r="C41" s="266" t="s">
        <v>1048</v>
      </c>
      <c r="D41" s="267"/>
      <c r="E41" s="267"/>
      <c r="F41" s="268"/>
      <c r="G41" s="19">
        <v>610</v>
      </c>
      <c r="H41" s="329" t="s">
        <v>1049</v>
      </c>
      <c r="I41" s="330"/>
      <c r="J41" s="330"/>
      <c r="K41" s="330"/>
    </row>
    <row r="42" spans="1:11" x14ac:dyDescent="0.25">
      <c r="A42" s="35"/>
      <c r="B42" s="35"/>
      <c r="C42" s="266" t="s">
        <v>75</v>
      </c>
      <c r="D42" s="267"/>
      <c r="E42" s="267"/>
      <c r="F42" s="268"/>
      <c r="G42" s="19">
        <v>2320</v>
      </c>
      <c r="H42" s="329"/>
      <c r="I42" s="330"/>
      <c r="J42" s="330"/>
      <c r="K42" s="330"/>
    </row>
    <row r="43" spans="1:11" x14ac:dyDescent="0.25">
      <c r="A43" s="37"/>
      <c r="B43" s="37"/>
      <c r="C43" s="282" t="s">
        <v>482</v>
      </c>
      <c r="D43" s="283"/>
      <c r="E43" s="283"/>
      <c r="F43" s="284"/>
      <c r="G43" s="28">
        <f>G22+G37+G40+G41-G42-H20</f>
        <v>120.52999999999999</v>
      </c>
      <c r="H43" s="329"/>
      <c r="I43" s="330"/>
      <c r="J43" s="330"/>
      <c r="K43" s="330"/>
    </row>
    <row r="44" spans="1:11" x14ac:dyDescent="0.25">
      <c r="A44" s="37"/>
      <c r="B44" s="37"/>
      <c r="C44" s="38"/>
      <c r="D44" s="38"/>
      <c r="E44" s="38"/>
      <c r="F44" s="38"/>
      <c r="G44" s="39"/>
      <c r="H44" s="37"/>
      <c r="I44" s="37"/>
      <c r="J44" s="37"/>
      <c r="K44" s="37"/>
    </row>
    <row r="45" spans="1:11" x14ac:dyDescent="0.25">
      <c r="A45" s="134"/>
      <c r="B45" s="134"/>
      <c r="C45" s="134"/>
      <c r="D45" s="134"/>
    </row>
    <row r="46" spans="1:11" x14ac:dyDescent="0.25">
      <c r="B46" s="162" t="s">
        <v>1051</v>
      </c>
    </row>
    <row r="47" spans="1:11" x14ac:dyDescent="0.25">
      <c r="B47" t="s">
        <v>1052</v>
      </c>
      <c r="C47">
        <v>100</v>
      </c>
      <c r="H47" s="311" t="s">
        <v>1060</v>
      </c>
      <c r="I47" s="311"/>
      <c r="J47" s="311"/>
    </row>
    <row r="48" spans="1:11" x14ac:dyDescent="0.25">
      <c r="B48" t="s">
        <v>1053</v>
      </c>
      <c r="C48">
        <v>30</v>
      </c>
    </row>
    <row r="49" spans="2:10" x14ac:dyDescent="0.25">
      <c r="B49" t="s">
        <v>1054</v>
      </c>
      <c r="C49">
        <v>70</v>
      </c>
      <c r="H49" s="311" t="s">
        <v>71</v>
      </c>
      <c r="I49" s="311"/>
      <c r="J49" s="311"/>
    </row>
    <row r="50" spans="2:10" x14ac:dyDescent="0.25">
      <c r="B50" t="s">
        <v>1055</v>
      </c>
      <c r="C50">
        <v>2</v>
      </c>
    </row>
    <row r="51" spans="2:10" x14ac:dyDescent="0.25">
      <c r="B51" t="s">
        <v>1056</v>
      </c>
      <c r="C51">
        <v>60</v>
      </c>
    </row>
    <row r="52" spans="2:10" x14ac:dyDescent="0.25">
      <c r="B52" t="s">
        <v>1057</v>
      </c>
      <c r="C52">
        <v>30</v>
      </c>
    </row>
    <row r="53" spans="2:10" x14ac:dyDescent="0.25">
      <c r="B53" t="s">
        <v>1058</v>
      </c>
      <c r="C53">
        <v>2028</v>
      </c>
    </row>
    <row r="55" spans="2:10" x14ac:dyDescent="0.25">
      <c r="B55" s="162" t="s">
        <v>1059</v>
      </c>
      <c r="C55" s="125">
        <f>C47+C48+C49+C50+C51+C52+C53</f>
        <v>2320</v>
      </c>
    </row>
  </sheetData>
  <mergeCells count="17">
    <mergeCell ref="C43:F43"/>
    <mergeCell ref="H47:J47"/>
    <mergeCell ref="H49:J49"/>
    <mergeCell ref="C40:F40"/>
    <mergeCell ref="H41:K43"/>
    <mergeCell ref="C42:F42"/>
    <mergeCell ref="A31:K32"/>
    <mergeCell ref="C37:F37"/>
    <mergeCell ref="C38:F38"/>
    <mergeCell ref="C39:F39"/>
    <mergeCell ref="C41:F41"/>
    <mergeCell ref="C25:F25"/>
    <mergeCell ref="A1:K3"/>
    <mergeCell ref="A4:K5"/>
    <mergeCell ref="C22:F22"/>
    <mergeCell ref="C23:F23"/>
    <mergeCell ref="C24:F24"/>
  </mergeCells>
  <pageMargins left="0" right="0" top="0" bottom="0" header="0.31496062992125984" footer="0.31496062992125984"/>
  <pageSetup paperSize="9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" workbookViewId="0">
      <selection activeCell="G25" sqref="G25"/>
    </sheetView>
  </sheetViews>
  <sheetFormatPr baseColWidth="10" defaultRowHeight="15" x14ac:dyDescent="0.25"/>
  <cols>
    <col min="1" max="1" width="5.28515625" customWidth="1"/>
    <col min="2" max="2" width="34.5703125" customWidth="1"/>
  </cols>
  <sheetData>
    <row r="1" spans="1:11" x14ac:dyDescent="0.25">
      <c r="A1" s="337" t="s">
        <v>1091</v>
      </c>
      <c r="B1" s="338"/>
      <c r="C1" s="338"/>
      <c r="D1" s="338"/>
      <c r="E1" s="338"/>
      <c r="F1" s="338"/>
      <c r="G1" s="338"/>
      <c r="H1" s="338"/>
      <c r="I1" s="338"/>
      <c r="J1" s="338"/>
      <c r="K1" s="339"/>
    </row>
    <row r="2" spans="1:11" x14ac:dyDescent="0.25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2"/>
    </row>
    <row r="3" spans="1:11" x14ac:dyDescent="0.25">
      <c r="A3" s="280" t="s">
        <v>0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ht="30" x14ac:dyDescent="0.25">
      <c r="A5" s="164" t="s">
        <v>68</v>
      </c>
      <c r="B5" s="164" t="s">
        <v>2</v>
      </c>
      <c r="C5" s="164" t="s">
        <v>41</v>
      </c>
      <c r="D5" s="164" t="s">
        <v>10</v>
      </c>
      <c r="E5" s="164" t="s">
        <v>6</v>
      </c>
      <c r="F5" s="17" t="s">
        <v>11</v>
      </c>
      <c r="G5" s="164" t="s">
        <v>37</v>
      </c>
      <c r="H5" s="164" t="s">
        <v>12</v>
      </c>
      <c r="I5" s="164" t="s">
        <v>3</v>
      </c>
      <c r="J5" s="6" t="s">
        <v>1</v>
      </c>
      <c r="K5" s="16" t="s">
        <v>13</v>
      </c>
    </row>
    <row r="6" spans="1:11" x14ac:dyDescent="0.25">
      <c r="A6" s="42">
        <v>1</v>
      </c>
      <c r="B6" s="26" t="s">
        <v>1063</v>
      </c>
      <c r="C6" s="27" t="s">
        <v>1064</v>
      </c>
      <c r="D6" s="72" t="s">
        <v>5</v>
      </c>
      <c r="E6" s="27">
        <v>199</v>
      </c>
      <c r="F6" s="9">
        <v>198.66</v>
      </c>
      <c r="G6" s="9">
        <v>155.69999999999999</v>
      </c>
      <c r="H6" s="9">
        <v>10.9</v>
      </c>
      <c r="I6" s="8" t="s">
        <v>6</v>
      </c>
      <c r="J6" s="9">
        <v>27019.21</v>
      </c>
      <c r="K6" s="9">
        <f t="shared" ref="K6:K11" si="0">J6-F6+H6</f>
        <v>26831.45</v>
      </c>
    </row>
    <row r="7" spans="1:11" x14ac:dyDescent="0.25">
      <c r="A7" s="42">
        <v>2</v>
      </c>
      <c r="B7" s="8" t="s">
        <v>1065</v>
      </c>
      <c r="C7" s="27" t="s">
        <v>1066</v>
      </c>
      <c r="D7" s="72" t="s">
        <v>8</v>
      </c>
      <c r="E7" s="27">
        <v>157</v>
      </c>
      <c r="F7" s="9">
        <v>156.54</v>
      </c>
      <c r="G7" s="9">
        <v>116.7</v>
      </c>
      <c r="H7" s="9">
        <v>8.17</v>
      </c>
      <c r="I7" s="8" t="s">
        <v>6</v>
      </c>
      <c r="J7" s="9">
        <v>26831.45</v>
      </c>
      <c r="K7" s="9">
        <f t="shared" si="0"/>
        <v>26683.079999999998</v>
      </c>
    </row>
    <row r="8" spans="1:11" x14ac:dyDescent="0.25">
      <c r="A8" s="42">
        <v>3</v>
      </c>
      <c r="B8" s="8" t="s">
        <v>1067</v>
      </c>
      <c r="C8" s="27" t="s">
        <v>1068</v>
      </c>
      <c r="D8" s="72" t="s">
        <v>5</v>
      </c>
      <c r="E8" s="27">
        <v>16</v>
      </c>
      <c r="F8" s="9">
        <v>15.57</v>
      </c>
      <c r="G8" s="9">
        <v>0</v>
      </c>
      <c r="H8" s="9">
        <v>1.0900000000000001</v>
      </c>
      <c r="I8" s="8" t="s">
        <v>6</v>
      </c>
      <c r="J8" s="9">
        <v>26683.08</v>
      </c>
      <c r="K8" s="9">
        <f t="shared" si="0"/>
        <v>26668.600000000002</v>
      </c>
    </row>
    <row r="9" spans="1:11" x14ac:dyDescent="0.25">
      <c r="A9" s="42">
        <v>4</v>
      </c>
      <c r="B9" s="77" t="s">
        <v>1069</v>
      </c>
      <c r="C9" s="27" t="s">
        <v>1068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10.09</v>
      </c>
      <c r="I9" s="8" t="s">
        <v>6</v>
      </c>
      <c r="J9" s="9">
        <v>26668.6</v>
      </c>
      <c r="K9" s="9">
        <f t="shared" si="0"/>
        <v>26480.03</v>
      </c>
    </row>
    <row r="10" spans="1:11" x14ac:dyDescent="0.25">
      <c r="A10" s="42">
        <v>5</v>
      </c>
      <c r="B10" s="8" t="s">
        <v>1071</v>
      </c>
      <c r="C10" s="27" t="s">
        <v>1070</v>
      </c>
      <c r="D10" s="27" t="s">
        <v>8</v>
      </c>
      <c r="E10" s="27">
        <v>157</v>
      </c>
      <c r="F10" s="9">
        <v>156.54</v>
      </c>
      <c r="G10" s="9">
        <v>116.7</v>
      </c>
      <c r="H10" s="9">
        <v>8.17</v>
      </c>
      <c r="I10" s="8" t="s">
        <v>6</v>
      </c>
      <c r="J10" s="9">
        <v>26480.03</v>
      </c>
      <c r="K10" s="9">
        <f t="shared" si="0"/>
        <v>26331.659999999996</v>
      </c>
    </row>
    <row r="11" spans="1:11" x14ac:dyDescent="0.25">
      <c r="A11" s="42">
        <v>6</v>
      </c>
      <c r="B11" s="8" t="s">
        <v>1072</v>
      </c>
      <c r="C11" s="27" t="s">
        <v>1070</v>
      </c>
      <c r="D11" s="27" t="s">
        <v>8</v>
      </c>
      <c r="E11" s="27">
        <v>157</v>
      </c>
      <c r="F11" s="9">
        <v>156.54</v>
      </c>
      <c r="G11" s="9">
        <v>116.7</v>
      </c>
      <c r="H11" s="9">
        <v>8.17</v>
      </c>
      <c r="I11" s="8" t="s">
        <v>6</v>
      </c>
      <c r="J11" s="9">
        <v>26331.66</v>
      </c>
      <c r="K11" s="9">
        <f t="shared" si="0"/>
        <v>26183.289999999997</v>
      </c>
    </row>
    <row r="12" spans="1:11" x14ac:dyDescent="0.25">
      <c r="A12" s="42">
        <v>7</v>
      </c>
      <c r="B12" s="8" t="s">
        <v>1074</v>
      </c>
      <c r="C12" s="27" t="s">
        <v>1073</v>
      </c>
      <c r="D12" s="27" t="s">
        <v>7</v>
      </c>
      <c r="E12" s="27">
        <v>95</v>
      </c>
      <c r="F12" s="9">
        <v>94.65</v>
      </c>
      <c r="G12" s="9">
        <v>59.4</v>
      </c>
      <c r="H12" s="9">
        <v>4.16</v>
      </c>
      <c r="I12" s="8" t="s">
        <v>67</v>
      </c>
      <c r="J12" s="9">
        <v>26183.29</v>
      </c>
      <c r="K12" s="9">
        <f t="shared" ref="K12:K19" si="1">J12-F12+H12</f>
        <v>26092.799999999999</v>
      </c>
    </row>
    <row r="13" spans="1:11" x14ac:dyDescent="0.25">
      <c r="A13" s="42">
        <v>8</v>
      </c>
      <c r="B13" s="8" t="s">
        <v>1075</v>
      </c>
      <c r="C13" s="27" t="s">
        <v>1073</v>
      </c>
      <c r="D13" s="27" t="s">
        <v>7</v>
      </c>
      <c r="E13" s="27">
        <v>116</v>
      </c>
      <c r="F13" s="9">
        <v>116.04</v>
      </c>
      <c r="G13" s="9">
        <v>79.2</v>
      </c>
      <c r="H13" s="9">
        <v>5.54</v>
      </c>
      <c r="I13" s="8" t="s">
        <v>67</v>
      </c>
      <c r="J13" s="9">
        <v>26092.799999999999</v>
      </c>
      <c r="K13" s="9">
        <f t="shared" si="1"/>
        <v>25982.3</v>
      </c>
    </row>
    <row r="14" spans="1:11" x14ac:dyDescent="0.25">
      <c r="A14" s="42">
        <v>9</v>
      </c>
      <c r="B14" s="8" t="s">
        <v>1076</v>
      </c>
      <c r="C14" s="27" t="s">
        <v>1073</v>
      </c>
      <c r="D14" s="27" t="s">
        <v>7</v>
      </c>
      <c r="E14" s="27">
        <v>95</v>
      </c>
      <c r="F14" s="9">
        <v>94.65</v>
      </c>
      <c r="G14" s="9">
        <v>59.4</v>
      </c>
      <c r="H14" s="9">
        <v>4.16</v>
      </c>
      <c r="I14" s="8" t="s">
        <v>67</v>
      </c>
      <c r="J14" s="9">
        <v>25982.3</v>
      </c>
      <c r="K14" s="9">
        <f t="shared" si="1"/>
        <v>25891.809999999998</v>
      </c>
    </row>
    <row r="15" spans="1:11" x14ac:dyDescent="0.25">
      <c r="A15" s="42">
        <v>10</v>
      </c>
      <c r="B15" s="8" t="s">
        <v>1078</v>
      </c>
      <c r="C15" s="27" t="s">
        <v>551</v>
      </c>
      <c r="D15" s="27" t="s">
        <v>105</v>
      </c>
      <c r="E15" s="27">
        <v>0</v>
      </c>
      <c r="F15" s="9">
        <v>-135.04</v>
      </c>
      <c r="G15" s="9">
        <v>0</v>
      </c>
      <c r="H15" s="9">
        <v>-6.78</v>
      </c>
      <c r="I15" s="8" t="s">
        <v>468</v>
      </c>
      <c r="J15" s="9">
        <v>25891.81</v>
      </c>
      <c r="K15" s="9">
        <f t="shared" si="1"/>
        <v>26020.070000000003</v>
      </c>
    </row>
    <row r="16" spans="1:11" x14ac:dyDescent="0.25">
      <c r="A16" s="42">
        <v>11</v>
      </c>
      <c r="B16" s="8" t="s">
        <v>1079</v>
      </c>
      <c r="C16" s="27" t="s">
        <v>551</v>
      </c>
      <c r="D16" s="27" t="s">
        <v>105</v>
      </c>
      <c r="E16" s="27">
        <v>0</v>
      </c>
      <c r="F16" s="9">
        <v>-135.04</v>
      </c>
      <c r="G16" s="9">
        <v>0</v>
      </c>
      <c r="H16" s="9">
        <v>-6.78</v>
      </c>
      <c r="I16" s="8" t="s">
        <v>468</v>
      </c>
      <c r="J16" s="9">
        <v>26020.07</v>
      </c>
      <c r="K16" s="9">
        <f t="shared" si="1"/>
        <v>26148.33</v>
      </c>
    </row>
    <row r="17" spans="1:13" x14ac:dyDescent="0.25">
      <c r="A17" s="42">
        <v>12</v>
      </c>
      <c r="B17" s="8" t="s">
        <v>1080</v>
      </c>
      <c r="C17" s="27" t="s">
        <v>841</v>
      </c>
      <c r="D17" s="27" t="s">
        <v>60</v>
      </c>
      <c r="E17" s="27">
        <v>0</v>
      </c>
      <c r="F17" s="9">
        <v>-198.66</v>
      </c>
      <c r="G17" s="9">
        <v>0</v>
      </c>
      <c r="H17" s="9">
        <v>-10.9</v>
      </c>
      <c r="I17" s="8" t="s">
        <v>468</v>
      </c>
      <c r="J17" s="9">
        <v>26148.33</v>
      </c>
      <c r="K17" s="9">
        <f t="shared" si="1"/>
        <v>26336.09</v>
      </c>
    </row>
    <row r="18" spans="1:13" x14ac:dyDescent="0.25">
      <c r="A18" s="42">
        <v>13</v>
      </c>
      <c r="B18" s="8" t="s">
        <v>842</v>
      </c>
      <c r="C18" s="27" t="s">
        <v>841</v>
      </c>
      <c r="D18" s="27" t="s">
        <v>60</v>
      </c>
      <c r="E18" s="27">
        <v>0</v>
      </c>
      <c r="F18" s="9">
        <v>-198.66</v>
      </c>
      <c r="G18" s="9">
        <v>0</v>
      </c>
      <c r="H18" s="9">
        <v>-10.9</v>
      </c>
      <c r="I18" s="8" t="s">
        <v>468</v>
      </c>
      <c r="J18" s="9">
        <v>26336.09</v>
      </c>
      <c r="K18" s="9">
        <f t="shared" si="1"/>
        <v>26523.85</v>
      </c>
    </row>
    <row r="19" spans="1:13" x14ac:dyDescent="0.25">
      <c r="A19" s="42">
        <v>14</v>
      </c>
      <c r="B19" s="8" t="s">
        <v>933</v>
      </c>
      <c r="C19" s="27" t="s">
        <v>934</v>
      </c>
      <c r="D19" s="27" t="s">
        <v>60</v>
      </c>
      <c r="E19" s="27">
        <v>0</v>
      </c>
      <c r="F19" s="9">
        <v>-198.66</v>
      </c>
      <c r="G19" s="9">
        <v>0</v>
      </c>
      <c r="H19" s="9">
        <v>-10.9</v>
      </c>
      <c r="I19" s="8" t="s">
        <v>468</v>
      </c>
      <c r="J19" s="9">
        <v>26523.85</v>
      </c>
      <c r="K19" s="9">
        <f t="shared" si="1"/>
        <v>26711.609999999997</v>
      </c>
    </row>
    <row r="20" spans="1:13" x14ac:dyDescent="0.25">
      <c r="A20" s="42">
        <v>15</v>
      </c>
      <c r="B20" s="8" t="s">
        <v>1081</v>
      </c>
      <c r="C20" s="27" t="s">
        <v>1082</v>
      </c>
      <c r="D20" s="27" t="s">
        <v>60</v>
      </c>
      <c r="E20" s="27">
        <v>199</v>
      </c>
      <c r="F20" s="9">
        <v>198.66</v>
      </c>
      <c r="G20" s="9">
        <v>0</v>
      </c>
      <c r="H20" s="9">
        <v>10.9</v>
      </c>
      <c r="I20" s="8" t="s">
        <v>468</v>
      </c>
      <c r="J20" s="9">
        <v>26711.61</v>
      </c>
      <c r="K20" s="9">
        <f>J20-F20+H20</f>
        <v>26523.850000000002</v>
      </c>
    </row>
    <row r="21" spans="1:13" x14ac:dyDescent="0.25">
      <c r="A21" s="42"/>
      <c r="B21" s="8"/>
      <c r="C21" s="27"/>
      <c r="D21" s="27"/>
      <c r="E21" s="27"/>
      <c r="F21" s="9"/>
      <c r="G21" s="9"/>
      <c r="H21" s="9"/>
      <c r="I21" s="8"/>
      <c r="J21" s="9"/>
      <c r="K21" s="9"/>
    </row>
    <row r="22" spans="1:13" ht="15.75" x14ac:dyDescent="0.25">
      <c r="A22" s="42"/>
      <c r="B22" s="8"/>
      <c r="C22" s="27"/>
      <c r="D22" s="27"/>
      <c r="E22" s="27"/>
      <c r="F22" s="9"/>
      <c r="G22" s="9"/>
      <c r="H22" s="9"/>
      <c r="I22" s="8"/>
      <c r="J22" s="9"/>
      <c r="K22" s="9"/>
      <c r="M22" s="170"/>
    </row>
    <row r="23" spans="1:13" x14ac:dyDescent="0.25">
      <c r="A23" s="42"/>
      <c r="B23" s="8"/>
      <c r="C23" s="27"/>
      <c r="D23" s="27"/>
      <c r="E23" s="27"/>
      <c r="F23" s="9"/>
      <c r="G23" s="9"/>
      <c r="H23" s="9"/>
      <c r="I23" s="8"/>
      <c r="J23" s="9"/>
      <c r="K23" s="9"/>
    </row>
    <row r="24" spans="1:13" x14ac:dyDescent="0.25">
      <c r="A24" s="42">
        <v>11</v>
      </c>
      <c r="B24" s="8"/>
      <c r="C24" s="27"/>
      <c r="D24" s="27"/>
      <c r="E24" s="27"/>
      <c r="F24" s="9"/>
      <c r="G24" s="9"/>
      <c r="H24" s="9"/>
      <c r="I24" s="8"/>
      <c r="J24" s="9"/>
      <c r="K24" s="9"/>
    </row>
    <row r="25" spans="1:13" x14ac:dyDescent="0.25">
      <c r="A25" s="42">
        <v>12</v>
      </c>
      <c r="B25" s="8"/>
      <c r="C25" s="27"/>
      <c r="D25" s="27"/>
      <c r="E25" s="27"/>
      <c r="F25" s="9"/>
      <c r="G25" s="9"/>
      <c r="H25" s="9"/>
      <c r="I25" s="8"/>
      <c r="J25" s="9"/>
      <c r="K25" s="9"/>
    </row>
    <row r="26" spans="1:13" x14ac:dyDescent="0.25">
      <c r="A26" s="70"/>
      <c r="B26" s="8"/>
      <c r="C26" s="27"/>
      <c r="D26" s="72"/>
      <c r="E26" s="27"/>
      <c r="F26" s="9"/>
      <c r="G26" s="8"/>
      <c r="H26" s="9"/>
      <c r="I26" s="8"/>
      <c r="J26" s="8"/>
      <c r="K26" s="9"/>
    </row>
    <row r="27" spans="1:13" x14ac:dyDescent="0.25">
      <c r="A27" s="49"/>
      <c r="B27" s="73" t="s">
        <v>76</v>
      </c>
      <c r="C27" s="73"/>
      <c r="D27" s="73"/>
      <c r="E27" s="75">
        <f>E6+E7+E8+E9+E10+E11+E12+E26+E13+E14+E15+E24+E25+E20</f>
        <v>1390</v>
      </c>
      <c r="F27" s="74">
        <f>F6+F7+F8+F9+F10+F11+F12+F13+F14+F15+F24+F25</f>
        <v>1052.81</v>
      </c>
      <c r="G27" s="75"/>
      <c r="H27" s="74">
        <f>H6+H7+H8+H9+H10+H11+H12+H13+H14+H20</f>
        <v>71.350000000000009</v>
      </c>
      <c r="I27" s="73"/>
      <c r="J27" s="73"/>
      <c r="K27" s="73"/>
    </row>
    <row r="28" spans="1:13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3" x14ac:dyDescent="0.25">
      <c r="A29" s="35"/>
      <c r="B29" s="35"/>
      <c r="C29" s="281" t="s">
        <v>38</v>
      </c>
      <c r="D29" s="281"/>
      <c r="E29" s="281"/>
      <c r="F29" s="281"/>
      <c r="G29" s="19">
        <f>E27+E28</f>
        <v>1390</v>
      </c>
      <c r="H29" s="117"/>
      <c r="I29" s="116"/>
      <c r="J29" s="116"/>
      <c r="K29" s="116"/>
    </row>
    <row r="30" spans="1:13" x14ac:dyDescent="0.25">
      <c r="A30" s="35"/>
      <c r="B30" s="35"/>
      <c r="C30" s="281" t="s">
        <v>40</v>
      </c>
      <c r="D30" s="281"/>
      <c r="E30" s="281"/>
      <c r="F30" s="281"/>
      <c r="G30" s="19">
        <f>H27</f>
        <v>71.350000000000009</v>
      </c>
      <c r="H30" s="117"/>
      <c r="I30" s="116"/>
      <c r="J30" s="116"/>
      <c r="K30" s="116"/>
    </row>
    <row r="31" spans="1:13" x14ac:dyDescent="0.25">
      <c r="A31" s="35"/>
      <c r="B31" s="35"/>
      <c r="C31" s="281" t="s">
        <v>4</v>
      </c>
      <c r="D31" s="281"/>
      <c r="E31" s="281"/>
      <c r="F31" s="281"/>
      <c r="G31" s="19">
        <f>K25</f>
        <v>0</v>
      </c>
      <c r="H31" s="35"/>
      <c r="I31" s="35"/>
      <c r="J31" s="35"/>
      <c r="K31" s="35"/>
    </row>
    <row r="32" spans="1:13" x14ac:dyDescent="0.25">
      <c r="A32" s="37"/>
      <c r="B32" s="35"/>
      <c r="C32" s="285" t="s">
        <v>806</v>
      </c>
      <c r="D32" s="285"/>
      <c r="E32" s="285"/>
      <c r="F32" s="285"/>
      <c r="G32" s="28">
        <f>G29-G30</f>
        <v>1318.65</v>
      </c>
      <c r="H32" s="35"/>
      <c r="I32" s="35"/>
      <c r="J32" s="35"/>
      <c r="K32" s="35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280" t="s">
        <v>481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  <row r="39" spans="1:11" x14ac:dyDescent="0.25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</row>
    <row r="40" spans="1:11" ht="30" x14ac:dyDescent="0.25">
      <c r="A40" s="164" t="s">
        <v>68</v>
      </c>
      <c r="B40" s="164" t="s">
        <v>2</v>
      </c>
      <c r="C40" s="164" t="s">
        <v>41</v>
      </c>
      <c r="D40" s="164" t="s">
        <v>10</v>
      </c>
      <c r="E40" s="164" t="s">
        <v>6</v>
      </c>
      <c r="F40" s="17" t="s">
        <v>11</v>
      </c>
      <c r="G40" s="164" t="s">
        <v>37</v>
      </c>
      <c r="H40" s="164" t="s">
        <v>12</v>
      </c>
      <c r="I40" s="164" t="s">
        <v>3</v>
      </c>
      <c r="J40" s="6" t="s">
        <v>1</v>
      </c>
      <c r="K40" s="16" t="s">
        <v>13</v>
      </c>
    </row>
    <row r="41" spans="1:11" x14ac:dyDescent="0.25">
      <c r="A41" s="42">
        <v>1</v>
      </c>
      <c r="B41" s="26"/>
      <c r="C41" s="27"/>
      <c r="D41" s="72"/>
      <c r="E41" s="27"/>
      <c r="F41" s="9"/>
      <c r="G41" s="9"/>
      <c r="H41" s="8"/>
      <c r="I41" s="8"/>
      <c r="J41" s="83">
        <v>130.47999999999999</v>
      </c>
      <c r="K41" s="9">
        <f>J41-F41</f>
        <v>130.47999999999999</v>
      </c>
    </row>
    <row r="42" spans="1:11" x14ac:dyDescent="0.25">
      <c r="A42" s="49"/>
      <c r="B42" s="73"/>
      <c r="C42" s="73"/>
      <c r="D42" s="73"/>
      <c r="E42" s="73"/>
      <c r="F42" s="74"/>
      <c r="G42" s="75"/>
      <c r="H42" s="76">
        <v>0</v>
      </c>
      <c r="I42" s="73"/>
      <c r="J42" s="73"/>
      <c r="K42" s="73"/>
    </row>
    <row r="43" spans="1:11" x14ac:dyDescent="0.25">
      <c r="A43" s="35"/>
      <c r="B43" s="35"/>
      <c r="C43" s="36"/>
      <c r="D43" s="36"/>
      <c r="E43" s="36"/>
      <c r="F43" s="36"/>
      <c r="G43" s="36"/>
      <c r="H43" s="35"/>
      <c r="I43" s="35"/>
      <c r="J43" s="35"/>
      <c r="K43" s="35"/>
    </row>
    <row r="44" spans="1:11" x14ac:dyDescent="0.25">
      <c r="A44" s="35"/>
      <c r="B44" s="35"/>
      <c r="C44" s="281" t="s">
        <v>1061</v>
      </c>
      <c r="D44" s="281"/>
      <c r="E44" s="281"/>
      <c r="F44" s="281"/>
      <c r="G44" s="19">
        <v>121</v>
      </c>
      <c r="H44" s="118"/>
      <c r="I44" s="119"/>
      <c r="J44" s="119"/>
      <c r="K44" s="119"/>
    </row>
    <row r="45" spans="1:11" x14ac:dyDescent="0.25">
      <c r="A45" s="35"/>
      <c r="B45" s="35"/>
      <c r="C45" s="281" t="s">
        <v>981</v>
      </c>
      <c r="D45" s="281"/>
      <c r="E45" s="281"/>
      <c r="F45" s="281"/>
      <c r="G45" s="19">
        <f>E42</f>
        <v>0</v>
      </c>
      <c r="H45" s="118"/>
      <c r="I45" s="119"/>
      <c r="J45" s="119"/>
      <c r="K45" s="119"/>
    </row>
    <row r="46" spans="1:11" x14ac:dyDescent="0.25">
      <c r="A46" s="35"/>
      <c r="B46" s="35"/>
      <c r="C46" s="266" t="s">
        <v>1011</v>
      </c>
      <c r="D46" s="267"/>
      <c r="E46" s="267"/>
      <c r="F46" s="268"/>
      <c r="G46" s="19">
        <v>130.47999999999999</v>
      </c>
      <c r="H46" s="118"/>
      <c r="I46" s="119"/>
      <c r="J46" s="119"/>
      <c r="K46" s="119"/>
    </row>
    <row r="47" spans="1:11" x14ac:dyDescent="0.25">
      <c r="A47" s="35"/>
      <c r="B47" s="35"/>
      <c r="C47" s="266" t="s">
        <v>1077</v>
      </c>
      <c r="D47" s="267"/>
      <c r="E47" s="267"/>
      <c r="F47" s="268"/>
      <c r="G47" s="19">
        <v>84.47</v>
      </c>
      <c r="H47" s="118"/>
      <c r="I47" s="119"/>
      <c r="J47" s="119"/>
      <c r="K47" s="119"/>
    </row>
    <row r="48" spans="1:11" x14ac:dyDescent="0.25">
      <c r="A48" s="35"/>
      <c r="B48" s="35"/>
      <c r="C48" s="266" t="s">
        <v>1083</v>
      </c>
      <c r="D48" s="267"/>
      <c r="E48" s="267"/>
      <c r="F48" s="268"/>
      <c r="G48" s="19">
        <v>5</v>
      </c>
      <c r="H48" s="329"/>
      <c r="I48" s="330"/>
      <c r="J48" s="330"/>
      <c r="K48" s="330"/>
    </row>
    <row r="49" spans="1:11" x14ac:dyDescent="0.25">
      <c r="A49" s="35"/>
      <c r="B49" s="35"/>
      <c r="C49" s="266" t="s">
        <v>1085</v>
      </c>
      <c r="D49" s="267"/>
      <c r="E49" s="267"/>
      <c r="F49" s="268"/>
      <c r="G49" s="19">
        <v>62</v>
      </c>
      <c r="H49" s="329"/>
      <c r="I49" s="330"/>
      <c r="J49" s="330"/>
      <c r="K49" s="330"/>
    </row>
    <row r="50" spans="1:11" x14ac:dyDescent="0.25">
      <c r="A50" s="35"/>
      <c r="B50" s="35"/>
      <c r="C50" s="266" t="s">
        <v>1086</v>
      </c>
      <c r="D50" s="267"/>
      <c r="E50" s="267"/>
      <c r="F50" s="268"/>
      <c r="G50" s="19">
        <v>1368</v>
      </c>
      <c r="H50" s="329"/>
      <c r="I50" s="330"/>
      <c r="J50" s="330"/>
      <c r="K50" s="330"/>
    </row>
    <row r="51" spans="1:11" x14ac:dyDescent="0.25">
      <c r="A51" s="35"/>
      <c r="B51" s="35"/>
      <c r="C51" s="266" t="s">
        <v>1084</v>
      </c>
      <c r="D51" s="267"/>
      <c r="E51" s="267"/>
      <c r="F51" s="268"/>
      <c r="G51" s="19">
        <v>10</v>
      </c>
      <c r="H51" s="329"/>
      <c r="I51" s="330"/>
      <c r="J51" s="330"/>
      <c r="K51" s="330"/>
    </row>
    <row r="52" spans="1:11" x14ac:dyDescent="0.25">
      <c r="A52" s="35"/>
      <c r="B52" s="35"/>
      <c r="C52" s="266" t="s">
        <v>75</v>
      </c>
      <c r="D52" s="267"/>
      <c r="E52" s="267"/>
      <c r="F52" s="268"/>
      <c r="G52" s="19">
        <v>2759.25</v>
      </c>
      <c r="H52" s="329"/>
      <c r="I52" s="330"/>
      <c r="J52" s="330"/>
      <c r="K52" s="330"/>
    </row>
    <row r="53" spans="1:11" x14ac:dyDescent="0.25">
      <c r="A53" s="37"/>
      <c r="B53" s="37"/>
      <c r="C53" s="282" t="s">
        <v>482</v>
      </c>
      <c r="D53" s="283"/>
      <c r="E53" s="283"/>
      <c r="F53" s="284"/>
      <c r="G53" s="28">
        <f>G29+G44+G47+G48+G49+G50+G51-G52-H27</f>
        <v>209.87000000000023</v>
      </c>
      <c r="H53" s="329"/>
      <c r="I53" s="330"/>
      <c r="J53" s="330"/>
      <c r="K53" s="330"/>
    </row>
    <row r="54" spans="1:11" x14ac:dyDescent="0.25">
      <c r="A54" s="37"/>
      <c r="B54" s="37"/>
      <c r="C54" s="38"/>
      <c r="D54" s="38"/>
      <c r="E54" s="38"/>
      <c r="F54" s="38"/>
      <c r="G54" s="39"/>
      <c r="H54" s="37"/>
      <c r="I54" s="37"/>
      <c r="J54" s="37"/>
      <c r="K54" s="37"/>
    </row>
    <row r="55" spans="1:11" x14ac:dyDescent="0.25">
      <c r="A55" s="134"/>
      <c r="B55" s="134"/>
      <c r="C55" s="134"/>
      <c r="D55" s="134"/>
    </row>
    <row r="56" spans="1:11" x14ac:dyDescent="0.25">
      <c r="B56" s="165" t="s">
        <v>1051</v>
      </c>
    </row>
    <row r="57" spans="1:11" x14ac:dyDescent="0.25">
      <c r="B57" t="s">
        <v>1087</v>
      </c>
      <c r="C57">
        <v>3.5</v>
      </c>
      <c r="H57" s="311" t="s">
        <v>1062</v>
      </c>
      <c r="I57" s="311"/>
      <c r="J57" s="311"/>
    </row>
    <row r="58" spans="1:11" x14ac:dyDescent="0.25">
      <c r="B58" t="s">
        <v>1088</v>
      </c>
      <c r="C58">
        <v>0.75</v>
      </c>
    </row>
    <row r="59" spans="1:11" x14ac:dyDescent="0.25">
      <c r="B59" t="s">
        <v>1089</v>
      </c>
      <c r="C59">
        <v>1720</v>
      </c>
      <c r="H59" s="311" t="s">
        <v>71</v>
      </c>
      <c r="I59" s="311"/>
      <c r="J59" s="311"/>
    </row>
    <row r="60" spans="1:11" x14ac:dyDescent="0.25">
      <c r="B60" t="s">
        <v>1058</v>
      </c>
      <c r="C60">
        <v>390</v>
      </c>
    </row>
    <row r="61" spans="1:11" x14ac:dyDescent="0.25">
      <c r="B61" t="s">
        <v>1090</v>
      </c>
      <c r="C61">
        <v>645</v>
      </c>
    </row>
    <row r="65" spans="2:3" x14ac:dyDescent="0.25">
      <c r="B65" s="165" t="s">
        <v>1059</v>
      </c>
      <c r="C65" s="125">
        <f>C57+C58+C59+C60+C61+C62+C63</f>
        <v>2759.25</v>
      </c>
    </row>
  </sheetData>
  <mergeCells count="20">
    <mergeCell ref="H57:J57"/>
    <mergeCell ref="H59:J59"/>
    <mergeCell ref="C44:F44"/>
    <mergeCell ref="C45:F45"/>
    <mergeCell ref="C46:F46"/>
    <mergeCell ref="C47:F47"/>
    <mergeCell ref="C48:F48"/>
    <mergeCell ref="H48:K53"/>
    <mergeCell ref="C52:F52"/>
    <mergeCell ref="C53:F53"/>
    <mergeCell ref="A38:K39"/>
    <mergeCell ref="C51:F51"/>
    <mergeCell ref="C49:F49"/>
    <mergeCell ref="C50:F50"/>
    <mergeCell ref="A1:K2"/>
    <mergeCell ref="A3:K4"/>
    <mergeCell ref="C29:F29"/>
    <mergeCell ref="C30:F30"/>
    <mergeCell ref="C31:F31"/>
    <mergeCell ref="C32:F32"/>
  </mergeCells>
  <pageMargins left="0" right="0" top="0" bottom="0" header="0.31496062992125984" footer="0.31496062992125984"/>
  <pageSetup paperSize="9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3" workbookViewId="0">
      <selection activeCell="C17" sqref="C17"/>
    </sheetView>
  </sheetViews>
  <sheetFormatPr baseColWidth="10" defaultRowHeight="15" x14ac:dyDescent="0.25"/>
  <cols>
    <col min="1" max="1" width="5.42578125" customWidth="1"/>
    <col min="2" max="2" width="35.140625" customWidth="1"/>
    <col min="3" max="3" width="10" customWidth="1"/>
    <col min="4" max="4" width="11.28515625" customWidth="1"/>
    <col min="5" max="5" width="10.5703125" customWidth="1"/>
    <col min="6" max="6" width="10" customWidth="1"/>
    <col min="7" max="7" width="9.140625" customWidth="1"/>
    <col min="8" max="8" width="9.5703125" customWidth="1"/>
    <col min="10" max="10" width="12.5703125" customWidth="1"/>
  </cols>
  <sheetData>
    <row r="1" spans="1:11" x14ac:dyDescent="0.25">
      <c r="A1" s="337" t="s">
        <v>1120</v>
      </c>
      <c r="B1" s="338"/>
      <c r="C1" s="338"/>
      <c r="D1" s="338"/>
      <c r="E1" s="338"/>
      <c r="F1" s="338"/>
      <c r="G1" s="338"/>
      <c r="H1" s="338"/>
      <c r="I1" s="338"/>
      <c r="J1" s="338"/>
      <c r="K1" s="339"/>
    </row>
    <row r="2" spans="1:11" x14ac:dyDescent="0.25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2"/>
    </row>
    <row r="3" spans="1:11" x14ac:dyDescent="0.25">
      <c r="A3" s="280" t="s">
        <v>0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ht="30" x14ac:dyDescent="0.25">
      <c r="A5" s="166" t="s">
        <v>68</v>
      </c>
      <c r="B5" s="166" t="s">
        <v>2</v>
      </c>
      <c r="C5" s="166" t="s">
        <v>41</v>
      </c>
      <c r="D5" s="166" t="s">
        <v>10</v>
      </c>
      <c r="E5" s="166" t="s">
        <v>6</v>
      </c>
      <c r="F5" s="17" t="s">
        <v>11</v>
      </c>
      <c r="G5" s="166" t="s">
        <v>37</v>
      </c>
      <c r="H5" s="166" t="s">
        <v>12</v>
      </c>
      <c r="I5" s="166" t="s">
        <v>3</v>
      </c>
      <c r="J5" s="6" t="s">
        <v>1</v>
      </c>
      <c r="K5" s="16" t="s">
        <v>13</v>
      </c>
    </row>
    <row r="6" spans="1:11" x14ac:dyDescent="0.25">
      <c r="A6" s="42">
        <v>1</v>
      </c>
      <c r="B6" s="26" t="s">
        <v>1092</v>
      </c>
      <c r="C6" s="27" t="s">
        <v>670</v>
      </c>
      <c r="D6" s="72" t="s">
        <v>15</v>
      </c>
      <c r="E6" s="27">
        <v>0</v>
      </c>
      <c r="F6" s="9">
        <v>-186.28</v>
      </c>
      <c r="G6" s="9">
        <v>116</v>
      </c>
      <c r="H6" s="9">
        <v>-8.1199999999999992</v>
      </c>
      <c r="I6" s="8" t="s">
        <v>468</v>
      </c>
      <c r="J6" s="9">
        <v>26523.85</v>
      </c>
      <c r="K6" s="9">
        <f t="shared" ref="K6:K12" si="0">J6-F6+H6</f>
        <v>26702.01</v>
      </c>
    </row>
    <row r="7" spans="1:11" x14ac:dyDescent="0.25">
      <c r="A7" s="42">
        <v>2</v>
      </c>
      <c r="B7" s="8" t="s">
        <v>1093</v>
      </c>
      <c r="C7" s="27" t="s">
        <v>904</v>
      </c>
      <c r="D7" s="72" t="s">
        <v>60</v>
      </c>
      <c r="E7" s="27">
        <v>0</v>
      </c>
      <c r="F7" s="9">
        <v>-198.66</v>
      </c>
      <c r="G7" s="9">
        <v>155.69999999999999</v>
      </c>
      <c r="H7" s="9">
        <v>-10.9</v>
      </c>
      <c r="I7" s="8" t="s">
        <v>468</v>
      </c>
      <c r="J7" s="9">
        <v>26702.01</v>
      </c>
      <c r="K7" s="9">
        <f t="shared" si="0"/>
        <v>26889.769999999997</v>
      </c>
    </row>
    <row r="8" spans="1:11" x14ac:dyDescent="0.25">
      <c r="A8" s="42">
        <v>3</v>
      </c>
      <c r="B8" s="8" t="s">
        <v>1094</v>
      </c>
      <c r="C8" s="27" t="s">
        <v>837</v>
      </c>
      <c r="D8" s="72" t="s">
        <v>7</v>
      </c>
      <c r="E8" s="27">
        <v>0</v>
      </c>
      <c r="F8" s="9">
        <v>-116.04</v>
      </c>
      <c r="G8" s="9">
        <v>79.2</v>
      </c>
      <c r="H8" s="9">
        <v>-5.54</v>
      </c>
      <c r="I8" s="8" t="s">
        <v>468</v>
      </c>
      <c r="J8" s="9">
        <v>26889.77</v>
      </c>
      <c r="K8" s="9">
        <f t="shared" si="0"/>
        <v>27000.27</v>
      </c>
    </row>
    <row r="9" spans="1:11" x14ac:dyDescent="0.25">
      <c r="A9" s="42">
        <v>4</v>
      </c>
      <c r="B9" s="77" t="s">
        <v>1095</v>
      </c>
      <c r="C9" s="27" t="s">
        <v>666</v>
      </c>
      <c r="D9" s="72" t="s">
        <v>15</v>
      </c>
      <c r="E9" s="27">
        <v>0</v>
      </c>
      <c r="F9" s="9">
        <v>-93.14</v>
      </c>
      <c r="G9" s="9">
        <v>58</v>
      </c>
      <c r="H9" s="9">
        <v>-4.0599999999999996</v>
      </c>
      <c r="I9" s="8" t="s">
        <v>468</v>
      </c>
      <c r="J9" s="9">
        <v>27000.27</v>
      </c>
      <c r="K9" s="9">
        <f t="shared" si="0"/>
        <v>27089.35</v>
      </c>
    </row>
    <row r="10" spans="1:11" x14ac:dyDescent="0.25">
      <c r="A10" s="42">
        <v>5</v>
      </c>
      <c r="B10" s="8" t="s">
        <v>686</v>
      </c>
      <c r="C10" s="27" t="s">
        <v>687</v>
      </c>
      <c r="D10" s="27" t="s">
        <v>91</v>
      </c>
      <c r="E10" s="27">
        <v>0</v>
      </c>
      <c r="F10" s="9">
        <v>-162.47999999999999</v>
      </c>
      <c r="G10" s="9">
        <v>122.2</v>
      </c>
      <c r="H10" s="9">
        <v>-8.5500000000000007</v>
      </c>
      <c r="I10" s="8" t="s">
        <v>468</v>
      </c>
      <c r="J10" s="9">
        <v>27089.35</v>
      </c>
      <c r="K10" s="9">
        <f t="shared" si="0"/>
        <v>27243.279999999999</v>
      </c>
    </row>
    <row r="11" spans="1:11" x14ac:dyDescent="0.25">
      <c r="A11" s="42">
        <v>6</v>
      </c>
      <c r="B11" s="8" t="s">
        <v>1096</v>
      </c>
      <c r="C11" s="27" t="s">
        <v>1097</v>
      </c>
      <c r="D11" s="27" t="s">
        <v>60</v>
      </c>
      <c r="E11" s="27">
        <v>0</v>
      </c>
      <c r="F11" s="9">
        <v>-198.66</v>
      </c>
      <c r="G11" s="9">
        <v>155.69999999999999</v>
      </c>
      <c r="H11" s="9">
        <v>-10.9</v>
      </c>
      <c r="I11" s="8" t="s">
        <v>468</v>
      </c>
      <c r="J11" s="9">
        <v>27243.279999999999</v>
      </c>
      <c r="K11" s="9">
        <f t="shared" si="0"/>
        <v>27431.039999999997</v>
      </c>
    </row>
    <row r="12" spans="1:11" x14ac:dyDescent="0.25">
      <c r="A12" s="42">
        <v>7</v>
      </c>
      <c r="B12" s="8" t="s">
        <v>1098</v>
      </c>
      <c r="C12" s="27" t="s">
        <v>1099</v>
      </c>
      <c r="D12" s="27" t="s">
        <v>60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27431.040000000001</v>
      </c>
      <c r="K12" s="9">
        <f t="shared" si="0"/>
        <v>27243.280000000002</v>
      </c>
    </row>
    <row r="13" spans="1:11" x14ac:dyDescent="0.25">
      <c r="A13" s="42">
        <v>8</v>
      </c>
      <c r="B13" s="8" t="s">
        <v>1100</v>
      </c>
      <c r="C13" s="27" t="s">
        <v>1101</v>
      </c>
      <c r="D13" s="27" t="s">
        <v>5</v>
      </c>
      <c r="E13" s="27">
        <v>398</v>
      </c>
      <c r="F13" s="9">
        <v>397.32</v>
      </c>
      <c r="G13" s="9">
        <v>311.39999999999998</v>
      </c>
      <c r="H13" s="9">
        <v>21.8</v>
      </c>
      <c r="I13" s="8" t="s">
        <v>6</v>
      </c>
      <c r="J13" s="9">
        <v>27243.279999999999</v>
      </c>
      <c r="K13" s="9">
        <f t="shared" ref="K13:K18" si="1">J13-F13+H13</f>
        <v>26867.759999999998</v>
      </c>
    </row>
    <row r="14" spans="1:11" x14ac:dyDescent="0.25">
      <c r="A14" s="42">
        <v>9</v>
      </c>
      <c r="B14" s="8" t="s">
        <v>1102</v>
      </c>
      <c r="C14" s="27" t="s">
        <v>1101</v>
      </c>
      <c r="D14" s="27" t="s">
        <v>5</v>
      </c>
      <c r="E14" s="27">
        <v>398</v>
      </c>
      <c r="F14" s="9">
        <v>397.32</v>
      </c>
      <c r="G14" s="9">
        <v>311.39999999999998</v>
      </c>
      <c r="H14" s="9">
        <v>21.8</v>
      </c>
      <c r="I14" s="8" t="s">
        <v>6</v>
      </c>
      <c r="J14" s="9">
        <v>26867.759999999998</v>
      </c>
      <c r="K14" s="9">
        <f t="shared" si="1"/>
        <v>26492.239999999998</v>
      </c>
    </row>
    <row r="15" spans="1:11" x14ac:dyDescent="0.25">
      <c r="A15" s="42">
        <v>10</v>
      </c>
      <c r="B15" s="8" t="s">
        <v>1103</v>
      </c>
      <c r="C15" s="27" t="s">
        <v>1104</v>
      </c>
      <c r="D15" s="27" t="s">
        <v>7</v>
      </c>
      <c r="E15" s="27">
        <v>116</v>
      </c>
      <c r="F15" s="9">
        <v>116.04</v>
      </c>
      <c r="G15" s="9">
        <v>79.2</v>
      </c>
      <c r="H15" s="9">
        <v>5.54</v>
      </c>
      <c r="I15" s="8" t="s">
        <v>6</v>
      </c>
      <c r="J15" s="9">
        <v>26492.240000000002</v>
      </c>
      <c r="K15" s="9">
        <f t="shared" si="1"/>
        <v>26381.74</v>
      </c>
    </row>
    <row r="16" spans="1:11" x14ac:dyDescent="0.25">
      <c r="A16" s="42">
        <v>11</v>
      </c>
      <c r="B16" s="8" t="s">
        <v>1105</v>
      </c>
      <c r="C16" s="27" t="s">
        <v>1106</v>
      </c>
      <c r="D16" s="27" t="s">
        <v>60</v>
      </c>
      <c r="E16" s="27">
        <v>199</v>
      </c>
      <c r="F16" s="9">
        <v>198.66</v>
      </c>
      <c r="G16" s="9">
        <v>155.69999999999999</v>
      </c>
      <c r="H16" s="9">
        <v>10.9</v>
      </c>
      <c r="I16" s="8" t="s">
        <v>6</v>
      </c>
      <c r="J16" s="9">
        <v>26381.74</v>
      </c>
      <c r="K16" s="9">
        <f t="shared" si="1"/>
        <v>26193.980000000003</v>
      </c>
    </row>
    <row r="17" spans="1:11" x14ac:dyDescent="0.25">
      <c r="A17" s="42">
        <v>12</v>
      </c>
      <c r="B17" s="8" t="s">
        <v>1107</v>
      </c>
      <c r="C17" s="27" t="s">
        <v>1108</v>
      </c>
      <c r="D17" s="27" t="s">
        <v>30</v>
      </c>
      <c r="E17" s="27">
        <v>163</v>
      </c>
      <c r="F17" s="9">
        <v>162.47999999999999</v>
      </c>
      <c r="G17" s="9">
        <v>122.2</v>
      </c>
      <c r="H17" s="9">
        <v>8.5500000000000007</v>
      </c>
      <c r="I17" s="8" t="s">
        <v>6</v>
      </c>
      <c r="J17" s="9">
        <v>26193.98</v>
      </c>
      <c r="K17" s="9">
        <f t="shared" si="1"/>
        <v>26040.05</v>
      </c>
    </row>
    <row r="18" spans="1:11" x14ac:dyDescent="0.25">
      <c r="A18" s="42">
        <v>13</v>
      </c>
      <c r="B18" s="8" t="s">
        <v>848</v>
      </c>
      <c r="C18" s="27" t="s">
        <v>849</v>
      </c>
      <c r="D18" s="27" t="s">
        <v>115</v>
      </c>
      <c r="E18" s="27">
        <v>0</v>
      </c>
      <c r="F18" s="9">
        <v>-294.43</v>
      </c>
      <c r="G18" s="9">
        <v>244.38</v>
      </c>
      <c r="H18" s="9">
        <v>-21.99</v>
      </c>
      <c r="I18" s="8" t="s">
        <v>6</v>
      </c>
      <c r="J18" s="9">
        <v>26040.05</v>
      </c>
      <c r="K18" s="9">
        <f t="shared" si="1"/>
        <v>26312.489999999998</v>
      </c>
    </row>
    <row r="19" spans="1:11" x14ac:dyDescent="0.25">
      <c r="A19" s="42">
        <v>14</v>
      </c>
      <c r="B19" s="8"/>
      <c r="C19" s="27"/>
      <c r="D19" s="27"/>
      <c r="E19" s="27"/>
      <c r="F19" s="9"/>
      <c r="G19" s="9"/>
      <c r="H19" s="9"/>
      <c r="I19" s="8"/>
      <c r="J19" s="9"/>
      <c r="K19" s="9"/>
    </row>
    <row r="20" spans="1:11" x14ac:dyDescent="0.25">
      <c r="A20" s="42">
        <v>15</v>
      </c>
      <c r="B20" s="8"/>
      <c r="C20" s="27"/>
      <c r="D20" s="27"/>
      <c r="E20" s="27"/>
      <c r="F20" s="9"/>
      <c r="G20" s="9"/>
      <c r="H20" s="9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9"/>
      <c r="I21" s="8"/>
      <c r="J21" s="9"/>
      <c r="K21" s="9"/>
    </row>
    <row r="22" spans="1:11" x14ac:dyDescent="0.25">
      <c r="A22" s="42"/>
      <c r="B22" s="8"/>
      <c r="C22" s="27"/>
      <c r="D22" s="27"/>
      <c r="E22" s="27"/>
      <c r="F22" s="9"/>
      <c r="G22" s="9"/>
      <c r="H22" s="9"/>
      <c r="I22" s="8"/>
      <c r="J22" s="9"/>
      <c r="K22" s="9"/>
    </row>
    <row r="23" spans="1:11" x14ac:dyDescent="0.25">
      <c r="A23" s="42"/>
      <c r="B23" s="8"/>
      <c r="C23" s="27"/>
      <c r="D23" s="27"/>
      <c r="E23" s="27"/>
      <c r="F23" s="9"/>
      <c r="G23" s="9"/>
      <c r="H23" s="9"/>
      <c r="I23" s="8"/>
      <c r="J23" s="9"/>
      <c r="K23" s="9"/>
    </row>
    <row r="24" spans="1:11" x14ac:dyDescent="0.25">
      <c r="A24" s="42">
        <v>11</v>
      </c>
      <c r="B24" s="8"/>
      <c r="C24" s="27"/>
      <c r="D24" s="27"/>
      <c r="E24" s="27"/>
      <c r="F24" s="9"/>
      <c r="G24" s="9"/>
      <c r="H24" s="9"/>
      <c r="I24" s="8"/>
      <c r="J24" s="9"/>
      <c r="K24" s="9"/>
    </row>
    <row r="25" spans="1:11" x14ac:dyDescent="0.25">
      <c r="A25" s="42">
        <v>12</v>
      </c>
      <c r="B25" s="8"/>
      <c r="C25" s="27"/>
      <c r="D25" s="27"/>
      <c r="E25" s="27"/>
      <c r="F25" s="9"/>
      <c r="G25" s="9"/>
      <c r="H25" s="9"/>
      <c r="I25" s="8"/>
      <c r="J25" s="9"/>
      <c r="K25" s="9"/>
    </row>
    <row r="26" spans="1:11" x14ac:dyDescent="0.25">
      <c r="A26" s="70"/>
      <c r="B26" s="8"/>
      <c r="C26" s="27"/>
      <c r="D26" s="72"/>
      <c r="E26" s="27"/>
      <c r="F26" s="9"/>
      <c r="G26" s="8"/>
      <c r="H26" s="9"/>
      <c r="I26" s="8"/>
      <c r="J26" s="8"/>
      <c r="K26" s="9"/>
    </row>
    <row r="27" spans="1:11" x14ac:dyDescent="0.25">
      <c r="A27" s="49"/>
      <c r="B27" s="73" t="s">
        <v>76</v>
      </c>
      <c r="C27" s="73"/>
      <c r="D27" s="73"/>
      <c r="E27" s="75">
        <f>E6+E7+E8+E9+E10+E11+E12+E26+E13+E14+E15+E24+E25+E20+E16+E17+E18+E19+E21+E22+E23</f>
        <v>1473</v>
      </c>
      <c r="F27" s="74">
        <f>F12+F13+F14+F15+F16+F17</f>
        <v>1470.48</v>
      </c>
      <c r="G27" s="75"/>
      <c r="H27" s="74">
        <f>H13+H14+H15+H16+H17</f>
        <v>68.59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38</v>
      </c>
      <c r="D29" s="281"/>
      <c r="E29" s="281"/>
      <c r="F29" s="281"/>
      <c r="G29" s="19">
        <f>E27+E28</f>
        <v>1473</v>
      </c>
      <c r="H29" s="117"/>
      <c r="I29" s="116"/>
      <c r="J29" s="116"/>
      <c r="K29" s="116"/>
    </row>
    <row r="30" spans="1:11" x14ac:dyDescent="0.25">
      <c r="A30" s="35"/>
      <c r="B30" s="35"/>
      <c r="C30" s="281" t="s">
        <v>40</v>
      </c>
      <c r="D30" s="281"/>
      <c r="E30" s="281"/>
      <c r="F30" s="281"/>
      <c r="G30" s="19">
        <f>H27</f>
        <v>68.59</v>
      </c>
      <c r="H30" s="117"/>
      <c r="I30" s="116"/>
      <c r="J30" s="116"/>
      <c r="K30" s="116"/>
    </row>
    <row r="31" spans="1:11" x14ac:dyDescent="0.25">
      <c r="A31" s="35"/>
      <c r="B31" s="35"/>
      <c r="C31" s="281" t="s">
        <v>4</v>
      </c>
      <c r="D31" s="281"/>
      <c r="E31" s="281"/>
      <c r="F31" s="281"/>
      <c r="G31" s="19">
        <f>K25</f>
        <v>0</v>
      </c>
      <c r="H31" s="35"/>
      <c r="I31" s="35"/>
      <c r="J31" s="35"/>
      <c r="K31" s="35"/>
    </row>
    <row r="32" spans="1:11" x14ac:dyDescent="0.25">
      <c r="A32" s="37"/>
      <c r="B32" s="35"/>
      <c r="C32" s="285" t="s">
        <v>806</v>
      </c>
      <c r="D32" s="285"/>
      <c r="E32" s="285"/>
      <c r="F32" s="285"/>
      <c r="G32" s="28">
        <f>G29-G30</f>
        <v>1404.41</v>
      </c>
      <c r="H32" s="35"/>
      <c r="I32" s="35"/>
      <c r="J32" s="35"/>
      <c r="K32" s="35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280" t="s">
        <v>481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  <row r="39" spans="1:11" x14ac:dyDescent="0.25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</row>
    <row r="40" spans="1:11" ht="30" x14ac:dyDescent="0.25">
      <c r="A40" s="166" t="s">
        <v>68</v>
      </c>
      <c r="B40" s="166" t="s">
        <v>2</v>
      </c>
      <c r="C40" s="166" t="s">
        <v>41</v>
      </c>
      <c r="D40" s="166" t="s">
        <v>10</v>
      </c>
      <c r="E40" s="166" t="s">
        <v>6</v>
      </c>
      <c r="F40" s="17" t="s">
        <v>11</v>
      </c>
      <c r="G40" s="166" t="s">
        <v>37</v>
      </c>
      <c r="H40" s="166" t="s">
        <v>12</v>
      </c>
      <c r="I40" s="166" t="s">
        <v>3</v>
      </c>
      <c r="J40" s="6" t="s">
        <v>1</v>
      </c>
      <c r="K40" s="16" t="s">
        <v>13</v>
      </c>
    </row>
    <row r="41" spans="1:11" x14ac:dyDescent="0.25">
      <c r="A41" s="27">
        <v>1</v>
      </c>
      <c r="B41" s="26" t="s">
        <v>1109</v>
      </c>
      <c r="C41" s="27" t="s">
        <v>632</v>
      </c>
      <c r="D41" s="27" t="s">
        <v>107</v>
      </c>
      <c r="E41" s="27">
        <v>0</v>
      </c>
      <c r="F41" s="131">
        <v>-198</v>
      </c>
      <c r="G41" s="131">
        <v>0</v>
      </c>
      <c r="H41" s="27">
        <v>0</v>
      </c>
      <c r="I41" s="27" t="s">
        <v>468</v>
      </c>
      <c r="J41" s="131">
        <v>130.47999999999999</v>
      </c>
      <c r="K41" s="131">
        <f>J41-F41</f>
        <v>328.48</v>
      </c>
    </row>
    <row r="42" spans="1:11" x14ac:dyDescent="0.25">
      <c r="A42" s="150">
        <v>2</v>
      </c>
      <c r="B42" s="173" t="s">
        <v>1109</v>
      </c>
      <c r="C42" s="150" t="s">
        <v>632</v>
      </c>
      <c r="D42" s="150" t="s">
        <v>107</v>
      </c>
      <c r="E42" s="150">
        <v>0</v>
      </c>
      <c r="F42" s="174">
        <v>100</v>
      </c>
      <c r="G42" s="150">
        <v>0</v>
      </c>
      <c r="H42" s="150">
        <v>0</v>
      </c>
      <c r="I42" s="150" t="s">
        <v>468</v>
      </c>
      <c r="J42" s="175">
        <v>328.48</v>
      </c>
      <c r="K42" s="174">
        <f>J42-F42</f>
        <v>228.48000000000002</v>
      </c>
    </row>
    <row r="43" spans="1:11" x14ac:dyDescent="0.25">
      <c r="A43" s="27">
        <v>3</v>
      </c>
      <c r="B43" s="3" t="s">
        <v>1109</v>
      </c>
      <c r="C43" s="27" t="s">
        <v>632</v>
      </c>
      <c r="D43" s="27" t="s">
        <v>107</v>
      </c>
      <c r="E43" s="27">
        <v>0</v>
      </c>
      <c r="F43" s="27">
        <v>46.71</v>
      </c>
      <c r="G43" s="27">
        <v>0</v>
      </c>
      <c r="H43" s="27">
        <v>0</v>
      </c>
      <c r="I43" s="27" t="s">
        <v>468</v>
      </c>
      <c r="J43" s="27">
        <v>228.48</v>
      </c>
      <c r="K43" s="27">
        <f>J43-F43</f>
        <v>181.76999999999998</v>
      </c>
    </row>
    <row r="44" spans="1:11" x14ac:dyDescent="0.25">
      <c r="A44" s="49"/>
      <c r="B44" s="73"/>
      <c r="C44" s="73"/>
      <c r="D44" s="73"/>
      <c r="E44" s="73"/>
      <c r="F44" s="75">
        <f>F41+F42+F43</f>
        <v>-51.29</v>
      </c>
      <c r="G44" s="75"/>
      <c r="H44" s="73">
        <v>0</v>
      </c>
      <c r="I44" s="73"/>
      <c r="J44" s="73"/>
      <c r="K44" s="73"/>
    </row>
    <row r="45" spans="1:11" x14ac:dyDescent="0.25">
      <c r="A45" s="35"/>
      <c r="B45" s="35"/>
      <c r="C45" s="36"/>
      <c r="D45" s="36"/>
      <c r="E45" s="36"/>
      <c r="F45" s="36"/>
      <c r="G45" s="36"/>
      <c r="H45" s="35"/>
      <c r="I45" s="35"/>
      <c r="J45" s="35"/>
      <c r="K45" s="35"/>
    </row>
    <row r="46" spans="1:11" x14ac:dyDescent="0.25">
      <c r="A46" s="35"/>
      <c r="B46" s="35"/>
      <c r="C46" s="281" t="s">
        <v>1061</v>
      </c>
      <c r="D46" s="281"/>
      <c r="E46" s="281"/>
      <c r="F46" s="281"/>
      <c r="G46" s="19">
        <v>210</v>
      </c>
      <c r="H46" s="118"/>
      <c r="I46" s="119"/>
      <c r="J46" s="119"/>
      <c r="K46" s="119"/>
    </row>
    <row r="47" spans="1:11" x14ac:dyDescent="0.25">
      <c r="A47" s="35"/>
      <c r="B47" s="35"/>
      <c r="C47" s="281" t="s">
        <v>981</v>
      </c>
      <c r="D47" s="281"/>
      <c r="E47" s="281"/>
      <c r="F47" s="281"/>
      <c r="G47" s="19">
        <f>E44</f>
        <v>0</v>
      </c>
      <c r="H47" s="118"/>
      <c r="I47" s="119"/>
      <c r="J47" s="119"/>
      <c r="K47" s="119"/>
    </row>
    <row r="48" spans="1:11" ht="15" customHeight="1" x14ac:dyDescent="0.25">
      <c r="A48" s="35"/>
      <c r="B48" s="35"/>
      <c r="C48" s="266" t="s">
        <v>1011</v>
      </c>
      <c r="D48" s="267"/>
      <c r="E48" s="267"/>
      <c r="F48" s="268"/>
      <c r="G48" s="19">
        <f>K43</f>
        <v>181.76999999999998</v>
      </c>
      <c r="H48" s="318" t="s">
        <v>1110</v>
      </c>
      <c r="I48" s="319"/>
      <c r="J48" s="319"/>
      <c r="K48" s="319"/>
    </row>
    <row r="49" spans="1:11" ht="15" customHeight="1" x14ac:dyDescent="0.25">
      <c r="A49" s="35"/>
      <c r="B49" s="35"/>
      <c r="C49" s="266" t="s">
        <v>1111</v>
      </c>
      <c r="D49" s="267"/>
      <c r="E49" s="267"/>
      <c r="F49" s="268"/>
      <c r="G49" s="19">
        <v>71.349999999999994</v>
      </c>
      <c r="H49" s="168"/>
      <c r="I49" s="169"/>
      <c r="J49" s="169"/>
      <c r="K49" s="169"/>
    </row>
    <row r="50" spans="1:11" x14ac:dyDescent="0.25">
      <c r="A50" s="35"/>
      <c r="B50" s="35"/>
      <c r="C50" s="266" t="s">
        <v>1085</v>
      </c>
      <c r="D50" s="267"/>
      <c r="E50" s="267"/>
      <c r="F50" s="268"/>
      <c r="G50" s="19">
        <v>8</v>
      </c>
      <c r="H50" s="329"/>
      <c r="I50" s="330"/>
      <c r="J50" s="330"/>
      <c r="K50" s="330"/>
    </row>
    <row r="51" spans="1:11" x14ac:dyDescent="0.25">
      <c r="A51" s="35"/>
      <c r="B51" s="35"/>
      <c r="C51" s="266" t="s">
        <v>75</v>
      </c>
      <c r="D51" s="267"/>
      <c r="E51" s="267"/>
      <c r="F51" s="268"/>
      <c r="G51" s="19">
        <v>945</v>
      </c>
      <c r="H51" s="329"/>
      <c r="I51" s="330"/>
      <c r="J51" s="330"/>
      <c r="K51" s="330"/>
    </row>
    <row r="52" spans="1:11" x14ac:dyDescent="0.25">
      <c r="A52" s="37"/>
      <c r="B52" s="37"/>
      <c r="C52" s="282" t="s">
        <v>482</v>
      </c>
      <c r="D52" s="283"/>
      <c r="E52" s="283"/>
      <c r="F52" s="284"/>
      <c r="G52" s="28">
        <f>G29+G46+G50-G51+G49-G30-G49-G50</f>
        <v>669.41</v>
      </c>
      <c r="H52" s="329"/>
      <c r="I52" s="330"/>
      <c r="J52" s="330"/>
      <c r="K52" s="330"/>
    </row>
    <row r="53" spans="1:11" x14ac:dyDescent="0.25">
      <c r="A53" s="37"/>
      <c r="B53" s="37"/>
      <c r="C53" s="38"/>
      <c r="D53" s="38"/>
      <c r="E53" s="38"/>
      <c r="F53" s="38"/>
      <c r="G53" s="39"/>
      <c r="H53" s="37"/>
      <c r="I53" s="37"/>
      <c r="J53" s="37"/>
      <c r="K53" s="37"/>
    </row>
    <row r="54" spans="1:11" x14ac:dyDescent="0.25">
      <c r="A54" s="134"/>
      <c r="B54" s="134"/>
      <c r="C54" s="134"/>
      <c r="D54" s="134"/>
    </row>
    <row r="55" spans="1:11" x14ac:dyDescent="0.25">
      <c r="B55" s="167" t="s">
        <v>1051</v>
      </c>
    </row>
    <row r="56" spans="1:11" x14ac:dyDescent="0.25">
      <c r="B56" t="s">
        <v>1119</v>
      </c>
      <c r="C56">
        <v>5</v>
      </c>
      <c r="H56" s="311" t="s">
        <v>1118</v>
      </c>
      <c r="I56" s="311"/>
      <c r="J56" s="311"/>
    </row>
    <row r="57" spans="1:11" x14ac:dyDescent="0.25">
      <c r="B57" t="s">
        <v>1112</v>
      </c>
      <c r="C57">
        <v>25</v>
      </c>
    </row>
    <row r="58" spans="1:11" x14ac:dyDescent="0.25">
      <c r="B58" t="s">
        <v>1090</v>
      </c>
      <c r="C58">
        <v>650</v>
      </c>
      <c r="H58" s="311" t="s">
        <v>71</v>
      </c>
      <c r="I58" s="311"/>
      <c r="J58" s="311"/>
    </row>
    <row r="59" spans="1:11" x14ac:dyDescent="0.25">
      <c r="B59" t="s">
        <v>1113</v>
      </c>
      <c r="C59">
        <v>50</v>
      </c>
    </row>
    <row r="60" spans="1:11" x14ac:dyDescent="0.25">
      <c r="B60" t="s">
        <v>1114</v>
      </c>
      <c r="C60">
        <v>20</v>
      </c>
    </row>
    <row r="61" spans="1:11" x14ac:dyDescent="0.25">
      <c r="B61" t="s">
        <v>1115</v>
      </c>
      <c r="C61">
        <v>50</v>
      </c>
    </row>
    <row r="62" spans="1:11" x14ac:dyDescent="0.25">
      <c r="B62" t="s">
        <v>1116</v>
      </c>
      <c r="C62">
        <v>10</v>
      </c>
    </row>
    <row r="63" spans="1:11" x14ac:dyDescent="0.25">
      <c r="B63" t="s">
        <v>1053</v>
      </c>
      <c r="C63">
        <v>125</v>
      </c>
    </row>
    <row r="64" spans="1:11" x14ac:dyDescent="0.25">
      <c r="B64" t="s">
        <v>1117</v>
      </c>
      <c r="C64">
        <v>10</v>
      </c>
    </row>
    <row r="65" spans="2:3" x14ac:dyDescent="0.25">
      <c r="B65" s="167" t="s">
        <v>1059</v>
      </c>
      <c r="C65" s="125">
        <f>C56+C57+C58+C59+C60+C61+C62+C63+C64</f>
        <v>945</v>
      </c>
    </row>
  </sheetData>
  <mergeCells count="18">
    <mergeCell ref="C51:F51"/>
    <mergeCell ref="C52:F52"/>
    <mergeCell ref="H56:J56"/>
    <mergeCell ref="H58:J58"/>
    <mergeCell ref="H48:K48"/>
    <mergeCell ref="H50:K52"/>
    <mergeCell ref="C50:F50"/>
    <mergeCell ref="A38:K39"/>
    <mergeCell ref="C46:F46"/>
    <mergeCell ref="C47:F47"/>
    <mergeCell ref="C48:F48"/>
    <mergeCell ref="C49:F49"/>
    <mergeCell ref="C32:F32"/>
    <mergeCell ref="A1:K2"/>
    <mergeCell ref="A3:K4"/>
    <mergeCell ref="C29:F29"/>
    <mergeCell ref="C30:F30"/>
    <mergeCell ref="C31:F31"/>
  </mergeCells>
  <pageMargins left="0" right="0" top="0" bottom="0" header="0.31496062992125984" footer="0.31496062992125984"/>
  <pageSetup paperSize="9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0" workbookViewId="0">
      <selection activeCell="F59" sqref="F59"/>
    </sheetView>
  </sheetViews>
  <sheetFormatPr baseColWidth="10" defaultRowHeight="15" x14ac:dyDescent="0.25"/>
  <cols>
    <col min="1" max="1" width="5.85546875" customWidth="1"/>
    <col min="2" max="2" width="33.7109375" customWidth="1"/>
  </cols>
  <sheetData>
    <row r="1" spans="1:11" x14ac:dyDescent="0.25">
      <c r="A1" s="337" t="s">
        <v>1123</v>
      </c>
      <c r="B1" s="338"/>
      <c r="C1" s="338"/>
      <c r="D1" s="338"/>
      <c r="E1" s="338"/>
      <c r="F1" s="338"/>
      <c r="G1" s="338"/>
      <c r="H1" s="338"/>
      <c r="I1" s="338"/>
      <c r="J1" s="338"/>
      <c r="K1" s="339"/>
    </row>
    <row r="2" spans="1:11" x14ac:dyDescent="0.25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2"/>
    </row>
    <row r="3" spans="1:11" x14ac:dyDescent="0.25">
      <c r="A3" s="280" t="s">
        <v>0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ht="30" x14ac:dyDescent="0.25">
      <c r="A5" s="171" t="s">
        <v>68</v>
      </c>
      <c r="B5" s="171" t="s">
        <v>2</v>
      </c>
      <c r="C5" s="171" t="s">
        <v>41</v>
      </c>
      <c r="D5" s="171" t="s">
        <v>10</v>
      </c>
      <c r="E5" s="171" t="s">
        <v>6</v>
      </c>
      <c r="F5" s="17" t="s">
        <v>11</v>
      </c>
      <c r="G5" s="171" t="s">
        <v>37</v>
      </c>
      <c r="H5" s="171" t="s">
        <v>12</v>
      </c>
      <c r="I5" s="171" t="s">
        <v>3</v>
      </c>
      <c r="J5" s="6" t="s">
        <v>1</v>
      </c>
      <c r="K5" s="16" t="s">
        <v>13</v>
      </c>
    </row>
    <row r="6" spans="1:11" x14ac:dyDescent="0.25">
      <c r="A6" s="42">
        <v>1</v>
      </c>
      <c r="B6" s="26" t="s">
        <v>1124</v>
      </c>
      <c r="C6" s="27" t="s">
        <v>1125</v>
      </c>
      <c r="D6" s="72" t="s">
        <v>30</v>
      </c>
      <c r="E6" s="27">
        <v>163</v>
      </c>
      <c r="F6" s="9">
        <v>162.47999999999999</v>
      </c>
      <c r="G6" s="9">
        <v>122.2</v>
      </c>
      <c r="H6" s="9">
        <v>8.5500000000000007</v>
      </c>
      <c r="I6" s="8" t="s">
        <v>6</v>
      </c>
      <c r="J6" s="9">
        <v>26312.49</v>
      </c>
      <c r="K6" s="9">
        <f t="shared" ref="K6:K18" si="0">J6-F6+H6</f>
        <v>26158.560000000001</v>
      </c>
    </row>
    <row r="7" spans="1:11" x14ac:dyDescent="0.25">
      <c r="A7" s="42">
        <v>2</v>
      </c>
      <c r="B7" s="8" t="s">
        <v>1126</v>
      </c>
      <c r="C7" s="27" t="s">
        <v>1127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26158.560000000001</v>
      </c>
      <c r="K7" s="9">
        <f t="shared" si="0"/>
        <v>25970.800000000003</v>
      </c>
    </row>
    <row r="8" spans="1:11" x14ac:dyDescent="0.25">
      <c r="A8" s="42">
        <v>3</v>
      </c>
      <c r="B8" s="8" t="s">
        <v>1128</v>
      </c>
      <c r="C8" s="27" t="s">
        <v>1127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25970.799999999999</v>
      </c>
      <c r="K8" s="9">
        <f t="shared" si="0"/>
        <v>25783.040000000001</v>
      </c>
    </row>
    <row r="9" spans="1:11" x14ac:dyDescent="0.25">
      <c r="A9" s="42">
        <v>4</v>
      </c>
      <c r="B9" s="77" t="s">
        <v>1129</v>
      </c>
      <c r="C9" s="27" t="s">
        <v>1130</v>
      </c>
      <c r="D9" s="72" t="s">
        <v>60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25783.040000000001</v>
      </c>
      <c r="K9" s="9">
        <f t="shared" si="0"/>
        <v>25595.280000000002</v>
      </c>
    </row>
    <row r="10" spans="1:11" x14ac:dyDescent="0.25">
      <c r="A10" s="42">
        <v>5</v>
      </c>
      <c r="B10" s="8" t="s">
        <v>1131</v>
      </c>
      <c r="C10" s="27" t="s">
        <v>1130</v>
      </c>
      <c r="D10" s="27" t="s">
        <v>60</v>
      </c>
      <c r="E10" s="27">
        <v>157</v>
      </c>
      <c r="F10" s="9">
        <v>156.62</v>
      </c>
      <c r="G10" s="9">
        <v>116.78</v>
      </c>
      <c r="H10" s="9">
        <v>8.18</v>
      </c>
      <c r="I10" s="8" t="s">
        <v>6</v>
      </c>
      <c r="J10" s="9">
        <v>25595.279999999999</v>
      </c>
      <c r="K10" s="9">
        <f t="shared" si="0"/>
        <v>25446.84</v>
      </c>
    </row>
    <row r="11" spans="1:11" x14ac:dyDescent="0.25">
      <c r="A11" s="42">
        <v>6</v>
      </c>
      <c r="B11" s="8" t="s">
        <v>1132</v>
      </c>
      <c r="C11" s="27" t="s">
        <v>1130</v>
      </c>
      <c r="D11" s="27" t="s">
        <v>60</v>
      </c>
      <c r="E11" s="27">
        <v>157</v>
      </c>
      <c r="F11" s="9">
        <v>156.62</v>
      </c>
      <c r="G11" s="9">
        <v>116.78</v>
      </c>
      <c r="H11" s="9">
        <v>8.18</v>
      </c>
      <c r="I11" s="8" t="s">
        <v>6</v>
      </c>
      <c r="J11" s="9">
        <v>25446.84</v>
      </c>
      <c r="K11" s="9">
        <f t="shared" si="0"/>
        <v>25298.400000000001</v>
      </c>
    </row>
    <row r="12" spans="1:11" x14ac:dyDescent="0.25">
      <c r="A12" s="42">
        <v>7</v>
      </c>
      <c r="B12" s="8" t="s">
        <v>1133</v>
      </c>
      <c r="C12" s="27" t="s">
        <v>1135</v>
      </c>
      <c r="D12" s="27" t="s">
        <v>107</v>
      </c>
      <c r="E12" s="27">
        <v>410</v>
      </c>
      <c r="F12" s="9">
        <v>409.98</v>
      </c>
      <c r="G12" s="9">
        <v>351.37</v>
      </c>
      <c r="H12" s="9">
        <v>31.62</v>
      </c>
      <c r="I12" s="8" t="s">
        <v>6</v>
      </c>
      <c r="J12" s="9">
        <v>25298.400000000001</v>
      </c>
      <c r="K12" s="9">
        <f t="shared" si="0"/>
        <v>24920.04</v>
      </c>
    </row>
    <row r="13" spans="1:11" x14ac:dyDescent="0.25">
      <c r="A13" s="42">
        <v>8</v>
      </c>
      <c r="B13" s="8" t="s">
        <v>1134</v>
      </c>
      <c r="C13" s="27" t="s">
        <v>1138</v>
      </c>
      <c r="D13" s="27" t="s">
        <v>30</v>
      </c>
      <c r="E13" s="27">
        <v>163</v>
      </c>
      <c r="F13" s="9">
        <v>162.47999999999999</v>
      </c>
      <c r="G13" s="9">
        <v>122.2</v>
      </c>
      <c r="H13" s="9">
        <v>8.5500000000000007</v>
      </c>
      <c r="I13" s="8" t="s">
        <v>6</v>
      </c>
      <c r="J13" s="9">
        <v>24920.04</v>
      </c>
      <c r="K13" s="9">
        <f t="shared" si="0"/>
        <v>24766.11</v>
      </c>
    </row>
    <row r="14" spans="1:11" x14ac:dyDescent="0.25">
      <c r="A14" s="42">
        <v>9</v>
      </c>
      <c r="B14" s="8" t="s">
        <v>1136</v>
      </c>
      <c r="C14" s="27" t="s">
        <v>1138</v>
      </c>
      <c r="D14" s="27" t="s">
        <v>30</v>
      </c>
      <c r="E14" s="27">
        <v>163</v>
      </c>
      <c r="F14" s="9">
        <v>162.47999999999999</v>
      </c>
      <c r="G14" s="9">
        <v>122.2</v>
      </c>
      <c r="H14" s="9">
        <v>8.5500000000000007</v>
      </c>
      <c r="I14" s="8" t="s">
        <v>6</v>
      </c>
      <c r="J14" s="9">
        <v>24766.11</v>
      </c>
      <c r="K14" s="9">
        <f t="shared" si="0"/>
        <v>24612.18</v>
      </c>
    </row>
    <row r="15" spans="1:11" x14ac:dyDescent="0.25">
      <c r="A15" s="42">
        <v>10</v>
      </c>
      <c r="B15" s="8" t="s">
        <v>1137</v>
      </c>
      <c r="C15" s="27" t="s">
        <v>1138</v>
      </c>
      <c r="D15" s="27" t="s">
        <v>30</v>
      </c>
      <c r="E15" s="27">
        <v>163</v>
      </c>
      <c r="F15" s="9">
        <v>162.47999999999999</v>
      </c>
      <c r="G15" s="9">
        <v>122.2</v>
      </c>
      <c r="H15" s="9">
        <v>8.5500000000000007</v>
      </c>
      <c r="I15" s="8" t="s">
        <v>6</v>
      </c>
      <c r="J15" s="9">
        <v>24612.18</v>
      </c>
      <c r="K15" s="9">
        <f t="shared" si="0"/>
        <v>24458.25</v>
      </c>
    </row>
    <row r="16" spans="1:11" x14ac:dyDescent="0.25">
      <c r="A16" s="42">
        <v>11</v>
      </c>
      <c r="B16" s="8" t="s">
        <v>1139</v>
      </c>
      <c r="C16" s="27" t="s">
        <v>1138</v>
      </c>
      <c r="D16" s="27" t="s">
        <v>30</v>
      </c>
      <c r="E16" s="27">
        <v>163</v>
      </c>
      <c r="F16" s="9">
        <v>162.47999999999999</v>
      </c>
      <c r="G16" s="9">
        <v>122.2</v>
      </c>
      <c r="H16" s="9">
        <v>8.5500000000000007</v>
      </c>
      <c r="I16" s="8" t="s">
        <v>6</v>
      </c>
      <c r="J16" s="9">
        <v>24458.25</v>
      </c>
      <c r="K16" s="9">
        <f t="shared" si="0"/>
        <v>24304.32</v>
      </c>
    </row>
    <row r="17" spans="1:11" x14ac:dyDescent="0.25">
      <c r="A17" s="42">
        <v>12</v>
      </c>
      <c r="B17" s="8" t="s">
        <v>1141</v>
      </c>
      <c r="C17" s="27" t="s">
        <v>1140</v>
      </c>
      <c r="D17" s="27" t="s">
        <v>60</v>
      </c>
      <c r="E17" s="27">
        <v>199</v>
      </c>
      <c r="F17" s="9">
        <v>198.66</v>
      </c>
      <c r="G17" s="9">
        <v>155.69999999999999</v>
      </c>
      <c r="H17" s="9">
        <v>10.9</v>
      </c>
      <c r="I17" s="8" t="s">
        <v>6</v>
      </c>
      <c r="J17" s="9">
        <v>24304.32</v>
      </c>
      <c r="K17" s="9">
        <f t="shared" si="0"/>
        <v>24116.560000000001</v>
      </c>
    </row>
    <row r="18" spans="1:11" x14ac:dyDescent="0.25">
      <c r="A18" s="42">
        <v>13</v>
      </c>
      <c r="B18" s="8" t="s">
        <v>1142</v>
      </c>
      <c r="C18" s="27" t="s">
        <v>1143</v>
      </c>
      <c r="D18" s="27" t="s">
        <v>5</v>
      </c>
      <c r="E18" s="27">
        <v>199</v>
      </c>
      <c r="F18" s="9">
        <v>198.66</v>
      </c>
      <c r="G18" s="9">
        <v>155.69999999999999</v>
      </c>
      <c r="H18" s="9">
        <v>10.9</v>
      </c>
      <c r="I18" s="8" t="s">
        <v>6</v>
      </c>
      <c r="J18" s="9">
        <v>24116.560000000001</v>
      </c>
      <c r="K18" s="9">
        <f t="shared" si="0"/>
        <v>23928.800000000003</v>
      </c>
    </row>
    <row r="19" spans="1:11" x14ac:dyDescent="0.25">
      <c r="A19" s="42">
        <v>14</v>
      </c>
      <c r="B19" s="8"/>
      <c r="C19" s="27"/>
      <c r="D19" s="27"/>
      <c r="E19" s="27"/>
      <c r="F19" s="9"/>
      <c r="G19" s="9"/>
      <c r="H19" s="9"/>
      <c r="I19" s="8"/>
      <c r="J19" s="9"/>
      <c r="K19" s="9"/>
    </row>
    <row r="20" spans="1:11" x14ac:dyDescent="0.25">
      <c r="A20" s="42">
        <v>15</v>
      </c>
      <c r="B20" s="8"/>
      <c r="C20" s="27"/>
      <c r="D20" s="27"/>
      <c r="E20" s="27"/>
      <c r="F20" s="9"/>
      <c r="G20" s="9"/>
      <c r="H20" s="9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9"/>
      <c r="G21" s="9"/>
      <c r="H21" s="9"/>
      <c r="I21" s="8"/>
      <c r="J21" s="9"/>
      <c r="K21" s="9"/>
    </row>
    <row r="22" spans="1:11" x14ac:dyDescent="0.25">
      <c r="A22" s="42"/>
      <c r="B22" s="8"/>
      <c r="C22" s="27"/>
      <c r="D22" s="27"/>
      <c r="E22" s="27"/>
      <c r="F22" s="9"/>
      <c r="G22" s="9"/>
      <c r="H22" s="9"/>
      <c r="I22" s="8"/>
      <c r="J22" s="9"/>
      <c r="K22" s="9"/>
    </row>
    <row r="23" spans="1:11" x14ac:dyDescent="0.25">
      <c r="A23" s="42"/>
      <c r="B23" s="8"/>
      <c r="C23" s="27"/>
      <c r="D23" s="27"/>
      <c r="E23" s="27"/>
      <c r="F23" s="9"/>
      <c r="G23" s="9"/>
      <c r="H23" s="9"/>
      <c r="I23" s="8"/>
      <c r="J23" s="9"/>
      <c r="K23" s="9"/>
    </row>
    <row r="24" spans="1:11" x14ac:dyDescent="0.25">
      <c r="A24" s="42">
        <v>11</v>
      </c>
      <c r="B24" s="8"/>
      <c r="C24" s="27"/>
      <c r="D24" s="27"/>
      <c r="E24" s="27"/>
      <c r="F24" s="9"/>
      <c r="G24" s="9"/>
      <c r="H24" s="9"/>
      <c r="I24" s="8"/>
      <c r="J24" s="9"/>
      <c r="K24" s="9"/>
    </row>
    <row r="25" spans="1:11" x14ac:dyDescent="0.25">
      <c r="A25" s="42">
        <v>12</v>
      </c>
      <c r="B25" s="8"/>
      <c r="C25" s="27"/>
      <c r="D25" s="27"/>
      <c r="E25" s="27"/>
      <c r="F25" s="9"/>
      <c r="G25" s="9"/>
      <c r="H25" s="9"/>
      <c r="I25" s="8"/>
      <c r="J25" s="9"/>
      <c r="K25" s="9"/>
    </row>
    <row r="26" spans="1:11" x14ac:dyDescent="0.25">
      <c r="A26" s="70"/>
      <c r="B26" s="8"/>
      <c r="C26" s="27"/>
      <c r="D26" s="72"/>
      <c r="E26" s="27"/>
      <c r="F26" s="9"/>
      <c r="G26" s="8"/>
      <c r="H26" s="9"/>
      <c r="I26" s="8"/>
      <c r="J26" s="8"/>
      <c r="K26" s="9"/>
    </row>
    <row r="27" spans="1:11" x14ac:dyDescent="0.25">
      <c r="A27" s="49"/>
      <c r="B27" s="73" t="s">
        <v>76</v>
      </c>
      <c r="C27" s="73"/>
      <c r="D27" s="73"/>
      <c r="E27" s="75">
        <f>E6+E7+E8+E9+E10+E11+E12+E26+E13+E14+E15+E24+E25+E20+E16+E17+E18+E19+E21+E22+E23</f>
        <v>2534</v>
      </c>
      <c r="F27" s="74">
        <f>F6+F7+F8+F9+F10+F11+F18+F12+F13+F14+F15+F16+F17</f>
        <v>2528.9199999999996</v>
      </c>
      <c r="G27" s="75"/>
      <c r="H27" s="74">
        <f>H6+H7+H8+H9+H10+H11+H12+H18+H13+H14+H15+H16+H17</f>
        <v>145.23000000000002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38</v>
      </c>
      <c r="D29" s="281"/>
      <c r="E29" s="281"/>
      <c r="F29" s="281"/>
      <c r="G29" s="19">
        <f>E27+E28</f>
        <v>2534</v>
      </c>
      <c r="H29" s="117"/>
      <c r="I29" s="116"/>
      <c r="J29" s="116"/>
      <c r="K29" s="116"/>
    </row>
    <row r="30" spans="1:11" x14ac:dyDescent="0.25">
      <c r="A30" s="35"/>
      <c r="B30" s="35"/>
      <c r="C30" s="281" t="s">
        <v>40</v>
      </c>
      <c r="D30" s="281"/>
      <c r="E30" s="281"/>
      <c r="F30" s="281"/>
      <c r="G30" s="19">
        <f>H27</f>
        <v>145.23000000000002</v>
      </c>
      <c r="H30" s="117"/>
      <c r="I30" s="116"/>
      <c r="J30" s="116"/>
      <c r="K30" s="116"/>
    </row>
    <row r="31" spans="1:11" x14ac:dyDescent="0.25">
      <c r="A31" s="35"/>
      <c r="B31" s="35"/>
      <c r="C31" s="281" t="s">
        <v>4</v>
      </c>
      <c r="D31" s="281"/>
      <c r="E31" s="281"/>
      <c r="F31" s="281"/>
      <c r="G31" s="19">
        <f>K25</f>
        <v>0</v>
      </c>
      <c r="H31" s="35"/>
      <c r="I31" s="35"/>
      <c r="J31" s="35"/>
      <c r="K31" s="35"/>
    </row>
    <row r="32" spans="1:11" x14ac:dyDescent="0.25">
      <c r="A32" s="37"/>
      <c r="B32" s="35"/>
      <c r="C32" s="285" t="s">
        <v>806</v>
      </c>
      <c r="D32" s="285"/>
      <c r="E32" s="285"/>
      <c r="F32" s="285"/>
      <c r="G32" s="28">
        <f>G29-G30</f>
        <v>2388.77</v>
      </c>
      <c r="H32" s="35"/>
      <c r="I32" s="35"/>
      <c r="J32" s="35"/>
      <c r="K32" s="35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280" t="s">
        <v>481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  <row r="39" spans="1:11" x14ac:dyDescent="0.25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</row>
    <row r="40" spans="1:11" ht="30" x14ac:dyDescent="0.25">
      <c r="A40" s="171" t="s">
        <v>68</v>
      </c>
      <c r="B40" s="171" t="s">
        <v>2</v>
      </c>
      <c r="C40" s="171" t="s">
        <v>41</v>
      </c>
      <c r="D40" s="171" t="s">
        <v>10</v>
      </c>
      <c r="E40" s="171" t="s">
        <v>6</v>
      </c>
      <c r="F40" s="17" t="s">
        <v>11</v>
      </c>
      <c r="G40" s="171" t="s">
        <v>37</v>
      </c>
      <c r="H40" s="171" t="s">
        <v>12</v>
      </c>
      <c r="I40" s="171" t="s">
        <v>3</v>
      </c>
      <c r="J40" s="6" t="s">
        <v>1</v>
      </c>
      <c r="K40" s="16" t="s">
        <v>13</v>
      </c>
    </row>
    <row r="41" spans="1:11" x14ac:dyDescent="0.25">
      <c r="A41" s="27">
        <v>1</v>
      </c>
      <c r="B41" s="26"/>
      <c r="C41" s="27"/>
      <c r="D41" s="27"/>
      <c r="E41" s="27"/>
      <c r="F41" s="131"/>
      <c r="G41" s="131"/>
      <c r="H41" s="27"/>
      <c r="I41" s="27"/>
      <c r="J41" s="131">
        <v>181.77</v>
      </c>
      <c r="K41" s="131">
        <f>J41-F41</f>
        <v>181.77</v>
      </c>
    </row>
    <row r="42" spans="1:11" x14ac:dyDescent="0.25">
      <c r="A42" s="49"/>
      <c r="B42" s="73"/>
      <c r="C42" s="73"/>
      <c r="D42" s="73"/>
      <c r="E42" s="73"/>
      <c r="F42" s="75"/>
      <c r="G42" s="75"/>
      <c r="H42" s="73"/>
      <c r="I42" s="73"/>
      <c r="J42" s="73"/>
      <c r="K42" s="73"/>
    </row>
    <row r="43" spans="1:11" x14ac:dyDescent="0.25">
      <c r="A43" s="35"/>
      <c r="B43" s="35"/>
      <c r="C43" s="36"/>
      <c r="D43" s="36"/>
      <c r="E43" s="36"/>
      <c r="F43" s="36"/>
      <c r="G43" s="36"/>
      <c r="H43" s="35"/>
      <c r="I43" s="35"/>
      <c r="J43" s="35"/>
      <c r="K43" s="35"/>
    </row>
    <row r="44" spans="1:11" x14ac:dyDescent="0.25">
      <c r="A44" s="35"/>
      <c r="B44" s="35"/>
      <c r="C44" s="281" t="s">
        <v>1144</v>
      </c>
      <c r="D44" s="281"/>
      <c r="E44" s="281"/>
      <c r="F44" s="281"/>
      <c r="G44" s="19">
        <v>669.41</v>
      </c>
      <c r="H44" s="118"/>
      <c r="I44" s="119"/>
      <c r="J44" s="119"/>
      <c r="K44" s="119"/>
    </row>
    <row r="45" spans="1:11" x14ac:dyDescent="0.25">
      <c r="A45" s="35"/>
      <c r="B45" s="35"/>
      <c r="C45" s="281" t="s">
        <v>981</v>
      </c>
      <c r="D45" s="281"/>
      <c r="E45" s="281"/>
      <c r="F45" s="281"/>
      <c r="G45" s="19">
        <f>E42</f>
        <v>0</v>
      </c>
      <c r="H45" s="118"/>
      <c r="I45" s="119"/>
      <c r="J45" s="119"/>
      <c r="K45" s="119"/>
    </row>
    <row r="46" spans="1:11" x14ac:dyDescent="0.25">
      <c r="A46" s="35"/>
      <c r="B46" s="35"/>
      <c r="C46" s="266" t="s">
        <v>1011</v>
      </c>
      <c r="D46" s="267"/>
      <c r="E46" s="267"/>
      <c r="F46" s="268"/>
      <c r="G46" s="19">
        <f>K41</f>
        <v>181.77</v>
      </c>
      <c r="H46" s="318"/>
      <c r="I46" s="319"/>
      <c r="J46" s="319"/>
      <c r="K46" s="319"/>
    </row>
    <row r="47" spans="1:11" x14ac:dyDescent="0.25">
      <c r="A47" s="35"/>
      <c r="B47" s="35"/>
      <c r="C47" s="266" t="s">
        <v>75</v>
      </c>
      <c r="D47" s="267"/>
      <c r="E47" s="267"/>
      <c r="F47" s="268"/>
      <c r="G47" s="19">
        <v>3159</v>
      </c>
      <c r="H47" s="329"/>
      <c r="I47" s="330"/>
      <c r="J47" s="330"/>
      <c r="K47" s="330"/>
    </row>
    <row r="48" spans="1:11" x14ac:dyDescent="0.25">
      <c r="A48" s="37"/>
      <c r="B48" s="37"/>
      <c r="C48" s="282" t="s">
        <v>482</v>
      </c>
      <c r="D48" s="283"/>
      <c r="E48" s="283"/>
      <c r="F48" s="284"/>
      <c r="G48" s="28">
        <f>E27+G44-G47</f>
        <v>44.409999999999854</v>
      </c>
      <c r="H48" s="329"/>
      <c r="I48" s="330"/>
      <c r="J48" s="330"/>
      <c r="K48" s="330"/>
    </row>
    <row r="49" spans="1:11" x14ac:dyDescent="0.25">
      <c r="A49" s="37"/>
      <c r="B49" s="37"/>
      <c r="C49" s="38"/>
      <c r="D49" s="38"/>
      <c r="E49" s="38"/>
      <c r="F49" s="38"/>
      <c r="G49" s="39"/>
      <c r="H49" s="37"/>
      <c r="I49" s="37"/>
      <c r="J49" s="37"/>
      <c r="K49" s="37"/>
    </row>
    <row r="50" spans="1:11" x14ac:dyDescent="0.25">
      <c r="A50" s="134"/>
      <c r="B50" s="134"/>
      <c r="C50" s="134"/>
      <c r="D50" s="134"/>
    </row>
    <row r="51" spans="1:11" x14ac:dyDescent="0.25">
      <c r="B51" s="172" t="s">
        <v>1051</v>
      </c>
    </row>
    <row r="52" spans="1:11" x14ac:dyDescent="0.25">
      <c r="B52" t="s">
        <v>1145</v>
      </c>
      <c r="C52">
        <v>1492</v>
      </c>
      <c r="H52" s="311" t="s">
        <v>1153</v>
      </c>
      <c r="I52" s="311"/>
      <c r="J52" s="311"/>
    </row>
    <row r="53" spans="1:11" x14ac:dyDescent="0.25">
      <c r="B53" t="s">
        <v>1090</v>
      </c>
      <c r="C53">
        <v>673</v>
      </c>
    </row>
    <row r="54" spans="1:11" x14ac:dyDescent="0.25">
      <c r="B54" t="s">
        <v>1146</v>
      </c>
      <c r="C54">
        <v>30</v>
      </c>
      <c r="H54" s="311" t="s">
        <v>71</v>
      </c>
      <c r="I54" s="311"/>
      <c r="J54" s="311"/>
    </row>
    <row r="55" spans="1:11" x14ac:dyDescent="0.25">
      <c r="B55" t="s">
        <v>1113</v>
      </c>
      <c r="C55">
        <v>100</v>
      </c>
    </row>
    <row r="56" spans="1:11" x14ac:dyDescent="0.25">
      <c r="B56" t="s">
        <v>1147</v>
      </c>
      <c r="C56">
        <v>15</v>
      </c>
    </row>
    <row r="57" spans="1:11" x14ac:dyDescent="0.25">
      <c r="B57" t="s">
        <v>1148</v>
      </c>
      <c r="C57">
        <v>20</v>
      </c>
    </row>
    <row r="58" spans="1:11" x14ac:dyDescent="0.25">
      <c r="B58" t="s">
        <v>1149</v>
      </c>
      <c r="C58">
        <v>682</v>
      </c>
    </row>
    <row r="59" spans="1:11" x14ac:dyDescent="0.25">
      <c r="B59" t="s">
        <v>1150</v>
      </c>
      <c r="C59">
        <v>25</v>
      </c>
    </row>
    <row r="60" spans="1:11" x14ac:dyDescent="0.25">
      <c r="B60" t="s">
        <v>1056</v>
      </c>
      <c r="C60">
        <v>20</v>
      </c>
    </row>
    <row r="61" spans="1:11" x14ac:dyDescent="0.25">
      <c r="B61" t="s">
        <v>1151</v>
      </c>
      <c r="C61">
        <v>100</v>
      </c>
    </row>
    <row r="62" spans="1:11" x14ac:dyDescent="0.25">
      <c r="B62" t="s">
        <v>1152</v>
      </c>
      <c r="C62">
        <v>2</v>
      </c>
    </row>
    <row r="63" spans="1:11" x14ac:dyDescent="0.25">
      <c r="B63" s="172" t="s">
        <v>1059</v>
      </c>
      <c r="C63" s="125">
        <f>C52+C53+C54+C55+C56+C57+C58+C59+C60+C61+C62</f>
        <v>3159</v>
      </c>
    </row>
  </sheetData>
  <mergeCells count="16">
    <mergeCell ref="C32:F32"/>
    <mergeCell ref="A1:K2"/>
    <mergeCell ref="A3:K4"/>
    <mergeCell ref="C29:F29"/>
    <mergeCell ref="C30:F30"/>
    <mergeCell ref="C31:F31"/>
    <mergeCell ref="A38:K39"/>
    <mergeCell ref="C44:F44"/>
    <mergeCell ref="C45:F45"/>
    <mergeCell ref="C46:F46"/>
    <mergeCell ref="H46:K46"/>
    <mergeCell ref="H47:K48"/>
    <mergeCell ref="C47:F47"/>
    <mergeCell ref="C48:F48"/>
    <mergeCell ref="H52:J52"/>
    <mergeCell ref="H54:J54"/>
  </mergeCells>
  <pageMargins left="0" right="0" top="0" bottom="0" header="0.31496062992125984" footer="0.31496062992125984"/>
  <pageSetup paperSize="9" orientation="landscape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workbookViewId="0">
      <selection activeCell="C12" sqref="C12"/>
    </sheetView>
  </sheetViews>
  <sheetFormatPr baseColWidth="10" defaultRowHeight="15" x14ac:dyDescent="0.25"/>
  <cols>
    <col min="1" max="1" width="5.7109375" customWidth="1"/>
    <col min="2" max="2" width="30.28515625" customWidth="1"/>
  </cols>
  <sheetData>
    <row r="1" spans="1:11" x14ac:dyDescent="0.25">
      <c r="A1" s="280" t="s">
        <v>1154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76" t="s">
        <v>68</v>
      </c>
      <c r="B6" s="176" t="s">
        <v>2</v>
      </c>
      <c r="C6" s="176" t="s">
        <v>41</v>
      </c>
      <c r="D6" s="176" t="s">
        <v>10</v>
      </c>
      <c r="E6" s="176" t="s">
        <v>6</v>
      </c>
      <c r="F6" s="17" t="s">
        <v>11</v>
      </c>
      <c r="G6" s="176" t="s">
        <v>37</v>
      </c>
      <c r="H6" s="176" t="s">
        <v>12</v>
      </c>
      <c r="I6" s="176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1155</v>
      </c>
      <c r="C7" s="27" t="s">
        <v>930</v>
      </c>
      <c r="D7" s="72" t="s">
        <v>5</v>
      </c>
      <c r="E7" s="27">
        <v>0</v>
      </c>
      <c r="F7" s="9">
        <v>-198.66</v>
      </c>
      <c r="G7" s="9">
        <v>155.69999999999999</v>
      </c>
      <c r="H7" s="9">
        <v>-10.9</v>
      </c>
      <c r="I7" s="8" t="s">
        <v>468</v>
      </c>
      <c r="J7" s="9">
        <v>23928.799999999999</v>
      </c>
      <c r="K7" s="9">
        <f t="shared" ref="K7:K12" si="0">J7-F7+H7</f>
        <v>24116.559999999998</v>
      </c>
    </row>
    <row r="8" spans="1:11" x14ac:dyDescent="0.25">
      <c r="A8" s="42">
        <v>2</v>
      </c>
      <c r="B8" s="8" t="s">
        <v>833</v>
      </c>
      <c r="C8" s="27" t="s">
        <v>834</v>
      </c>
      <c r="D8" s="72" t="s">
        <v>60</v>
      </c>
      <c r="E8" s="27">
        <v>0</v>
      </c>
      <c r="F8" s="9">
        <v>-198.66</v>
      </c>
      <c r="G8" s="9">
        <v>155.69999999999999</v>
      </c>
      <c r="H8" s="9">
        <v>-10.9</v>
      </c>
      <c r="I8" s="8" t="s">
        <v>468</v>
      </c>
      <c r="J8" s="9">
        <v>24116.560000000001</v>
      </c>
      <c r="K8" s="9">
        <f t="shared" si="0"/>
        <v>24304.32</v>
      </c>
    </row>
    <row r="9" spans="1:11" x14ac:dyDescent="0.25">
      <c r="A9" s="42">
        <v>3</v>
      </c>
      <c r="B9" s="8" t="s">
        <v>1156</v>
      </c>
      <c r="C9" s="27" t="s">
        <v>834</v>
      </c>
      <c r="D9" s="72" t="s">
        <v>60</v>
      </c>
      <c r="E9" s="27">
        <v>0</v>
      </c>
      <c r="F9" s="9">
        <v>-198.66</v>
      </c>
      <c r="G9" s="9">
        <v>155.69999999999999</v>
      </c>
      <c r="H9" s="9">
        <v>-10.9</v>
      </c>
      <c r="I9" s="8" t="s">
        <v>468</v>
      </c>
      <c r="J9" s="9">
        <v>24304.32</v>
      </c>
      <c r="K9" s="9">
        <f t="shared" si="0"/>
        <v>24492.079999999998</v>
      </c>
    </row>
    <row r="10" spans="1:11" x14ac:dyDescent="0.25">
      <c r="A10" s="42">
        <v>4</v>
      </c>
      <c r="B10" s="77" t="s">
        <v>791</v>
      </c>
      <c r="C10" s="27" t="s">
        <v>792</v>
      </c>
      <c r="D10" s="27" t="s">
        <v>60</v>
      </c>
      <c r="E10" s="27">
        <v>0</v>
      </c>
      <c r="F10" s="9">
        <v>-198.66</v>
      </c>
      <c r="G10" s="9">
        <v>155.69999999999999</v>
      </c>
      <c r="H10" s="9">
        <v>-10.9</v>
      </c>
      <c r="I10" s="8" t="s">
        <v>468</v>
      </c>
      <c r="J10" s="9">
        <v>24492.080000000002</v>
      </c>
      <c r="K10" s="9">
        <f t="shared" si="0"/>
        <v>24679.84</v>
      </c>
    </row>
    <row r="11" spans="1:11" x14ac:dyDescent="0.25">
      <c r="A11" s="42">
        <v>5</v>
      </c>
      <c r="B11" s="8" t="s">
        <v>1018</v>
      </c>
      <c r="C11" s="27" t="s">
        <v>1157</v>
      </c>
      <c r="D11" s="27" t="s">
        <v>107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24679.84</v>
      </c>
      <c r="K11" s="9">
        <f t="shared" si="0"/>
        <v>24492.080000000002</v>
      </c>
    </row>
    <row r="12" spans="1:11" x14ac:dyDescent="0.25">
      <c r="A12" s="42">
        <v>6</v>
      </c>
      <c r="B12" s="8" t="s">
        <v>836</v>
      </c>
      <c r="C12" s="27" t="s">
        <v>1158</v>
      </c>
      <c r="D12" s="27" t="s">
        <v>7</v>
      </c>
      <c r="E12" s="27">
        <v>227</v>
      </c>
      <c r="F12" s="9">
        <v>226.74</v>
      </c>
      <c r="G12" s="9">
        <v>181.7</v>
      </c>
      <c r="H12" s="9">
        <v>16.350000000000001</v>
      </c>
      <c r="I12" s="8" t="s">
        <v>6</v>
      </c>
      <c r="J12" s="9">
        <v>24492.080000000002</v>
      </c>
      <c r="K12" s="9">
        <f t="shared" si="0"/>
        <v>24281.69</v>
      </c>
    </row>
    <row r="13" spans="1:11" x14ac:dyDescent="0.25">
      <c r="A13" s="70"/>
      <c r="B13" s="8"/>
      <c r="C13" s="27"/>
      <c r="D13" s="72"/>
      <c r="E13" s="27"/>
      <c r="F13" s="9"/>
      <c r="G13" s="8"/>
      <c r="H13" s="9"/>
      <c r="I13" s="8"/>
      <c r="J13" s="8"/>
      <c r="K13" s="9"/>
    </row>
    <row r="14" spans="1:11" x14ac:dyDescent="0.25">
      <c r="A14" s="49"/>
      <c r="B14" s="73" t="s">
        <v>76</v>
      </c>
      <c r="C14" s="73"/>
      <c r="D14" s="73"/>
      <c r="E14" s="75">
        <f>E7+E8+E9+E10+E11+E12+E13</f>
        <v>426</v>
      </c>
      <c r="F14" s="74">
        <f>F7+F8+F9+F10+F11</f>
        <v>-595.98</v>
      </c>
      <c r="G14" s="75"/>
      <c r="H14" s="74">
        <f>H11+H12</f>
        <v>27.25</v>
      </c>
      <c r="I14" s="73"/>
      <c r="J14" s="73"/>
      <c r="K14" s="73"/>
    </row>
    <row r="15" spans="1:11" x14ac:dyDescent="0.25">
      <c r="A15" s="35"/>
      <c r="B15" s="35"/>
      <c r="C15" s="36"/>
      <c r="D15" s="36"/>
      <c r="E15" s="36"/>
      <c r="F15" s="36"/>
      <c r="G15" s="36"/>
      <c r="H15" s="35"/>
      <c r="I15" s="35"/>
      <c r="J15" s="35"/>
      <c r="K15" s="35"/>
    </row>
    <row r="16" spans="1:11" x14ac:dyDescent="0.25">
      <c r="A16" s="35"/>
      <c r="B16" s="35"/>
      <c r="C16" s="281" t="s">
        <v>38</v>
      </c>
      <c r="D16" s="281"/>
      <c r="E16" s="281"/>
      <c r="F16" s="281"/>
      <c r="G16" s="19">
        <f>E14+E15</f>
        <v>426</v>
      </c>
      <c r="H16" s="117"/>
      <c r="I16" s="116"/>
      <c r="J16" s="116"/>
      <c r="K16" s="116"/>
    </row>
    <row r="17" spans="1:11" x14ac:dyDescent="0.25">
      <c r="A17" s="35"/>
      <c r="B17" s="35"/>
      <c r="C17" s="281" t="s">
        <v>40</v>
      </c>
      <c r="D17" s="281"/>
      <c r="E17" s="281"/>
      <c r="F17" s="281"/>
      <c r="G17" s="11">
        <f>H14+0</f>
        <v>27.25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</v>
      </c>
      <c r="D18" s="281"/>
      <c r="E18" s="281"/>
      <c r="F18" s="281"/>
      <c r="G18" s="19">
        <f>K12</f>
        <v>24281.69</v>
      </c>
      <c r="H18" s="35"/>
      <c r="I18" s="35"/>
      <c r="J18" s="35"/>
      <c r="K18" s="35"/>
    </row>
    <row r="19" spans="1:11" x14ac:dyDescent="0.25">
      <c r="A19" s="37"/>
      <c r="B19" s="35"/>
      <c r="C19" s="285" t="s">
        <v>806</v>
      </c>
      <c r="D19" s="285"/>
      <c r="E19" s="285"/>
      <c r="F19" s="285"/>
      <c r="G19" s="28">
        <f>G16-G17</f>
        <v>398.75</v>
      </c>
      <c r="H19" s="35"/>
      <c r="I19" s="35"/>
      <c r="J19" s="35"/>
      <c r="K19" s="35"/>
    </row>
    <row r="20" spans="1:1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280" t="s">
        <v>481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</row>
    <row r="26" spans="1:11" x14ac:dyDescent="0.25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ht="30" x14ac:dyDescent="0.25">
      <c r="A27" s="176" t="s">
        <v>68</v>
      </c>
      <c r="B27" s="176" t="s">
        <v>2</v>
      </c>
      <c r="C27" s="176" t="s">
        <v>41</v>
      </c>
      <c r="D27" s="176" t="s">
        <v>10</v>
      </c>
      <c r="E27" s="176" t="s">
        <v>6</v>
      </c>
      <c r="F27" s="17" t="s">
        <v>11</v>
      </c>
      <c r="G27" s="176" t="s">
        <v>37</v>
      </c>
      <c r="H27" s="176" t="s">
        <v>12</v>
      </c>
      <c r="I27" s="176" t="s">
        <v>3</v>
      </c>
      <c r="J27" s="6" t="s">
        <v>1</v>
      </c>
      <c r="K27" s="16" t="s">
        <v>13</v>
      </c>
    </row>
    <row r="28" spans="1:11" x14ac:dyDescent="0.25">
      <c r="A28" s="42"/>
      <c r="B28" s="26"/>
      <c r="C28" s="27"/>
      <c r="D28" s="72"/>
      <c r="E28" s="27"/>
      <c r="F28" s="9"/>
      <c r="G28" s="9"/>
      <c r="H28" s="8"/>
      <c r="I28" s="8"/>
      <c r="J28" s="83"/>
      <c r="K28" s="9">
        <v>181.77</v>
      </c>
    </row>
    <row r="29" spans="1:11" x14ac:dyDescent="0.25">
      <c r="A29" s="49"/>
      <c r="B29" s="73"/>
      <c r="C29" s="73"/>
      <c r="D29" s="73"/>
      <c r="E29" s="73">
        <f>E28</f>
        <v>0</v>
      </c>
      <c r="F29" s="74">
        <f>F28</f>
        <v>0</v>
      </c>
      <c r="G29" s="75"/>
      <c r="H29" s="76">
        <v>0</v>
      </c>
      <c r="I29" s="73"/>
      <c r="J29" s="73"/>
      <c r="K29" s="73"/>
    </row>
    <row r="30" spans="1:11" x14ac:dyDescent="0.25">
      <c r="A30" s="35"/>
      <c r="B30" s="35"/>
      <c r="C30" s="36"/>
      <c r="D30" s="36"/>
      <c r="E30" s="36"/>
      <c r="F30" s="36"/>
      <c r="G30" s="36"/>
      <c r="H30" s="35"/>
      <c r="I30" s="35"/>
      <c r="J30" s="35"/>
      <c r="K30" s="35"/>
    </row>
    <row r="31" spans="1:11" x14ac:dyDescent="0.25">
      <c r="A31" s="35"/>
      <c r="B31" s="35"/>
      <c r="C31" s="281" t="s">
        <v>1159</v>
      </c>
      <c r="D31" s="281"/>
      <c r="E31" s="281"/>
      <c r="F31" s="281"/>
      <c r="G31" s="19">
        <v>44.41</v>
      </c>
      <c r="H31" s="118"/>
      <c r="I31" s="119"/>
      <c r="J31" s="119"/>
      <c r="K31" s="119"/>
    </row>
    <row r="32" spans="1:11" x14ac:dyDescent="0.25">
      <c r="A32" s="35"/>
      <c r="B32" s="35"/>
      <c r="C32" s="266" t="s">
        <v>1160</v>
      </c>
      <c r="D32" s="267"/>
      <c r="E32" s="267"/>
      <c r="F32" s="268"/>
      <c r="G32" s="19">
        <v>148</v>
      </c>
      <c r="H32" s="118"/>
      <c r="I32" s="119"/>
      <c r="J32" s="119"/>
      <c r="K32" s="119"/>
    </row>
    <row r="33" spans="1:11" x14ac:dyDescent="0.25">
      <c r="A33" s="35"/>
      <c r="B33" s="35"/>
      <c r="C33" s="281" t="s">
        <v>981</v>
      </c>
      <c r="D33" s="281"/>
      <c r="E33" s="281"/>
      <c r="F33" s="281"/>
      <c r="G33" s="19">
        <f>E29</f>
        <v>0</v>
      </c>
      <c r="H33" s="118"/>
      <c r="I33" s="119"/>
      <c r="J33" s="119"/>
      <c r="K33" s="119"/>
    </row>
    <row r="34" spans="1:11" x14ac:dyDescent="0.25">
      <c r="A34" s="35"/>
      <c r="B34" s="35"/>
      <c r="C34" s="266" t="s">
        <v>1011</v>
      </c>
      <c r="D34" s="267"/>
      <c r="E34" s="267"/>
      <c r="F34" s="268"/>
      <c r="G34" s="19">
        <f>K28</f>
        <v>181.77</v>
      </c>
      <c r="H34" s="118"/>
      <c r="I34" s="119"/>
      <c r="J34" s="119"/>
      <c r="K34" s="119"/>
    </row>
    <row r="35" spans="1:11" x14ac:dyDescent="0.25">
      <c r="A35" s="35"/>
      <c r="B35" s="35"/>
      <c r="C35" s="266" t="s">
        <v>75</v>
      </c>
      <c r="D35" s="267"/>
      <c r="E35" s="267"/>
      <c r="F35" s="268"/>
      <c r="G35" s="19">
        <v>617</v>
      </c>
      <c r="H35" s="318"/>
      <c r="I35" s="319"/>
      <c r="J35" s="319"/>
      <c r="K35" s="319"/>
    </row>
    <row r="36" spans="1:11" x14ac:dyDescent="0.25">
      <c r="A36" s="37"/>
      <c r="B36" s="37"/>
      <c r="C36" s="282" t="s">
        <v>482</v>
      </c>
      <c r="D36" s="283"/>
      <c r="E36" s="283"/>
      <c r="F36" s="284"/>
      <c r="G36" s="28">
        <f>G16+G31+G32-G35</f>
        <v>1.4099999999999682</v>
      </c>
      <c r="H36" s="118"/>
      <c r="I36" s="119"/>
      <c r="J36" s="119"/>
      <c r="K36" s="119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134"/>
      <c r="B38" s="134"/>
      <c r="C38" s="134"/>
      <c r="D38" s="134"/>
    </row>
    <row r="39" spans="1:11" x14ac:dyDescent="0.25">
      <c r="B39" s="177" t="s">
        <v>1051</v>
      </c>
    </row>
    <row r="40" spans="1:11" x14ac:dyDescent="0.25">
      <c r="B40" t="s">
        <v>1090</v>
      </c>
      <c r="C40">
        <v>199</v>
      </c>
      <c r="H40" s="311" t="s">
        <v>1165</v>
      </c>
      <c r="I40" s="311"/>
      <c r="J40" s="311"/>
    </row>
    <row r="41" spans="1:11" x14ac:dyDescent="0.25">
      <c r="B41" t="s">
        <v>1161</v>
      </c>
      <c r="C41">
        <v>150</v>
      </c>
    </row>
    <row r="42" spans="1:11" x14ac:dyDescent="0.25">
      <c r="B42" t="s">
        <v>1162</v>
      </c>
      <c r="C42">
        <v>100</v>
      </c>
      <c r="H42" s="311" t="s">
        <v>71</v>
      </c>
      <c r="I42" s="311"/>
      <c r="J42" s="311"/>
    </row>
    <row r="43" spans="1:11" x14ac:dyDescent="0.25">
      <c r="B43" t="s">
        <v>1113</v>
      </c>
      <c r="C43">
        <v>30</v>
      </c>
    </row>
    <row r="44" spans="1:11" x14ac:dyDescent="0.25">
      <c r="B44" t="s">
        <v>1163</v>
      </c>
      <c r="C44">
        <v>116</v>
      </c>
    </row>
    <row r="45" spans="1:11" x14ac:dyDescent="0.25">
      <c r="B45" t="s">
        <v>1164</v>
      </c>
      <c r="C45">
        <v>2</v>
      </c>
    </row>
    <row r="46" spans="1:11" x14ac:dyDescent="0.25">
      <c r="B46" t="s">
        <v>1166</v>
      </c>
      <c r="C46">
        <v>20</v>
      </c>
    </row>
    <row r="47" spans="1:11" x14ac:dyDescent="0.25">
      <c r="B47" s="177" t="s">
        <v>1059</v>
      </c>
      <c r="C47" s="125">
        <f>C40+C41+C42+C43+C44+C45+C46+C48+C49+C50</f>
        <v>617</v>
      </c>
    </row>
  </sheetData>
  <mergeCells count="16">
    <mergeCell ref="H42:J42"/>
    <mergeCell ref="C32:F32"/>
    <mergeCell ref="C35:F35"/>
    <mergeCell ref="H35:K35"/>
    <mergeCell ref="C36:F36"/>
    <mergeCell ref="H40:J40"/>
    <mergeCell ref="A25:K26"/>
    <mergeCell ref="C31:F31"/>
    <mergeCell ref="C33:F33"/>
    <mergeCell ref="C34:F34"/>
    <mergeCell ref="A1:K3"/>
    <mergeCell ref="A4:K5"/>
    <mergeCell ref="C16:F16"/>
    <mergeCell ref="C17:F17"/>
    <mergeCell ref="C18:F18"/>
    <mergeCell ref="C19:F19"/>
  </mergeCells>
  <pageMargins left="0" right="0" top="0" bottom="0" header="0.31496062992125984" footer="0.31496062992125984"/>
  <pageSetup paperSize="9" orientation="landscape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9" workbookViewId="0">
      <selection activeCell="B30" sqref="B30"/>
    </sheetView>
  </sheetViews>
  <sheetFormatPr baseColWidth="10" defaultRowHeight="15" x14ac:dyDescent="0.25"/>
  <cols>
    <col min="1" max="1" width="5.85546875" customWidth="1"/>
    <col min="2" max="2" width="33.5703125" customWidth="1"/>
  </cols>
  <sheetData>
    <row r="1" spans="1:11" x14ac:dyDescent="0.25">
      <c r="A1" s="280" t="s">
        <v>1193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78" t="s">
        <v>68</v>
      </c>
      <c r="B6" s="178" t="s">
        <v>2</v>
      </c>
      <c r="C6" s="178" t="s">
        <v>41</v>
      </c>
      <c r="D6" s="178" t="s">
        <v>10</v>
      </c>
      <c r="E6" s="178" t="s">
        <v>6</v>
      </c>
      <c r="F6" s="17" t="s">
        <v>11</v>
      </c>
      <c r="G6" s="178" t="s">
        <v>37</v>
      </c>
      <c r="H6" s="178" t="s">
        <v>12</v>
      </c>
      <c r="I6" s="178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1168</v>
      </c>
      <c r="C7" s="27" t="s">
        <v>1167</v>
      </c>
      <c r="D7" s="72" t="s">
        <v>60</v>
      </c>
      <c r="E7" s="27">
        <v>16</v>
      </c>
      <c r="F7" s="9">
        <v>15.57</v>
      </c>
      <c r="G7" s="9">
        <v>0</v>
      </c>
      <c r="H7" s="9">
        <v>1.0900000000000001</v>
      </c>
      <c r="I7" s="8" t="s">
        <v>6</v>
      </c>
      <c r="J7" s="9">
        <v>24281.69</v>
      </c>
      <c r="K7" s="9">
        <f t="shared" ref="K7:K19" si="0">J7-F7+H7</f>
        <v>24267.21</v>
      </c>
    </row>
    <row r="8" spans="1:11" x14ac:dyDescent="0.25">
      <c r="A8" s="42">
        <v>2</v>
      </c>
      <c r="B8" s="8" t="s">
        <v>1169</v>
      </c>
      <c r="C8" s="27" t="s">
        <v>1167</v>
      </c>
      <c r="D8" s="72" t="s">
        <v>60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24267.21</v>
      </c>
      <c r="K8" s="9">
        <f t="shared" si="0"/>
        <v>24079.45</v>
      </c>
    </row>
    <row r="9" spans="1:11" x14ac:dyDescent="0.25">
      <c r="A9" s="42">
        <v>3</v>
      </c>
      <c r="B9" s="8" t="s">
        <v>1170</v>
      </c>
      <c r="C9" s="27" t="s">
        <v>1171</v>
      </c>
      <c r="D9" s="72" t="s">
        <v>5</v>
      </c>
      <c r="E9" s="27">
        <v>398</v>
      </c>
      <c r="F9" s="9">
        <v>397.32</v>
      </c>
      <c r="G9" s="9">
        <v>311.39999999999998</v>
      </c>
      <c r="H9" s="9">
        <v>21.8</v>
      </c>
      <c r="I9" s="8" t="s">
        <v>6</v>
      </c>
      <c r="J9" s="9">
        <v>24079.45</v>
      </c>
      <c r="K9" s="9">
        <f t="shared" si="0"/>
        <v>23703.93</v>
      </c>
    </row>
    <row r="10" spans="1:11" x14ac:dyDescent="0.25">
      <c r="A10" s="42">
        <v>4</v>
      </c>
      <c r="B10" s="77" t="s">
        <v>1172</v>
      </c>
      <c r="C10" s="27" t="s">
        <v>1171</v>
      </c>
      <c r="D10" s="27" t="s">
        <v>5</v>
      </c>
      <c r="E10" s="27">
        <v>398</v>
      </c>
      <c r="F10" s="9">
        <v>397.32</v>
      </c>
      <c r="G10" s="9">
        <v>311.39999999999998</v>
      </c>
      <c r="H10" s="9">
        <v>21.8</v>
      </c>
      <c r="I10" s="8" t="s">
        <v>6</v>
      </c>
      <c r="J10" s="9">
        <v>23703.93</v>
      </c>
      <c r="K10" s="9">
        <f t="shared" si="0"/>
        <v>23328.41</v>
      </c>
    </row>
    <row r="11" spans="1:11" x14ac:dyDescent="0.25">
      <c r="A11" s="42">
        <v>5</v>
      </c>
      <c r="B11" s="8" t="s">
        <v>1173</v>
      </c>
      <c r="C11" s="27" t="s">
        <v>1174</v>
      </c>
      <c r="D11" s="27" t="s">
        <v>5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23328.41</v>
      </c>
      <c r="K11" s="9">
        <f t="shared" si="0"/>
        <v>23140.65</v>
      </c>
    </row>
    <row r="12" spans="1:11" x14ac:dyDescent="0.25">
      <c r="A12" s="42">
        <v>6</v>
      </c>
      <c r="B12" s="8" t="s">
        <v>769</v>
      </c>
      <c r="C12" s="27" t="s">
        <v>1175</v>
      </c>
      <c r="D12" s="27" t="s">
        <v>5</v>
      </c>
      <c r="E12" s="27">
        <v>410</v>
      </c>
      <c r="F12" s="9">
        <v>409.98</v>
      </c>
      <c r="G12" s="9">
        <v>351.37</v>
      </c>
      <c r="H12" s="9">
        <v>31.62</v>
      </c>
      <c r="I12" s="8" t="s">
        <v>6</v>
      </c>
      <c r="J12" s="9">
        <v>23140.65</v>
      </c>
      <c r="K12" s="9">
        <f t="shared" si="0"/>
        <v>22762.29</v>
      </c>
    </row>
    <row r="13" spans="1:11" x14ac:dyDescent="0.25">
      <c r="A13" s="42">
        <v>7</v>
      </c>
      <c r="B13" s="8" t="s">
        <v>1176</v>
      </c>
      <c r="C13" s="27" t="s">
        <v>1177</v>
      </c>
      <c r="D13" s="27" t="s">
        <v>52</v>
      </c>
      <c r="E13" s="27">
        <v>398</v>
      </c>
      <c r="F13" s="9">
        <v>397.32</v>
      </c>
      <c r="G13" s="9">
        <v>311.39999999999998</v>
      </c>
      <c r="H13" s="9">
        <v>21.8</v>
      </c>
      <c r="I13" s="8" t="s">
        <v>6</v>
      </c>
      <c r="J13" s="9">
        <v>22762.29</v>
      </c>
      <c r="K13" s="9">
        <f t="shared" si="0"/>
        <v>22386.77</v>
      </c>
    </row>
    <row r="14" spans="1:11" x14ac:dyDescent="0.25">
      <c r="A14" s="42">
        <v>8</v>
      </c>
      <c r="B14" s="8" t="s">
        <v>1178</v>
      </c>
      <c r="C14" s="27" t="s">
        <v>1180</v>
      </c>
      <c r="D14" s="27" t="s">
        <v>5</v>
      </c>
      <c r="E14" s="27">
        <v>199</v>
      </c>
      <c r="F14" s="9">
        <v>198.66</v>
      </c>
      <c r="G14" s="9">
        <v>155.69999999999999</v>
      </c>
      <c r="H14" s="9">
        <v>10.9</v>
      </c>
      <c r="I14" s="8" t="s">
        <v>6</v>
      </c>
      <c r="J14" s="9">
        <v>22386.77</v>
      </c>
      <c r="K14" s="9">
        <f t="shared" si="0"/>
        <v>22199.010000000002</v>
      </c>
    </row>
    <row r="15" spans="1:11" x14ac:dyDescent="0.25">
      <c r="A15" s="42">
        <v>9</v>
      </c>
      <c r="B15" s="8" t="s">
        <v>1179</v>
      </c>
      <c r="C15" s="27" t="s">
        <v>1180</v>
      </c>
      <c r="D15" s="27" t="s">
        <v>5</v>
      </c>
      <c r="E15" s="27">
        <v>199</v>
      </c>
      <c r="F15" s="9">
        <v>198.66</v>
      </c>
      <c r="G15" s="9">
        <v>155.69999999999999</v>
      </c>
      <c r="H15" s="9">
        <v>10.9</v>
      </c>
      <c r="I15" s="8" t="s">
        <v>6</v>
      </c>
      <c r="J15" s="9">
        <v>22199.01</v>
      </c>
      <c r="K15" s="9">
        <f t="shared" si="0"/>
        <v>22011.25</v>
      </c>
    </row>
    <row r="16" spans="1:11" x14ac:dyDescent="0.25">
      <c r="A16" s="42">
        <v>10</v>
      </c>
      <c r="B16" s="8" t="s">
        <v>1181</v>
      </c>
      <c r="C16" s="27" t="s">
        <v>1182</v>
      </c>
      <c r="D16" s="27" t="s">
        <v>60</v>
      </c>
      <c r="E16" s="27">
        <v>199</v>
      </c>
      <c r="F16" s="9">
        <v>198.66</v>
      </c>
      <c r="G16" s="9">
        <v>155.69999999999999</v>
      </c>
      <c r="H16" s="9">
        <v>10.9</v>
      </c>
      <c r="I16" s="8" t="s">
        <v>6</v>
      </c>
      <c r="J16" s="9">
        <v>22011.25</v>
      </c>
      <c r="K16" s="9">
        <f t="shared" si="0"/>
        <v>21823.49</v>
      </c>
    </row>
    <row r="17" spans="1:11" x14ac:dyDescent="0.25">
      <c r="A17" s="42">
        <v>11</v>
      </c>
      <c r="B17" s="8" t="s">
        <v>530</v>
      </c>
      <c r="C17" s="27" t="s">
        <v>531</v>
      </c>
      <c r="D17" s="27" t="s">
        <v>275</v>
      </c>
      <c r="E17" s="27">
        <v>0</v>
      </c>
      <c r="F17" s="9">
        <v>-93.14</v>
      </c>
      <c r="G17" s="9">
        <v>-35.14</v>
      </c>
      <c r="H17" s="9">
        <v>-4.0599999999999996</v>
      </c>
      <c r="I17" s="8" t="s">
        <v>468</v>
      </c>
      <c r="J17" s="9">
        <v>21823.49</v>
      </c>
      <c r="K17" s="9">
        <f t="shared" si="0"/>
        <v>21912.57</v>
      </c>
    </row>
    <row r="18" spans="1:11" x14ac:dyDescent="0.25">
      <c r="A18" s="42">
        <v>12</v>
      </c>
      <c r="B18" s="8" t="s">
        <v>1183</v>
      </c>
      <c r="C18" s="27" t="s">
        <v>1184</v>
      </c>
      <c r="D18" s="27" t="s">
        <v>5</v>
      </c>
      <c r="E18" s="27">
        <v>199</v>
      </c>
      <c r="F18" s="9">
        <v>198.66</v>
      </c>
      <c r="G18" s="9">
        <v>155.69999999999999</v>
      </c>
      <c r="H18" s="9">
        <v>10.9</v>
      </c>
      <c r="I18" s="8" t="s">
        <v>6</v>
      </c>
      <c r="J18" s="9">
        <v>21912.57</v>
      </c>
      <c r="K18" s="9">
        <f t="shared" si="0"/>
        <v>21724.81</v>
      </c>
    </row>
    <row r="19" spans="1:11" x14ac:dyDescent="0.25">
      <c r="A19" s="42">
        <v>13</v>
      </c>
      <c r="B19" s="8" t="s">
        <v>1185</v>
      </c>
      <c r="C19" s="27" t="s">
        <v>1186</v>
      </c>
      <c r="D19" s="27" t="s">
        <v>60</v>
      </c>
      <c r="E19" s="27">
        <v>199</v>
      </c>
      <c r="F19" s="9">
        <v>198.66</v>
      </c>
      <c r="G19" s="9">
        <v>155.69999999999999</v>
      </c>
      <c r="H19" s="9">
        <v>10.9</v>
      </c>
      <c r="I19" s="8" t="s">
        <v>6</v>
      </c>
      <c r="J19" s="9">
        <v>21724.81</v>
      </c>
      <c r="K19" s="9">
        <f t="shared" si="0"/>
        <v>21537.050000000003</v>
      </c>
    </row>
    <row r="20" spans="1:11" x14ac:dyDescent="0.25">
      <c r="A20" s="42">
        <v>6</v>
      </c>
      <c r="B20" s="8"/>
      <c r="C20" s="27"/>
      <c r="D20" s="27"/>
      <c r="E20" s="27"/>
      <c r="F20" s="9"/>
      <c r="G20" s="9"/>
      <c r="H20" s="9"/>
      <c r="I20" s="8"/>
      <c r="J20" s="9"/>
      <c r="K20" s="9"/>
    </row>
    <row r="21" spans="1:11" x14ac:dyDescent="0.25">
      <c r="A21" s="70"/>
      <c r="B21" s="8"/>
      <c r="C21" s="27"/>
      <c r="D21" s="72"/>
      <c r="E21" s="27"/>
      <c r="F21" s="9"/>
      <c r="G21" s="8"/>
      <c r="H21" s="9"/>
      <c r="I21" s="8"/>
      <c r="J21" s="8"/>
      <c r="K21" s="9"/>
    </row>
    <row r="22" spans="1:11" x14ac:dyDescent="0.25">
      <c r="A22" s="49"/>
      <c r="B22" s="73" t="s">
        <v>76</v>
      </c>
      <c r="C22" s="73"/>
      <c r="D22" s="73"/>
      <c r="E22" s="75">
        <f>E7+E8+E9+E10+E11+E20++E12+E13+E14+E15+E16+E17+E18+E19+E21</f>
        <v>3013</v>
      </c>
      <c r="F22" s="74">
        <f>F7+F8+F9+F10+F11+F12+F13+F14+F15+F16+F18+F19+F20+F21</f>
        <v>3008.1299999999992</v>
      </c>
      <c r="G22" s="75"/>
      <c r="H22" s="74">
        <f>H11+H20+H7+H8+H9+H10+H12+H13+H14+H15+H16+H18+H19+H21+H17</f>
        <v>170.35000000000002</v>
      </c>
      <c r="I22" s="73"/>
      <c r="J22" s="73"/>
      <c r="K22" s="73"/>
    </row>
    <row r="23" spans="1:11" x14ac:dyDescent="0.25">
      <c r="A23" s="35"/>
      <c r="B23" s="35"/>
      <c r="C23" s="36"/>
      <c r="D23" s="36"/>
      <c r="E23" s="36"/>
      <c r="F23" s="36"/>
      <c r="G23" s="36"/>
      <c r="H23" s="35"/>
      <c r="I23" s="35"/>
      <c r="J23" s="35"/>
      <c r="K23" s="35"/>
    </row>
    <row r="24" spans="1:11" x14ac:dyDescent="0.25">
      <c r="A24" s="35"/>
      <c r="B24" s="35"/>
      <c r="C24" s="281" t="s">
        <v>38</v>
      </c>
      <c r="D24" s="281"/>
      <c r="E24" s="281"/>
      <c r="F24" s="281"/>
      <c r="G24" s="19">
        <f>E22+E23</f>
        <v>3013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40</v>
      </c>
      <c r="D25" s="281"/>
      <c r="E25" s="281"/>
      <c r="F25" s="281"/>
      <c r="G25" s="11">
        <f>H22+0</f>
        <v>170.35000000000002</v>
      </c>
      <c r="H25" s="117"/>
      <c r="I25" s="116"/>
      <c r="J25" s="116"/>
      <c r="K25" s="116"/>
    </row>
    <row r="26" spans="1:11" x14ac:dyDescent="0.25">
      <c r="A26" s="35"/>
      <c r="B26" s="35"/>
      <c r="C26" s="281" t="s">
        <v>4</v>
      </c>
      <c r="D26" s="281"/>
      <c r="E26" s="281"/>
      <c r="F26" s="281"/>
      <c r="G26" s="19">
        <f>K19</f>
        <v>21537.050000000003</v>
      </c>
      <c r="H26" s="35"/>
      <c r="I26" s="35"/>
      <c r="J26" s="35"/>
      <c r="K26" s="35"/>
    </row>
    <row r="27" spans="1:11" x14ac:dyDescent="0.25">
      <c r="A27" s="37"/>
      <c r="B27" s="35"/>
      <c r="C27" s="285" t="s">
        <v>806</v>
      </c>
      <c r="D27" s="285"/>
      <c r="E27" s="285"/>
      <c r="F27" s="285"/>
      <c r="G27" s="28">
        <f>G24-G25</f>
        <v>2842.65</v>
      </c>
      <c r="H27" s="35"/>
      <c r="I27" s="35"/>
      <c r="J27" s="35"/>
      <c r="K27" s="35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280" t="s">
        <v>481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x14ac:dyDescent="0.25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</row>
    <row r="35" spans="1:11" ht="30" x14ac:dyDescent="0.25">
      <c r="A35" s="178" t="s">
        <v>68</v>
      </c>
      <c r="B35" s="178" t="s">
        <v>2</v>
      </c>
      <c r="C35" s="178" t="s">
        <v>41</v>
      </c>
      <c r="D35" s="178" t="s">
        <v>10</v>
      </c>
      <c r="E35" s="178" t="s">
        <v>6</v>
      </c>
      <c r="F35" s="17" t="s">
        <v>11</v>
      </c>
      <c r="G35" s="178" t="s">
        <v>37</v>
      </c>
      <c r="H35" s="178" t="s">
        <v>12</v>
      </c>
      <c r="I35" s="178" t="s">
        <v>3</v>
      </c>
      <c r="J35" s="6" t="s">
        <v>1</v>
      </c>
      <c r="K35" s="16" t="s">
        <v>13</v>
      </c>
    </row>
    <row r="36" spans="1:11" x14ac:dyDescent="0.25">
      <c r="A36" s="42"/>
      <c r="B36" s="26"/>
      <c r="C36" s="27"/>
      <c r="D36" s="72"/>
      <c r="E36" s="27"/>
      <c r="F36" s="9"/>
      <c r="G36" s="9"/>
      <c r="H36" s="8"/>
      <c r="I36" s="8"/>
      <c r="J36" s="83"/>
      <c r="K36" s="9">
        <v>181.77</v>
      </c>
    </row>
    <row r="37" spans="1:11" x14ac:dyDescent="0.25">
      <c r="A37" s="49"/>
      <c r="B37" s="73"/>
      <c r="C37" s="73"/>
      <c r="D37" s="73"/>
      <c r="E37" s="73">
        <f>E36</f>
        <v>0</v>
      </c>
      <c r="F37" s="74">
        <f>F36</f>
        <v>0</v>
      </c>
      <c r="G37" s="75"/>
      <c r="H37" s="76">
        <v>0</v>
      </c>
      <c r="I37" s="73"/>
      <c r="J37" s="73"/>
      <c r="K37" s="73"/>
    </row>
    <row r="38" spans="1:11" x14ac:dyDescent="0.25">
      <c r="A38" s="35"/>
      <c r="B38" s="35"/>
      <c r="C38" s="36"/>
      <c r="D38" s="36"/>
      <c r="E38" s="36"/>
      <c r="F38" s="36"/>
      <c r="G38" s="36"/>
      <c r="H38" s="35"/>
      <c r="I38" s="35"/>
      <c r="J38" s="35"/>
      <c r="K38" s="35"/>
    </row>
    <row r="39" spans="1:11" x14ac:dyDescent="0.25">
      <c r="A39" s="35"/>
      <c r="B39" s="35"/>
      <c r="C39" s="281" t="s">
        <v>1159</v>
      </c>
      <c r="D39" s="281"/>
      <c r="E39" s="281"/>
      <c r="F39" s="281"/>
      <c r="G39" s="19">
        <v>1.41</v>
      </c>
      <c r="H39" s="118"/>
      <c r="I39" s="119"/>
      <c r="J39" s="119"/>
      <c r="K39" s="119"/>
    </row>
    <row r="40" spans="1:11" x14ac:dyDescent="0.25">
      <c r="A40" s="35"/>
      <c r="B40" s="35"/>
      <c r="C40" s="281" t="s">
        <v>981</v>
      </c>
      <c r="D40" s="281"/>
      <c r="E40" s="281"/>
      <c r="F40" s="281"/>
      <c r="G40" s="19">
        <f>E37</f>
        <v>0</v>
      </c>
      <c r="H40" s="118"/>
      <c r="I40" s="119"/>
      <c r="J40" s="119"/>
      <c r="K40" s="119"/>
    </row>
    <row r="41" spans="1:11" x14ac:dyDescent="0.25">
      <c r="A41" s="35"/>
      <c r="B41" s="35"/>
      <c r="C41" s="266" t="s">
        <v>1188</v>
      </c>
      <c r="D41" s="267"/>
      <c r="E41" s="267"/>
      <c r="F41" s="268"/>
      <c r="G41" s="19">
        <v>175</v>
      </c>
      <c r="H41" s="118"/>
      <c r="I41" s="119"/>
      <c r="J41" s="119"/>
      <c r="K41" s="119"/>
    </row>
    <row r="42" spans="1:11" x14ac:dyDescent="0.25">
      <c r="A42" s="35"/>
      <c r="B42" s="35"/>
      <c r="C42" s="266" t="s">
        <v>1011</v>
      </c>
      <c r="D42" s="267"/>
      <c r="E42" s="267"/>
      <c r="F42" s="268"/>
      <c r="G42" s="19">
        <f>K36</f>
        <v>181.77</v>
      </c>
      <c r="H42" s="118"/>
      <c r="I42" s="119"/>
      <c r="J42" s="119"/>
      <c r="K42" s="119"/>
    </row>
    <row r="43" spans="1:11" x14ac:dyDescent="0.25">
      <c r="A43" s="35"/>
      <c r="B43" s="35"/>
      <c r="C43" s="266" t="s">
        <v>75</v>
      </c>
      <c r="D43" s="267"/>
      <c r="E43" s="267"/>
      <c r="F43" s="268"/>
      <c r="G43" s="19">
        <v>2278</v>
      </c>
      <c r="H43" s="318"/>
      <c r="I43" s="319"/>
      <c r="J43" s="319"/>
      <c r="K43" s="319"/>
    </row>
    <row r="44" spans="1:11" x14ac:dyDescent="0.25">
      <c r="A44" s="37"/>
      <c r="B44" s="37"/>
      <c r="C44" s="282" t="s">
        <v>879</v>
      </c>
      <c r="D44" s="283"/>
      <c r="E44" s="283"/>
      <c r="F44" s="284"/>
      <c r="G44" s="28">
        <f>G24+G39-G43-G41-G25</f>
        <v>391.05999999999983</v>
      </c>
      <c r="H44" s="118"/>
      <c r="I44" s="119"/>
      <c r="J44" s="119"/>
      <c r="K44" s="119"/>
    </row>
    <row r="45" spans="1:11" x14ac:dyDescent="0.25">
      <c r="A45" s="37"/>
      <c r="B45" s="37"/>
      <c r="C45" s="38"/>
      <c r="D45" s="38"/>
      <c r="E45" s="38"/>
      <c r="F45" s="38"/>
      <c r="G45" s="39"/>
      <c r="H45" s="37"/>
      <c r="I45" s="37"/>
      <c r="J45" s="37"/>
      <c r="K45" s="37"/>
    </row>
    <row r="46" spans="1:11" x14ac:dyDescent="0.25">
      <c r="A46" s="134"/>
      <c r="B46" s="134"/>
      <c r="C46" s="134"/>
      <c r="D46" s="134"/>
    </row>
    <row r="47" spans="1:11" x14ac:dyDescent="0.25">
      <c r="B47" s="179" t="s">
        <v>1051</v>
      </c>
    </row>
    <row r="48" spans="1:11" x14ac:dyDescent="0.25">
      <c r="B48" t="s">
        <v>1090</v>
      </c>
      <c r="C48">
        <v>415</v>
      </c>
      <c r="H48" s="311" t="s">
        <v>1187</v>
      </c>
      <c r="I48" s="311"/>
      <c r="J48" s="311"/>
    </row>
    <row r="49" spans="2:10" x14ac:dyDescent="0.25">
      <c r="B49" t="s">
        <v>1189</v>
      </c>
      <c r="C49">
        <v>800</v>
      </c>
    </row>
    <row r="50" spans="2:10" x14ac:dyDescent="0.25">
      <c r="B50" t="s">
        <v>1113</v>
      </c>
      <c r="C50">
        <v>300</v>
      </c>
      <c r="H50" s="311" t="s">
        <v>71</v>
      </c>
      <c r="I50" s="311"/>
      <c r="J50" s="311"/>
    </row>
    <row r="51" spans="2:10" x14ac:dyDescent="0.25">
      <c r="B51" s="180" t="s">
        <v>1190</v>
      </c>
      <c r="C51">
        <v>93</v>
      </c>
    </row>
    <row r="52" spans="2:10" x14ac:dyDescent="0.25">
      <c r="B52" t="s">
        <v>1191</v>
      </c>
      <c r="C52">
        <v>300</v>
      </c>
    </row>
    <row r="53" spans="2:10" x14ac:dyDescent="0.25">
      <c r="B53" s="180" t="s">
        <v>1192</v>
      </c>
      <c r="C53">
        <v>270</v>
      </c>
    </row>
    <row r="54" spans="2:10" x14ac:dyDescent="0.25">
      <c r="B54" t="s">
        <v>1162</v>
      </c>
      <c r="C54">
        <v>100</v>
      </c>
    </row>
    <row r="55" spans="2:10" x14ac:dyDescent="0.25">
      <c r="B55" s="179" t="s">
        <v>1059</v>
      </c>
      <c r="C55" s="125">
        <f>C48+C49+C50+C52+C53+C54+C56+C57+C58+C51</f>
        <v>2278</v>
      </c>
    </row>
  </sheetData>
  <mergeCells count="16">
    <mergeCell ref="C27:F27"/>
    <mergeCell ref="C41:F41"/>
    <mergeCell ref="A1:K3"/>
    <mergeCell ref="A4:K5"/>
    <mergeCell ref="C24:F24"/>
    <mergeCell ref="C25:F25"/>
    <mergeCell ref="C26:F26"/>
    <mergeCell ref="C44:F44"/>
    <mergeCell ref="H48:J48"/>
    <mergeCell ref="H50:J50"/>
    <mergeCell ref="A33:K34"/>
    <mergeCell ref="C39:F39"/>
    <mergeCell ref="C40:F40"/>
    <mergeCell ref="C42:F42"/>
    <mergeCell ref="C43:F43"/>
    <mergeCell ref="H43:K43"/>
  </mergeCells>
  <pageMargins left="0" right="0" top="0" bottom="0" header="0.31496062992125984" footer="0.31496062992125984"/>
  <pageSetup paperSize="9" orientation="landscape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B1" workbookViewId="0">
      <selection activeCell="O10" sqref="O10"/>
    </sheetView>
  </sheetViews>
  <sheetFormatPr baseColWidth="10" defaultRowHeight="15" x14ac:dyDescent="0.25"/>
  <cols>
    <col min="1" max="1" width="5.5703125" customWidth="1"/>
    <col min="2" max="2" width="34.5703125" customWidth="1"/>
  </cols>
  <sheetData>
    <row r="1" spans="1:11" x14ac:dyDescent="0.25">
      <c r="A1" s="280" t="s">
        <v>1194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ht="4.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ht="9" customHeight="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81" t="s">
        <v>68</v>
      </c>
      <c r="B6" s="181" t="s">
        <v>2</v>
      </c>
      <c r="C6" s="181" t="s">
        <v>41</v>
      </c>
      <c r="D6" s="181" t="s">
        <v>10</v>
      </c>
      <c r="E6" s="181" t="s">
        <v>6</v>
      </c>
      <c r="F6" s="17" t="s">
        <v>11</v>
      </c>
      <c r="G6" s="181" t="s">
        <v>37</v>
      </c>
      <c r="H6" s="181" t="s">
        <v>12</v>
      </c>
      <c r="I6" s="18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1195</v>
      </c>
      <c r="C7" s="27" t="s">
        <v>1196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21537.05</v>
      </c>
      <c r="K7" s="9">
        <f>J7-F7+H7</f>
        <v>21349.29</v>
      </c>
    </row>
    <row r="8" spans="1:11" x14ac:dyDescent="0.25">
      <c r="A8" s="42"/>
      <c r="B8" s="8"/>
      <c r="C8" s="27"/>
      <c r="D8" s="72"/>
      <c r="E8" s="27"/>
      <c r="F8" s="9"/>
      <c r="G8" s="9"/>
      <c r="H8" s="9"/>
      <c r="I8" s="8"/>
      <c r="J8" s="9"/>
      <c r="K8" s="9"/>
    </row>
    <row r="9" spans="1:11" x14ac:dyDescent="0.25">
      <c r="A9" s="70"/>
      <c r="B9" s="8"/>
      <c r="C9" s="27"/>
      <c r="D9" s="72"/>
      <c r="E9" s="27"/>
      <c r="F9" s="9"/>
      <c r="G9" s="8"/>
      <c r="H9" s="9"/>
      <c r="I9" s="8"/>
      <c r="J9" s="8"/>
      <c r="K9" s="9"/>
    </row>
    <row r="10" spans="1:11" x14ac:dyDescent="0.25">
      <c r="A10" s="49"/>
      <c r="B10" s="73" t="s">
        <v>76</v>
      </c>
      <c r="C10" s="73"/>
      <c r="D10" s="73"/>
      <c r="E10" s="75">
        <f>E7+E8+E9</f>
        <v>199</v>
      </c>
      <c r="F10" s="74">
        <f>F7+F8+F9</f>
        <v>198.66</v>
      </c>
      <c r="G10" s="75"/>
      <c r="H10" s="74">
        <f>H7+H8+H9</f>
        <v>10.9</v>
      </c>
      <c r="I10" s="73"/>
      <c r="J10" s="73"/>
      <c r="K10" s="73"/>
    </row>
    <row r="11" spans="1:11" x14ac:dyDescent="0.25">
      <c r="A11" s="35"/>
      <c r="B11" s="35"/>
      <c r="C11" s="36"/>
      <c r="D11" s="36"/>
      <c r="E11" s="36"/>
      <c r="F11" s="36"/>
      <c r="G11" s="36"/>
      <c r="H11" s="35"/>
      <c r="I11" s="35"/>
      <c r="J11" s="35"/>
      <c r="K11" s="35"/>
    </row>
    <row r="12" spans="1:11" x14ac:dyDescent="0.25">
      <c r="A12" s="35"/>
      <c r="B12" s="35"/>
      <c r="C12" s="281" t="s">
        <v>38</v>
      </c>
      <c r="D12" s="281"/>
      <c r="E12" s="281"/>
      <c r="F12" s="281"/>
      <c r="G12" s="19">
        <f>E10+E11</f>
        <v>199</v>
      </c>
      <c r="H12" s="117"/>
      <c r="I12" s="116"/>
      <c r="J12" s="116"/>
      <c r="K12" s="116"/>
    </row>
    <row r="13" spans="1:11" x14ac:dyDescent="0.25">
      <c r="A13" s="35"/>
      <c r="B13" s="35"/>
      <c r="C13" s="281" t="s">
        <v>40</v>
      </c>
      <c r="D13" s="281"/>
      <c r="E13" s="281"/>
      <c r="F13" s="281"/>
      <c r="G13" s="11">
        <f>H10+0</f>
        <v>10.9</v>
      </c>
      <c r="H13" s="117"/>
      <c r="I13" s="116"/>
      <c r="J13" s="116"/>
      <c r="K13" s="116"/>
    </row>
    <row r="14" spans="1:11" x14ac:dyDescent="0.25">
      <c r="A14" s="35"/>
      <c r="B14" s="35"/>
      <c r="C14" s="281" t="s">
        <v>4</v>
      </c>
      <c r="D14" s="281"/>
      <c r="E14" s="281"/>
      <c r="F14" s="281"/>
      <c r="G14" s="19">
        <f>K7</f>
        <v>21349.29</v>
      </c>
      <c r="H14" s="35"/>
      <c r="I14" s="35"/>
      <c r="J14" s="35"/>
      <c r="K14" s="35"/>
    </row>
    <row r="15" spans="1:11" x14ac:dyDescent="0.25">
      <c r="A15" s="37"/>
      <c r="B15" s="35"/>
      <c r="C15" s="285" t="s">
        <v>806</v>
      </c>
      <c r="D15" s="285"/>
      <c r="E15" s="285"/>
      <c r="F15" s="285"/>
      <c r="G15" s="28">
        <f>G12-G13</f>
        <v>188.1</v>
      </c>
      <c r="H15" s="35"/>
      <c r="I15" s="35"/>
      <c r="J15" s="35"/>
      <c r="K15" s="35"/>
    </row>
    <row r="16" spans="1:11" x14ac:dyDescent="0.25">
      <c r="A16" s="37"/>
      <c r="B16" s="37"/>
      <c r="C16" s="38"/>
      <c r="D16" s="38"/>
      <c r="E16" s="38"/>
      <c r="F16" s="38"/>
      <c r="G16" s="39"/>
      <c r="H16" s="37"/>
      <c r="I16" s="37"/>
      <c r="J16" s="37"/>
      <c r="K16" s="37"/>
    </row>
    <row r="17" spans="1:11" ht="2.25" customHeight="1" x14ac:dyDescent="0.25">
      <c r="A17" s="37"/>
      <c r="B17" s="37"/>
      <c r="C17" s="38"/>
      <c r="D17" s="38"/>
      <c r="E17" s="38"/>
      <c r="F17" s="38"/>
      <c r="G17" s="39"/>
      <c r="H17" s="37"/>
      <c r="I17" s="37"/>
      <c r="J17" s="37"/>
      <c r="K17" s="37"/>
    </row>
    <row r="18" spans="1:11" hidden="1" x14ac:dyDescent="0.25">
      <c r="A18" s="37"/>
      <c r="B18" s="37"/>
      <c r="C18" s="38"/>
      <c r="D18" s="38"/>
      <c r="E18" s="38"/>
      <c r="F18" s="38"/>
      <c r="G18" s="39"/>
      <c r="H18" s="37"/>
      <c r="I18" s="37"/>
      <c r="J18" s="37"/>
      <c r="K18" s="37"/>
    </row>
    <row r="19" spans="1:11" hidden="1" x14ac:dyDescent="0.25">
      <c r="A19" s="37"/>
      <c r="B19" s="37"/>
      <c r="C19" s="38"/>
      <c r="D19" s="38"/>
      <c r="E19" s="38"/>
      <c r="F19" s="38"/>
      <c r="G19" s="39"/>
      <c r="H19" s="37"/>
      <c r="I19" s="37"/>
      <c r="J19" s="37"/>
      <c r="K19" s="37"/>
    </row>
    <row r="20" spans="1:11" hidden="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280" t="s">
        <v>481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</row>
    <row r="22" spans="1:11" x14ac:dyDescent="0.2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</row>
    <row r="23" spans="1:11" ht="30" x14ac:dyDescent="0.25">
      <c r="A23" s="181" t="s">
        <v>68</v>
      </c>
      <c r="B23" s="181" t="s">
        <v>2</v>
      </c>
      <c r="C23" s="181" t="s">
        <v>41</v>
      </c>
      <c r="D23" s="181" t="s">
        <v>10</v>
      </c>
      <c r="E23" s="181" t="s">
        <v>6</v>
      </c>
      <c r="F23" s="17" t="s">
        <v>11</v>
      </c>
      <c r="G23" s="181" t="s">
        <v>37</v>
      </c>
      <c r="H23" s="181" t="s">
        <v>12</v>
      </c>
      <c r="I23" s="181" t="s">
        <v>3</v>
      </c>
      <c r="J23" s="6" t="s">
        <v>1</v>
      </c>
      <c r="K23" s="16" t="s">
        <v>13</v>
      </c>
    </row>
    <row r="24" spans="1:11" x14ac:dyDescent="0.25">
      <c r="A24" s="42"/>
      <c r="B24" s="26"/>
      <c r="C24" s="27"/>
      <c r="D24" s="72"/>
      <c r="E24" s="27"/>
      <c r="F24" s="9"/>
      <c r="G24" s="9"/>
      <c r="H24" s="8"/>
      <c r="I24" s="8"/>
      <c r="J24" s="83"/>
      <c r="K24" s="9">
        <v>181.77</v>
      </c>
    </row>
    <row r="25" spans="1:11" x14ac:dyDescent="0.25">
      <c r="A25" s="49"/>
      <c r="B25" s="73"/>
      <c r="C25" s="73"/>
      <c r="D25" s="73"/>
      <c r="E25" s="73">
        <f>E24</f>
        <v>0</v>
      </c>
      <c r="F25" s="74">
        <f>F24</f>
        <v>0</v>
      </c>
      <c r="G25" s="75"/>
      <c r="H25" s="76">
        <v>0</v>
      </c>
      <c r="I25" s="73"/>
      <c r="J25" s="73"/>
      <c r="K25" s="73"/>
    </row>
    <row r="26" spans="1:11" x14ac:dyDescent="0.25">
      <c r="A26" s="35"/>
      <c r="B26" s="35"/>
      <c r="C26" s="36"/>
      <c r="D26" s="36"/>
      <c r="E26" s="36"/>
      <c r="F26" s="36"/>
      <c r="G26" s="36"/>
      <c r="H26" s="35"/>
      <c r="I26" s="35"/>
      <c r="J26" s="35"/>
      <c r="K26" s="35"/>
    </row>
    <row r="27" spans="1:11" x14ac:dyDescent="0.25">
      <c r="A27" s="35"/>
      <c r="B27" s="35"/>
      <c r="C27" s="281" t="s">
        <v>1197</v>
      </c>
      <c r="D27" s="281"/>
      <c r="E27" s="281"/>
      <c r="F27" s="281"/>
      <c r="G27" s="19">
        <v>391</v>
      </c>
      <c r="H27" s="35"/>
      <c r="I27" s="35"/>
      <c r="J27" s="35"/>
      <c r="K27" s="35"/>
    </row>
    <row r="28" spans="1:11" x14ac:dyDescent="0.25">
      <c r="A28" s="35"/>
      <c r="B28" s="35"/>
      <c r="C28" s="281" t="s">
        <v>1198</v>
      </c>
      <c r="D28" s="281"/>
      <c r="E28" s="281"/>
      <c r="F28" s="281"/>
      <c r="G28" s="11">
        <v>170.35</v>
      </c>
      <c r="H28" s="118"/>
      <c r="I28" s="119"/>
      <c r="J28" s="119"/>
      <c r="K28" s="119"/>
    </row>
    <row r="29" spans="1:11" x14ac:dyDescent="0.25">
      <c r="A29" s="35"/>
      <c r="B29" s="35"/>
      <c r="C29" s="263" t="s">
        <v>1202</v>
      </c>
      <c r="D29" s="264"/>
      <c r="E29" s="264"/>
      <c r="F29" s="265"/>
      <c r="G29" s="19">
        <v>108</v>
      </c>
      <c r="H29" s="119"/>
      <c r="I29" s="119"/>
      <c r="J29" s="119"/>
      <c r="K29" s="119"/>
    </row>
    <row r="30" spans="1:11" x14ac:dyDescent="0.25">
      <c r="A30" s="35"/>
      <c r="B30" s="35"/>
      <c r="C30" s="281" t="s">
        <v>981</v>
      </c>
      <c r="D30" s="281"/>
      <c r="E30" s="281"/>
      <c r="F30" s="281"/>
      <c r="G30" s="19">
        <f>E25</f>
        <v>0</v>
      </c>
    </row>
    <row r="31" spans="1:11" x14ac:dyDescent="0.25">
      <c r="A31" s="35"/>
      <c r="B31" s="35"/>
      <c r="C31" s="266" t="s">
        <v>1011</v>
      </c>
      <c r="D31" s="267"/>
      <c r="E31" s="267"/>
      <c r="F31" s="268"/>
      <c r="G31" s="19">
        <f>K24</f>
        <v>181.77</v>
      </c>
      <c r="H31" s="118"/>
      <c r="I31" s="119"/>
      <c r="J31" s="119"/>
      <c r="K31" s="119"/>
    </row>
    <row r="32" spans="1:11" x14ac:dyDescent="0.25">
      <c r="A32" s="35"/>
      <c r="B32" s="35"/>
      <c r="C32" s="332" t="s">
        <v>1199</v>
      </c>
      <c r="D32" s="333"/>
      <c r="E32" s="333"/>
      <c r="F32" s="334"/>
      <c r="G32" s="19">
        <v>175</v>
      </c>
      <c r="H32" s="118"/>
      <c r="I32" s="119"/>
      <c r="J32" s="119"/>
      <c r="K32" s="119"/>
    </row>
    <row r="33" spans="1:11" x14ac:dyDescent="0.25">
      <c r="A33" s="35"/>
      <c r="B33" s="35"/>
      <c r="C33" s="266" t="s">
        <v>75</v>
      </c>
      <c r="D33" s="267"/>
      <c r="E33" s="267"/>
      <c r="F33" s="268"/>
      <c r="G33" s="19">
        <v>551</v>
      </c>
      <c r="H33" s="318"/>
      <c r="I33" s="319"/>
      <c r="J33" s="319"/>
      <c r="K33" s="319"/>
    </row>
    <row r="34" spans="1:11" x14ac:dyDescent="0.25">
      <c r="A34" s="37"/>
      <c r="B34" s="37"/>
      <c r="C34" s="282" t="s">
        <v>879</v>
      </c>
      <c r="D34" s="283"/>
      <c r="E34" s="283"/>
      <c r="F34" s="284"/>
      <c r="G34" s="28">
        <f>G15+G27+G28+G29-G33-G29</f>
        <v>198.45000000000005</v>
      </c>
      <c r="H34" s="118"/>
      <c r="I34" s="119"/>
      <c r="J34" s="119"/>
      <c r="K34" s="119"/>
    </row>
    <row r="35" spans="1:11" x14ac:dyDescent="0.25">
      <c r="A35" s="37"/>
      <c r="B35" s="37"/>
      <c r="C35" s="38"/>
      <c r="D35" s="38"/>
      <c r="E35" s="38"/>
      <c r="F35" s="38"/>
      <c r="G35" s="39"/>
      <c r="H35" s="311" t="s">
        <v>1201</v>
      </c>
      <c r="I35" s="311"/>
      <c r="J35" s="311"/>
      <c r="K35" s="37"/>
    </row>
    <row r="36" spans="1:11" x14ac:dyDescent="0.25">
      <c r="A36" s="134"/>
      <c r="B36" s="134"/>
      <c r="C36" s="134"/>
      <c r="D36" s="134"/>
    </row>
    <row r="37" spans="1:11" x14ac:dyDescent="0.25">
      <c r="B37" s="182" t="s">
        <v>1051</v>
      </c>
      <c r="H37" s="311" t="s">
        <v>71</v>
      </c>
      <c r="I37" s="311"/>
      <c r="J37" s="311"/>
    </row>
    <row r="38" spans="1:11" x14ac:dyDescent="0.25">
      <c r="B38" t="s">
        <v>1200</v>
      </c>
      <c r="C38">
        <v>550</v>
      </c>
    </row>
    <row r="39" spans="1:11" x14ac:dyDescent="0.25">
      <c r="B39" t="s">
        <v>1203</v>
      </c>
      <c r="C39">
        <v>1</v>
      </c>
    </row>
    <row r="40" spans="1:11" x14ac:dyDescent="0.25">
      <c r="B40" s="182" t="s">
        <v>1059</v>
      </c>
      <c r="C40" s="125">
        <f>C38+C39+C42+C43+C44+C46+C47+C48+C41</f>
        <v>551</v>
      </c>
    </row>
    <row r="41" spans="1:11" x14ac:dyDescent="0.25">
      <c r="B41" s="180"/>
    </row>
    <row r="43" spans="1:11" x14ac:dyDescent="0.25">
      <c r="B43" s="180"/>
    </row>
  </sheetData>
  <mergeCells count="18">
    <mergeCell ref="C34:F34"/>
    <mergeCell ref="H35:J35"/>
    <mergeCell ref="H37:J37"/>
    <mergeCell ref="C28:F28"/>
    <mergeCell ref="C29:F29"/>
    <mergeCell ref="C33:F33"/>
    <mergeCell ref="H33:K33"/>
    <mergeCell ref="A21:K22"/>
    <mergeCell ref="C27:F27"/>
    <mergeCell ref="C30:F30"/>
    <mergeCell ref="C32:F32"/>
    <mergeCell ref="C31:F31"/>
    <mergeCell ref="C15:F15"/>
    <mergeCell ref="A1:K3"/>
    <mergeCell ref="A4:K5"/>
    <mergeCell ref="C12:F12"/>
    <mergeCell ref="C13:F13"/>
    <mergeCell ref="C14:F14"/>
  </mergeCells>
  <pageMargins left="0" right="0" top="0" bottom="0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J18" sqref="J18"/>
    </sheetView>
  </sheetViews>
  <sheetFormatPr baseColWidth="10" defaultRowHeight="15" x14ac:dyDescent="0.25"/>
  <cols>
    <col min="1" max="1" width="5.85546875" customWidth="1"/>
    <col min="2" max="2" width="35.85546875" customWidth="1"/>
    <col min="5" max="5" width="8" customWidth="1"/>
    <col min="6" max="6" width="7.7109375" customWidth="1"/>
    <col min="7" max="7" width="8.42578125" customWidth="1"/>
    <col min="8" max="8" width="8.140625" customWidth="1"/>
    <col min="9" max="9" width="11.28515625" customWidth="1"/>
    <col min="10" max="11" width="10.42578125" customWidth="1"/>
  </cols>
  <sheetData>
    <row r="1" spans="1:11" x14ac:dyDescent="0.25">
      <c r="A1" s="280" t="s">
        <v>135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8.25" x14ac:dyDescent="0.25">
      <c r="A6" s="51" t="s">
        <v>68</v>
      </c>
      <c r="B6" s="51" t="s">
        <v>2</v>
      </c>
      <c r="C6" s="51" t="s">
        <v>41</v>
      </c>
      <c r="D6" s="51" t="s">
        <v>10</v>
      </c>
      <c r="E6" s="51" t="s">
        <v>6</v>
      </c>
      <c r="F6" s="17" t="s">
        <v>11</v>
      </c>
      <c r="G6" s="51" t="s">
        <v>37</v>
      </c>
      <c r="H6" s="51" t="s">
        <v>12</v>
      </c>
      <c r="I6" s="5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12" t="s">
        <v>139</v>
      </c>
      <c r="C7" s="27" t="s">
        <v>140</v>
      </c>
      <c r="D7" s="27" t="s">
        <v>60</v>
      </c>
      <c r="E7" s="27">
        <v>199</v>
      </c>
      <c r="F7" s="8">
        <v>198.66</v>
      </c>
      <c r="G7" s="9">
        <v>155.69999999999999</v>
      </c>
      <c r="H7" s="8">
        <v>10.9</v>
      </c>
      <c r="I7" s="8" t="s">
        <v>6</v>
      </c>
      <c r="J7" s="8">
        <v>16502.91</v>
      </c>
      <c r="K7" s="9">
        <f t="shared" ref="K7:K14" si="0">J7-F7+H7</f>
        <v>16315.15</v>
      </c>
    </row>
    <row r="8" spans="1:11" x14ac:dyDescent="0.25">
      <c r="A8" s="42">
        <v>2</v>
      </c>
      <c r="B8" s="8" t="s">
        <v>141</v>
      </c>
      <c r="C8" s="27" t="s">
        <v>142</v>
      </c>
      <c r="D8" s="27" t="s">
        <v>8</v>
      </c>
      <c r="E8" s="27">
        <v>125</v>
      </c>
      <c r="F8" s="8">
        <v>125.03</v>
      </c>
      <c r="G8" s="9">
        <v>87.53</v>
      </c>
      <c r="H8" s="8">
        <v>6.13</v>
      </c>
      <c r="I8" s="8" t="s">
        <v>6</v>
      </c>
      <c r="J8" s="8">
        <v>16315.15</v>
      </c>
      <c r="K8" s="9">
        <f t="shared" si="0"/>
        <v>16196.249999999998</v>
      </c>
    </row>
    <row r="9" spans="1:11" x14ac:dyDescent="0.25">
      <c r="A9" s="42">
        <v>3</v>
      </c>
      <c r="B9" s="8" t="s">
        <v>143</v>
      </c>
      <c r="C9" s="27" t="s">
        <v>144</v>
      </c>
      <c r="D9" s="27" t="s">
        <v>5</v>
      </c>
      <c r="E9" s="27">
        <v>199</v>
      </c>
      <c r="F9" s="8">
        <v>198.66</v>
      </c>
      <c r="G9" s="9">
        <v>155.69999999999999</v>
      </c>
      <c r="H9" s="8">
        <v>10.9</v>
      </c>
      <c r="I9" s="8" t="s">
        <v>6</v>
      </c>
      <c r="J9" s="8">
        <v>16196.25</v>
      </c>
      <c r="K9" s="9">
        <f t="shared" si="0"/>
        <v>16008.49</v>
      </c>
    </row>
    <row r="10" spans="1:11" x14ac:dyDescent="0.25">
      <c r="A10" s="42">
        <v>4</v>
      </c>
      <c r="B10" s="8" t="s">
        <v>145</v>
      </c>
      <c r="C10" s="27" t="s">
        <v>146</v>
      </c>
      <c r="D10" s="27" t="s">
        <v>5</v>
      </c>
      <c r="E10" s="27">
        <v>398</v>
      </c>
      <c r="F10" s="8">
        <v>397.32</v>
      </c>
      <c r="G10" s="9">
        <v>311.39999999999998</v>
      </c>
      <c r="H10" s="8">
        <v>21.8</v>
      </c>
      <c r="I10" s="8" t="s">
        <v>6</v>
      </c>
      <c r="J10" s="8">
        <v>16008.49</v>
      </c>
      <c r="K10" s="9">
        <f t="shared" si="0"/>
        <v>15632.97</v>
      </c>
    </row>
    <row r="11" spans="1:11" x14ac:dyDescent="0.25">
      <c r="A11" s="42">
        <v>5</v>
      </c>
      <c r="B11" s="8" t="s">
        <v>147</v>
      </c>
      <c r="C11" s="27" t="s">
        <v>148</v>
      </c>
      <c r="D11" s="27" t="s">
        <v>45</v>
      </c>
      <c r="E11" s="27">
        <v>129</v>
      </c>
      <c r="F11" s="8">
        <v>128.46</v>
      </c>
      <c r="G11" s="9">
        <v>90.7</v>
      </c>
      <c r="H11" s="8">
        <v>6.35</v>
      </c>
      <c r="I11" s="8" t="s">
        <v>6</v>
      </c>
      <c r="J11" s="8">
        <v>15632.97</v>
      </c>
      <c r="K11" s="9">
        <f t="shared" si="0"/>
        <v>15510.86</v>
      </c>
    </row>
    <row r="12" spans="1:11" x14ac:dyDescent="0.25">
      <c r="A12" s="42">
        <v>6</v>
      </c>
      <c r="B12" s="8" t="s">
        <v>149</v>
      </c>
      <c r="C12" s="27" t="s">
        <v>150</v>
      </c>
      <c r="D12" s="27" t="s">
        <v>5</v>
      </c>
      <c r="E12" s="27">
        <v>199</v>
      </c>
      <c r="F12" s="8">
        <v>198.66</v>
      </c>
      <c r="G12" s="9">
        <v>155.69999999999999</v>
      </c>
      <c r="H12" s="8">
        <v>10.9</v>
      </c>
      <c r="I12" s="8" t="s">
        <v>6</v>
      </c>
      <c r="J12" s="8">
        <v>15510.86</v>
      </c>
      <c r="K12" s="9">
        <f t="shared" si="0"/>
        <v>15323.1</v>
      </c>
    </row>
    <row r="13" spans="1:11" x14ac:dyDescent="0.25">
      <c r="A13" s="42">
        <v>7</v>
      </c>
      <c r="B13" s="8" t="s">
        <v>151</v>
      </c>
      <c r="C13" s="27" t="s">
        <v>152</v>
      </c>
      <c r="D13" s="27" t="s">
        <v>105</v>
      </c>
      <c r="E13" s="27">
        <v>135</v>
      </c>
      <c r="F13" s="8">
        <v>135.04</v>
      </c>
      <c r="G13" s="9">
        <v>96.8</v>
      </c>
      <c r="H13" s="8">
        <v>6.78</v>
      </c>
      <c r="I13" s="8" t="s">
        <v>6</v>
      </c>
      <c r="J13" s="8">
        <v>15323.1</v>
      </c>
      <c r="K13" s="8">
        <f t="shared" si="0"/>
        <v>15194.84</v>
      </c>
    </row>
    <row r="14" spans="1:11" x14ac:dyDescent="0.25">
      <c r="A14" s="42">
        <v>8</v>
      </c>
      <c r="B14" s="8" t="s">
        <v>179</v>
      </c>
      <c r="C14" s="27" t="s">
        <v>180</v>
      </c>
      <c r="D14" s="27" t="s">
        <v>52</v>
      </c>
      <c r="E14" s="27">
        <v>382</v>
      </c>
      <c r="F14" s="8">
        <v>381.94</v>
      </c>
      <c r="G14" s="9">
        <v>325.41000000000003</v>
      </c>
      <c r="H14" s="8">
        <v>29.29</v>
      </c>
      <c r="I14" s="8" t="s">
        <v>157</v>
      </c>
      <c r="J14" s="8">
        <v>15194.84</v>
      </c>
      <c r="K14" s="8">
        <f t="shared" si="0"/>
        <v>14842.19</v>
      </c>
    </row>
    <row r="15" spans="1:11" x14ac:dyDescent="0.25">
      <c r="A15" s="42">
        <v>9</v>
      </c>
      <c r="B15" s="8"/>
      <c r="C15" s="27"/>
      <c r="D15" s="27"/>
      <c r="E15" s="27"/>
      <c r="F15" s="8"/>
      <c r="G15" s="9"/>
      <c r="H15" s="8"/>
      <c r="I15" s="8"/>
      <c r="J15" s="8"/>
      <c r="K15" s="8"/>
    </row>
    <row r="16" spans="1:11" x14ac:dyDescent="0.25">
      <c r="A16" s="42">
        <v>10</v>
      </c>
      <c r="B16" s="8"/>
      <c r="C16" s="27"/>
      <c r="D16" s="27"/>
      <c r="E16" s="27"/>
      <c r="F16" s="8"/>
      <c r="G16" s="9"/>
      <c r="H16" s="8"/>
      <c r="I16" s="8"/>
      <c r="J16" s="8"/>
      <c r="K16" s="9"/>
    </row>
    <row r="17" spans="1:11" x14ac:dyDescent="0.25">
      <c r="A17" s="42">
        <v>11</v>
      </c>
      <c r="B17" s="8"/>
      <c r="C17" s="27"/>
      <c r="D17" s="27"/>
      <c r="E17" s="27"/>
      <c r="F17" s="8"/>
      <c r="G17" s="9"/>
      <c r="H17" s="8"/>
      <c r="I17" s="8"/>
      <c r="J17" s="8"/>
      <c r="K17" s="9"/>
    </row>
    <row r="18" spans="1:11" x14ac:dyDescent="0.25">
      <c r="A18" s="42">
        <v>12</v>
      </c>
      <c r="B18" s="8"/>
      <c r="C18" s="27"/>
      <c r="D18" s="27"/>
      <c r="E18" s="27"/>
      <c r="F18" s="8"/>
      <c r="G18" s="9"/>
      <c r="H18" s="8"/>
      <c r="I18" s="8"/>
      <c r="J18" s="8"/>
      <c r="K18" s="9"/>
    </row>
    <row r="19" spans="1:11" x14ac:dyDescent="0.25">
      <c r="A19" s="42">
        <v>13</v>
      </c>
      <c r="B19" s="8"/>
      <c r="C19" s="27"/>
      <c r="D19" s="27"/>
      <c r="E19" s="27"/>
      <c r="F19" s="8"/>
      <c r="G19" s="9"/>
      <c r="H19" s="8"/>
      <c r="I19" s="8"/>
      <c r="J19" s="8"/>
      <c r="K19" s="9"/>
    </row>
    <row r="20" spans="1:11" x14ac:dyDescent="0.25">
      <c r="A20" s="42">
        <v>14</v>
      </c>
      <c r="B20" s="8"/>
      <c r="C20" s="27"/>
      <c r="D20" s="27"/>
      <c r="E20" s="27"/>
      <c r="F20" s="8"/>
      <c r="G20" s="9"/>
      <c r="H20" s="8"/>
      <c r="I20" s="8"/>
      <c r="J20" s="8"/>
      <c r="K20" s="9"/>
    </row>
    <row r="21" spans="1:11" x14ac:dyDescent="0.25">
      <c r="A21" s="42">
        <v>15</v>
      </c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>
        <v>16</v>
      </c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>
        <v>17</v>
      </c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49"/>
      <c r="B24" s="52" t="s">
        <v>76</v>
      </c>
      <c r="C24" s="52"/>
      <c r="D24" s="52"/>
      <c r="E24" s="52">
        <f>E7+E8+E9+E10+E11+E12+E13+E14+E15+E16+E17+E18+E19+E20+E21+E22+E23</f>
        <v>1766</v>
      </c>
      <c r="F24" s="47">
        <f>F7+F8+F9+F10+F11+F12+F13+F14+F15+F16+F17+F18+F19+F20+F21+F22+F23</f>
        <v>1763.7700000000002</v>
      </c>
      <c r="G24" s="29"/>
      <c r="H24" s="46">
        <f>H7+H8+H9+H10+H11+H12+H13+H14+H15+H16+H17+H18+H19+H20+H21+H22+H23</f>
        <v>103.05000000000001</v>
      </c>
      <c r="I24" s="52"/>
      <c r="J24" s="52"/>
      <c r="K24" s="52"/>
    </row>
    <row r="25" spans="1:11" x14ac:dyDescent="0.25">
      <c r="A25" s="35"/>
      <c r="B25" s="35"/>
      <c r="C25" s="36"/>
      <c r="D25" s="36"/>
      <c r="E25" s="36"/>
      <c r="F25" s="36"/>
      <c r="G25" s="36"/>
      <c r="H25" s="35"/>
      <c r="I25" s="35"/>
      <c r="J25" s="35"/>
      <c r="K25" s="35"/>
    </row>
    <row r="26" spans="1:11" x14ac:dyDescent="0.25">
      <c r="A26" s="35"/>
      <c r="B26" s="35"/>
      <c r="C26" s="281" t="s">
        <v>39</v>
      </c>
      <c r="D26" s="281"/>
      <c r="E26" s="281"/>
      <c r="F26" s="281"/>
      <c r="G26" s="11">
        <v>0</v>
      </c>
      <c r="H26" s="35"/>
      <c r="I26" s="35"/>
      <c r="J26" s="35"/>
      <c r="K26" s="35"/>
    </row>
    <row r="27" spans="1:11" x14ac:dyDescent="0.25">
      <c r="A27" s="35"/>
      <c r="B27" s="35"/>
      <c r="C27" s="281" t="s">
        <v>38</v>
      </c>
      <c r="D27" s="281"/>
      <c r="E27" s="281"/>
      <c r="F27" s="281"/>
      <c r="G27" s="19">
        <f>E24+E25</f>
        <v>1766</v>
      </c>
      <c r="H27" s="35"/>
      <c r="I27" s="35"/>
      <c r="J27" s="35"/>
      <c r="K27" s="35"/>
    </row>
    <row r="28" spans="1:11" x14ac:dyDescent="0.25">
      <c r="A28" s="35"/>
      <c r="B28" s="35"/>
      <c r="C28" s="281" t="s">
        <v>40</v>
      </c>
      <c r="D28" s="281"/>
      <c r="E28" s="281"/>
      <c r="F28" s="281"/>
      <c r="G28" s="11">
        <f>H24+0</f>
        <v>103.05000000000001</v>
      </c>
      <c r="H28" s="35"/>
      <c r="I28" s="35"/>
      <c r="J28" s="35"/>
      <c r="K28" s="35"/>
    </row>
    <row r="29" spans="1:11" x14ac:dyDescent="0.25">
      <c r="A29" s="35"/>
      <c r="B29" s="35"/>
      <c r="C29" s="281" t="s">
        <v>4</v>
      </c>
      <c r="D29" s="281"/>
      <c r="E29" s="281"/>
      <c r="F29" s="281"/>
      <c r="G29" s="19">
        <f>J14-F14+H14</f>
        <v>14842.19</v>
      </c>
      <c r="H29" s="35"/>
      <c r="I29" s="35"/>
      <c r="J29" s="35"/>
      <c r="K29" s="35"/>
    </row>
    <row r="30" spans="1:11" x14ac:dyDescent="0.25">
      <c r="A30" s="37"/>
      <c r="B30" s="35"/>
      <c r="C30" s="281" t="s">
        <v>67</v>
      </c>
      <c r="D30" s="281"/>
      <c r="E30" s="281"/>
      <c r="F30" s="281"/>
      <c r="G30" s="11">
        <v>0</v>
      </c>
      <c r="H30" s="35"/>
      <c r="I30" s="35"/>
      <c r="J30" s="35"/>
      <c r="K30" s="35"/>
    </row>
    <row r="31" spans="1:11" x14ac:dyDescent="0.25">
      <c r="A31" s="37"/>
      <c r="B31" s="35"/>
      <c r="C31" s="285" t="s">
        <v>69</v>
      </c>
      <c r="D31" s="285"/>
      <c r="E31" s="285"/>
      <c r="F31" s="285"/>
      <c r="G31" s="28">
        <f>G27-G28</f>
        <v>1662.95</v>
      </c>
      <c r="H31" s="35"/>
      <c r="I31" s="35"/>
      <c r="J31" s="35"/>
      <c r="K31" s="35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ht="30.75" customHeight="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271" t="s">
        <v>42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3"/>
    </row>
    <row r="38" spans="1:11" x14ac:dyDescent="0.25">
      <c r="A38" s="277"/>
      <c r="B38" s="278"/>
      <c r="C38" s="278"/>
      <c r="D38" s="278"/>
      <c r="E38" s="278"/>
      <c r="F38" s="278"/>
      <c r="G38" s="278"/>
      <c r="H38" s="278"/>
      <c r="I38" s="278"/>
      <c r="J38" s="278"/>
      <c r="K38" s="279"/>
    </row>
    <row r="39" spans="1:11" ht="38.25" x14ac:dyDescent="0.25">
      <c r="A39" s="51" t="s">
        <v>68</v>
      </c>
      <c r="B39" s="51" t="s">
        <v>2</v>
      </c>
      <c r="C39" s="51" t="s">
        <v>41</v>
      </c>
      <c r="D39" s="51" t="s">
        <v>10</v>
      </c>
      <c r="E39" s="51" t="s">
        <v>6</v>
      </c>
      <c r="F39" s="17" t="s">
        <v>11</v>
      </c>
      <c r="G39" s="51" t="s">
        <v>37</v>
      </c>
      <c r="H39" s="51" t="s">
        <v>12</v>
      </c>
      <c r="I39" s="51" t="s">
        <v>3</v>
      </c>
      <c r="J39" s="6" t="s">
        <v>1</v>
      </c>
      <c r="K39" s="16" t="s">
        <v>13</v>
      </c>
    </row>
    <row r="40" spans="1:11" x14ac:dyDescent="0.25">
      <c r="A40" s="3">
        <v>1</v>
      </c>
      <c r="B40" s="26" t="s">
        <v>136</v>
      </c>
      <c r="C40" s="45" t="s">
        <v>137</v>
      </c>
      <c r="D40" s="44" t="s">
        <v>138</v>
      </c>
      <c r="E40" s="10">
        <v>270</v>
      </c>
      <c r="F40" s="9">
        <v>270</v>
      </c>
      <c r="G40" s="9">
        <v>0</v>
      </c>
      <c r="H40" s="8">
        <v>0</v>
      </c>
      <c r="I40" s="8" t="s">
        <v>6</v>
      </c>
      <c r="J40" s="8">
        <v>597.54999999999995</v>
      </c>
      <c r="K40" s="8">
        <f>J40-F40</f>
        <v>327.54999999999995</v>
      </c>
    </row>
    <row r="41" spans="1:11" x14ac:dyDescent="0.25">
      <c r="A41" s="3">
        <v>2</v>
      </c>
      <c r="B41" s="54" t="s">
        <v>155</v>
      </c>
      <c r="C41" s="57" t="s">
        <v>156</v>
      </c>
      <c r="D41" s="27" t="s">
        <v>7</v>
      </c>
      <c r="E41" s="10">
        <v>115</v>
      </c>
      <c r="F41" s="8">
        <v>115</v>
      </c>
      <c r="G41" s="9">
        <v>0</v>
      </c>
      <c r="H41" s="8">
        <v>0</v>
      </c>
      <c r="I41" s="8" t="s">
        <v>157</v>
      </c>
      <c r="J41" s="8">
        <v>327.55</v>
      </c>
      <c r="K41" s="8">
        <f>J41-E41</f>
        <v>212.55</v>
      </c>
    </row>
    <row r="42" spans="1:11" x14ac:dyDescent="0.25">
      <c r="A42" s="3"/>
      <c r="B42" s="8"/>
      <c r="C42" s="27"/>
      <c r="D42" s="27"/>
      <c r="E42" s="10"/>
      <c r="F42" s="8"/>
      <c r="G42" s="9"/>
      <c r="H42" s="8"/>
      <c r="I42" s="8"/>
      <c r="J42" s="8"/>
      <c r="K42" s="8"/>
    </row>
    <row r="43" spans="1:11" x14ac:dyDescent="0.25">
      <c r="A43" s="3"/>
      <c r="B43" s="8"/>
      <c r="C43" s="27"/>
      <c r="D43" s="8"/>
      <c r="E43" s="8"/>
      <c r="F43" s="8"/>
      <c r="G43" s="9"/>
      <c r="H43" s="8"/>
      <c r="I43" s="8"/>
      <c r="J43" s="8"/>
      <c r="K43" s="8"/>
    </row>
    <row r="44" spans="1:11" x14ac:dyDescent="0.25">
      <c r="A44" s="3"/>
      <c r="B44" s="8"/>
      <c r="C44" s="27"/>
      <c r="D44" s="8"/>
      <c r="E44" s="8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27"/>
      <c r="D45" s="8"/>
      <c r="E45" s="8"/>
      <c r="F45" s="8"/>
      <c r="G45" s="9"/>
      <c r="H45" s="8"/>
      <c r="I45" s="8"/>
      <c r="J45" s="8"/>
      <c r="K45" s="8"/>
    </row>
    <row r="46" spans="1:11" x14ac:dyDescent="0.25">
      <c r="A46" s="3"/>
      <c r="B46" s="8"/>
      <c r="C46" s="27"/>
      <c r="D46" s="8"/>
      <c r="E46" s="8"/>
      <c r="F46" s="8"/>
      <c r="G46" s="9"/>
      <c r="H46" s="8"/>
      <c r="I46" s="8"/>
      <c r="J46" s="8"/>
      <c r="K46" s="8"/>
    </row>
    <row r="47" spans="1:11" x14ac:dyDescent="0.25">
      <c r="A47" s="3"/>
      <c r="B47" s="8"/>
      <c r="C47" s="27"/>
      <c r="D47" s="8"/>
      <c r="E47" s="8"/>
      <c r="F47" s="8"/>
      <c r="G47" s="9"/>
      <c r="H47" s="8"/>
      <c r="I47" s="8"/>
      <c r="J47" s="8"/>
      <c r="K47" s="8"/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8"/>
    </row>
    <row r="49" spans="1:11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9"/>
    </row>
    <row r="50" spans="1:11" x14ac:dyDescent="0.25">
      <c r="A50" s="3"/>
      <c r="B50" s="8"/>
      <c r="C50" s="27"/>
      <c r="D50" s="8"/>
      <c r="E50" s="8"/>
      <c r="F50" s="8"/>
      <c r="G50" s="9"/>
      <c r="H50" s="8"/>
      <c r="I50" s="8"/>
      <c r="J50" s="8"/>
      <c r="K50" s="9"/>
    </row>
    <row r="51" spans="1:11" x14ac:dyDescent="0.25">
      <c r="A51" s="3"/>
      <c r="B51" s="8"/>
      <c r="C51" s="27"/>
      <c r="D51" s="8"/>
      <c r="E51" s="8"/>
      <c r="F51" s="8"/>
      <c r="G51" s="9"/>
      <c r="H51" s="10"/>
      <c r="I51" s="8"/>
      <c r="J51" s="8"/>
      <c r="K51" s="9"/>
    </row>
    <row r="52" spans="1:11" x14ac:dyDescent="0.25">
      <c r="A52" s="3"/>
      <c r="B52" s="12"/>
      <c r="C52" s="293" t="s">
        <v>76</v>
      </c>
      <c r="D52" s="294"/>
      <c r="E52" s="48">
        <f>E40+E41+E42</f>
        <v>385</v>
      </c>
      <c r="F52" s="14"/>
      <c r="G52" s="14"/>
      <c r="H52" s="13"/>
      <c r="I52" s="13"/>
      <c r="J52" s="3"/>
      <c r="K52" s="4"/>
    </row>
    <row r="54" spans="1:11" x14ac:dyDescent="0.25">
      <c r="C54" s="266" t="s">
        <v>39</v>
      </c>
      <c r="D54" s="267"/>
      <c r="E54" s="267"/>
      <c r="F54" s="268"/>
      <c r="G54" s="266">
        <v>2531</v>
      </c>
      <c r="H54" s="268"/>
    </row>
    <row r="55" spans="1:11" x14ac:dyDescent="0.25">
      <c r="C55" s="266" t="s">
        <v>38</v>
      </c>
      <c r="D55" s="267"/>
      <c r="E55" s="267"/>
      <c r="F55" s="268"/>
      <c r="G55" s="281">
        <f>F40+F41+F42+F43+F44+F45+F46+F47+F48+F49+F50+F51+F52</f>
        <v>385</v>
      </c>
      <c r="H55" s="281"/>
    </row>
    <row r="56" spans="1:11" x14ac:dyDescent="0.25">
      <c r="C56" s="266" t="s">
        <v>40</v>
      </c>
      <c r="D56" s="267"/>
      <c r="E56" s="267"/>
      <c r="F56" s="268"/>
      <c r="G56" s="281">
        <v>0</v>
      </c>
      <c r="H56" s="281"/>
    </row>
    <row r="57" spans="1:11" x14ac:dyDescent="0.25">
      <c r="C57" s="266" t="s">
        <v>4</v>
      </c>
      <c r="D57" s="267"/>
      <c r="E57" s="267"/>
      <c r="F57" s="268"/>
      <c r="G57" s="266">
        <f>K40-E41</f>
        <v>212.54999999999995</v>
      </c>
      <c r="H57" s="268"/>
    </row>
    <row r="58" spans="1:11" x14ac:dyDescent="0.25">
      <c r="C58" s="281" t="s">
        <v>154</v>
      </c>
      <c r="D58" s="281"/>
      <c r="E58" s="281"/>
      <c r="F58" s="281"/>
      <c r="G58" s="281">
        <v>200</v>
      </c>
      <c r="H58" s="281"/>
    </row>
    <row r="59" spans="1:11" x14ac:dyDescent="0.25">
      <c r="C59" s="282" t="s">
        <v>69</v>
      </c>
      <c r="D59" s="283"/>
      <c r="E59" s="283"/>
      <c r="F59" s="284"/>
      <c r="G59" s="285">
        <f>G55</f>
        <v>385</v>
      </c>
      <c r="H59" s="285"/>
    </row>
    <row r="60" spans="1:11" x14ac:dyDescent="0.25">
      <c r="C60" s="286" t="s">
        <v>159</v>
      </c>
      <c r="D60" s="287"/>
      <c r="E60" s="287"/>
      <c r="F60" s="288"/>
      <c r="G60" s="286">
        <v>500</v>
      </c>
      <c r="H60" s="288"/>
    </row>
    <row r="61" spans="1:11" x14ac:dyDescent="0.25">
      <c r="C61" s="286" t="s">
        <v>158</v>
      </c>
      <c r="D61" s="287"/>
      <c r="E61" s="287"/>
      <c r="F61" s="288"/>
      <c r="G61" s="295">
        <v>497</v>
      </c>
      <c r="H61" s="295"/>
    </row>
    <row r="62" spans="1:11" x14ac:dyDescent="0.25">
      <c r="C62" s="281" t="s">
        <v>75</v>
      </c>
      <c r="D62" s="281"/>
      <c r="E62" s="281"/>
      <c r="F62" s="281"/>
      <c r="G62" s="296">
        <v>330</v>
      </c>
      <c r="H62" s="296"/>
    </row>
    <row r="63" spans="1:11" x14ac:dyDescent="0.25">
      <c r="C63" s="266" t="s">
        <v>76</v>
      </c>
      <c r="D63" s="267"/>
      <c r="E63" s="267"/>
      <c r="F63" s="268"/>
      <c r="G63" s="297">
        <f>G54+G31+G59+G59+G60+G61-G62</f>
        <v>5630.95</v>
      </c>
      <c r="H63" s="297"/>
    </row>
    <row r="65" spans="8:11" ht="15.75" x14ac:dyDescent="0.25">
      <c r="H65" s="269" t="s">
        <v>153</v>
      </c>
      <c r="I65" s="269"/>
      <c r="J65" s="269"/>
      <c r="K65" s="269"/>
    </row>
    <row r="67" spans="8:11" ht="18.75" x14ac:dyDescent="0.3">
      <c r="H67" s="270" t="s">
        <v>71</v>
      </c>
      <c r="I67" s="270"/>
      <c r="J67" s="270"/>
      <c r="K67" s="270"/>
    </row>
    <row r="68" spans="8:11" ht="18.75" x14ac:dyDescent="0.3">
      <c r="H68" s="18"/>
      <c r="I68" s="18"/>
      <c r="J68" s="18"/>
      <c r="K68" s="18"/>
    </row>
    <row r="69" spans="8:11" ht="18.75" x14ac:dyDescent="0.3">
      <c r="H69" s="18"/>
      <c r="I69" s="18"/>
      <c r="J69" s="18"/>
      <c r="K69" s="18"/>
    </row>
    <row r="71" spans="8:11" ht="18.75" x14ac:dyDescent="0.3">
      <c r="H71" s="18"/>
      <c r="I71" s="18"/>
      <c r="J71" s="18"/>
      <c r="K71" s="18"/>
    </row>
    <row r="72" spans="8:11" ht="18.75" x14ac:dyDescent="0.3">
      <c r="H72" s="18"/>
      <c r="I72" s="18"/>
      <c r="J72" s="18"/>
      <c r="K72" s="18"/>
    </row>
    <row r="73" spans="8:11" ht="18.75" x14ac:dyDescent="0.3">
      <c r="H73" s="18"/>
      <c r="I73" s="18"/>
      <c r="J73" s="18"/>
      <c r="K73" s="18"/>
    </row>
    <row r="74" spans="8:11" ht="18.75" x14ac:dyDescent="0.3">
      <c r="H74" s="18"/>
      <c r="I74" s="18"/>
      <c r="J74" s="18"/>
      <c r="K74" s="18"/>
    </row>
  </sheetData>
  <mergeCells count="32">
    <mergeCell ref="C63:F63"/>
    <mergeCell ref="H65:K65"/>
    <mergeCell ref="H67:K67"/>
    <mergeCell ref="C56:F56"/>
    <mergeCell ref="C57:F57"/>
    <mergeCell ref="C58:F58"/>
    <mergeCell ref="C59:F59"/>
    <mergeCell ref="C61:F61"/>
    <mergeCell ref="C62:F62"/>
    <mergeCell ref="G56:H56"/>
    <mergeCell ref="G57:H57"/>
    <mergeCell ref="G58:H58"/>
    <mergeCell ref="G59:H59"/>
    <mergeCell ref="G61:H61"/>
    <mergeCell ref="G62:H62"/>
    <mergeCell ref="G63:H63"/>
    <mergeCell ref="C60:F60"/>
    <mergeCell ref="G60:H60"/>
    <mergeCell ref="C55:F55"/>
    <mergeCell ref="A1:K3"/>
    <mergeCell ref="A4:K5"/>
    <mergeCell ref="C26:F26"/>
    <mergeCell ref="C27:F27"/>
    <mergeCell ref="C28:F28"/>
    <mergeCell ref="C29:F29"/>
    <mergeCell ref="G54:H54"/>
    <mergeCell ref="G55:H55"/>
    <mergeCell ref="C30:F30"/>
    <mergeCell ref="C31:F31"/>
    <mergeCell ref="A37:K38"/>
    <mergeCell ref="C52:D52"/>
    <mergeCell ref="C54:F54"/>
  </mergeCells>
  <pageMargins left="0.78740157480314965" right="0" top="0" bottom="0.39370078740157483" header="0.31496062992125984" footer="0.31496062992125984"/>
  <pageSetup paperSize="9" orientation="landscape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C9" sqref="C9"/>
    </sheetView>
  </sheetViews>
  <sheetFormatPr baseColWidth="10" defaultRowHeight="15" x14ac:dyDescent="0.25"/>
  <cols>
    <col min="1" max="1" width="6.5703125" customWidth="1"/>
    <col min="2" max="2" width="34.28515625" customWidth="1"/>
  </cols>
  <sheetData>
    <row r="1" spans="1:11" x14ac:dyDescent="0.25">
      <c r="A1" s="280" t="s">
        <v>1226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83" t="s">
        <v>68</v>
      </c>
      <c r="B6" s="183" t="s">
        <v>2</v>
      </c>
      <c r="C6" s="183" t="s">
        <v>41</v>
      </c>
      <c r="D6" s="183" t="s">
        <v>10</v>
      </c>
      <c r="E6" s="183" t="s">
        <v>6</v>
      </c>
      <c r="F6" s="17" t="s">
        <v>11</v>
      </c>
      <c r="G6" s="183" t="s">
        <v>37</v>
      </c>
      <c r="H6" s="183" t="s">
        <v>12</v>
      </c>
      <c r="I6" s="183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1204</v>
      </c>
      <c r="C7" s="27" t="s">
        <v>1205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21349.29</v>
      </c>
      <c r="K7" s="9">
        <f t="shared" ref="K7:K14" si="0">J7-F7+H7</f>
        <v>21161.530000000002</v>
      </c>
    </row>
    <row r="8" spans="1:11" x14ac:dyDescent="0.25">
      <c r="A8" s="42">
        <v>2</v>
      </c>
      <c r="B8" s="8" t="s">
        <v>1206</v>
      </c>
      <c r="C8" s="27" t="s">
        <v>1207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21161.53</v>
      </c>
      <c r="K8" s="9">
        <f t="shared" si="0"/>
        <v>20973.77</v>
      </c>
    </row>
    <row r="9" spans="1:11" x14ac:dyDescent="0.25">
      <c r="A9" s="42">
        <v>3</v>
      </c>
      <c r="B9" s="8" t="s">
        <v>1208</v>
      </c>
      <c r="C9" s="27" t="s">
        <v>1209</v>
      </c>
      <c r="D9" s="72" t="s">
        <v>107</v>
      </c>
      <c r="E9" s="27">
        <v>410</v>
      </c>
      <c r="F9" s="9">
        <v>409.98</v>
      </c>
      <c r="G9" s="9">
        <v>351.37</v>
      </c>
      <c r="H9" s="9">
        <v>31.62</v>
      </c>
      <c r="I9" s="8" t="s">
        <v>6</v>
      </c>
      <c r="J9" s="9">
        <v>20973.77</v>
      </c>
      <c r="K9" s="9">
        <f t="shared" si="0"/>
        <v>20595.41</v>
      </c>
    </row>
    <row r="10" spans="1:11" x14ac:dyDescent="0.25">
      <c r="A10" s="42">
        <v>4</v>
      </c>
      <c r="B10" s="77" t="s">
        <v>1210</v>
      </c>
      <c r="C10" s="27" t="s">
        <v>1211</v>
      </c>
      <c r="D10" s="27" t="s">
        <v>107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20595.41</v>
      </c>
      <c r="K10" s="9">
        <f t="shared" si="0"/>
        <v>20407.650000000001</v>
      </c>
    </row>
    <row r="11" spans="1:11" x14ac:dyDescent="0.25">
      <c r="A11" s="42">
        <v>5</v>
      </c>
      <c r="B11" s="8" t="s">
        <v>1212</v>
      </c>
      <c r="C11" s="27" t="s">
        <v>1213</v>
      </c>
      <c r="D11" s="27" t="s">
        <v>60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20407.650000000001</v>
      </c>
      <c r="K11" s="9">
        <f t="shared" si="0"/>
        <v>20219.890000000003</v>
      </c>
    </row>
    <row r="12" spans="1:11" x14ac:dyDescent="0.25">
      <c r="A12" s="42">
        <v>6</v>
      </c>
      <c r="B12" s="8" t="s">
        <v>1214</v>
      </c>
      <c r="C12" s="27" t="s">
        <v>672</v>
      </c>
      <c r="D12" s="27" t="s">
        <v>15</v>
      </c>
      <c r="E12" s="27">
        <v>0</v>
      </c>
      <c r="F12" s="9">
        <v>-93.14</v>
      </c>
      <c r="G12" s="9">
        <v>35.14</v>
      </c>
      <c r="H12" s="9">
        <v>-4.0599999999999996</v>
      </c>
      <c r="I12" s="8" t="s">
        <v>468</v>
      </c>
      <c r="J12" s="9">
        <v>20219.89</v>
      </c>
      <c r="K12" s="9">
        <f t="shared" si="0"/>
        <v>20308.969999999998</v>
      </c>
    </row>
    <row r="13" spans="1:11" x14ac:dyDescent="0.25">
      <c r="A13" s="42">
        <v>7</v>
      </c>
      <c r="B13" s="8" t="s">
        <v>673</v>
      </c>
      <c r="C13" s="27" t="s">
        <v>672</v>
      </c>
      <c r="D13" s="27" t="s">
        <v>15</v>
      </c>
      <c r="E13" s="27">
        <v>0</v>
      </c>
      <c r="F13" s="9">
        <v>-93.14</v>
      </c>
      <c r="G13" s="9">
        <v>35.14</v>
      </c>
      <c r="H13" s="9">
        <v>-4.0599999999999996</v>
      </c>
      <c r="I13" s="8" t="s">
        <v>468</v>
      </c>
      <c r="J13" s="9">
        <v>20308.97</v>
      </c>
      <c r="K13" s="9">
        <f t="shared" si="0"/>
        <v>20398.05</v>
      </c>
    </row>
    <row r="14" spans="1:11" x14ac:dyDescent="0.25">
      <c r="A14" s="42">
        <v>8</v>
      </c>
      <c r="B14" s="8" t="s">
        <v>1228</v>
      </c>
      <c r="C14" s="27" t="s">
        <v>1229</v>
      </c>
      <c r="D14" s="27" t="s">
        <v>5</v>
      </c>
      <c r="E14" s="27">
        <v>199</v>
      </c>
      <c r="F14" s="9">
        <v>198.66</v>
      </c>
      <c r="G14" s="9">
        <v>155.69999999999999</v>
      </c>
      <c r="H14" s="9">
        <v>10.9</v>
      </c>
      <c r="I14" s="8" t="s">
        <v>6</v>
      </c>
      <c r="J14" s="9">
        <v>20398.05</v>
      </c>
      <c r="K14" s="9">
        <f t="shared" si="0"/>
        <v>20210.29</v>
      </c>
    </row>
    <row r="15" spans="1:11" x14ac:dyDescent="0.25">
      <c r="A15" s="70"/>
      <c r="B15" s="8"/>
      <c r="C15" s="27"/>
      <c r="D15" s="72"/>
      <c r="E15" s="27"/>
      <c r="F15" s="9"/>
      <c r="G15" s="8"/>
      <c r="H15" s="9"/>
      <c r="I15" s="8"/>
      <c r="J15" s="8"/>
      <c r="K15" s="9"/>
    </row>
    <row r="16" spans="1:11" x14ac:dyDescent="0.25">
      <c r="A16" s="49"/>
      <c r="B16" s="73" t="s">
        <v>76</v>
      </c>
      <c r="C16" s="73"/>
      <c r="D16" s="73"/>
      <c r="E16" s="75">
        <f>E7+E8+E9+E10+E11+E12+E13+E14+E15</f>
        <v>1405</v>
      </c>
      <c r="F16" s="74">
        <f>F7+F8+F9+F10+F11+F12+F13+F14+F15</f>
        <v>1216.9999999999998</v>
      </c>
      <c r="G16" s="75"/>
      <c r="H16" s="74">
        <f>H11+H7+H8+H9+H10+H12+H13+H14+H15</f>
        <v>78.000000000000014</v>
      </c>
      <c r="I16" s="73"/>
      <c r="J16" s="73"/>
      <c r="K16" s="73"/>
    </row>
    <row r="17" spans="1:11" x14ac:dyDescent="0.25">
      <c r="A17" s="35"/>
      <c r="B17" s="35"/>
      <c r="C17" s="36"/>
      <c r="D17" s="36"/>
      <c r="E17" s="36"/>
      <c r="F17" s="36"/>
      <c r="G17" s="36"/>
      <c r="H17" s="35"/>
      <c r="I17" s="35"/>
      <c r="J17" s="35"/>
      <c r="K17" s="35"/>
    </row>
    <row r="18" spans="1:11" x14ac:dyDescent="0.25">
      <c r="A18" s="35"/>
      <c r="B18" s="35"/>
      <c r="C18" s="281" t="s">
        <v>38</v>
      </c>
      <c r="D18" s="281"/>
      <c r="E18" s="281"/>
      <c r="F18" s="281"/>
      <c r="G18" s="19">
        <f>E16+E17</f>
        <v>1405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40</v>
      </c>
      <c r="D19" s="281"/>
      <c r="E19" s="281"/>
      <c r="F19" s="281"/>
      <c r="G19" s="19">
        <f>H16+0</f>
        <v>78.000000000000014</v>
      </c>
      <c r="H19" s="117"/>
      <c r="I19" s="116"/>
      <c r="J19" s="116"/>
      <c r="K19" s="116"/>
    </row>
    <row r="20" spans="1:11" x14ac:dyDescent="0.25">
      <c r="A20" s="35"/>
      <c r="B20" s="35"/>
      <c r="C20" s="281" t="s">
        <v>4</v>
      </c>
      <c r="D20" s="281"/>
      <c r="E20" s="281"/>
      <c r="F20" s="281"/>
      <c r="G20" s="19">
        <f>K14</f>
        <v>20210.29</v>
      </c>
      <c r="H20" s="35"/>
      <c r="I20" s="35"/>
      <c r="J20" s="35"/>
      <c r="K20" s="35"/>
    </row>
    <row r="21" spans="1:11" x14ac:dyDescent="0.25">
      <c r="A21" s="37"/>
      <c r="B21" s="35"/>
      <c r="C21" s="285" t="s">
        <v>806</v>
      </c>
      <c r="D21" s="285"/>
      <c r="E21" s="285"/>
      <c r="F21" s="285"/>
      <c r="G21" s="28">
        <f>G18-G19</f>
        <v>1327</v>
      </c>
      <c r="H21" s="35"/>
      <c r="I21" s="35"/>
      <c r="J21" s="35"/>
      <c r="K21" s="35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280" t="s">
        <v>481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x14ac:dyDescent="0.25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</row>
    <row r="29" spans="1:11" ht="30" x14ac:dyDescent="0.25">
      <c r="A29" s="183" t="s">
        <v>68</v>
      </c>
      <c r="B29" s="183" t="s">
        <v>2</v>
      </c>
      <c r="C29" s="183" t="s">
        <v>41</v>
      </c>
      <c r="D29" s="183" t="s">
        <v>10</v>
      </c>
      <c r="E29" s="183" t="s">
        <v>6</v>
      </c>
      <c r="F29" s="17" t="s">
        <v>11</v>
      </c>
      <c r="G29" s="183" t="s">
        <v>37</v>
      </c>
      <c r="H29" s="183" t="s">
        <v>12</v>
      </c>
      <c r="I29" s="183" t="s">
        <v>3</v>
      </c>
      <c r="J29" s="6" t="s">
        <v>1</v>
      </c>
      <c r="K29" s="16" t="s">
        <v>13</v>
      </c>
    </row>
    <row r="30" spans="1:11" x14ac:dyDescent="0.25">
      <c r="A30" s="42"/>
      <c r="B30" s="26"/>
      <c r="C30" s="27"/>
      <c r="D30" s="72"/>
      <c r="E30" s="27"/>
      <c r="F30" s="9"/>
      <c r="G30" s="9"/>
      <c r="H30" s="8"/>
      <c r="I30" s="8"/>
      <c r="J30" s="83"/>
      <c r="K30" s="9">
        <v>181.77</v>
      </c>
    </row>
    <row r="31" spans="1:11" x14ac:dyDescent="0.25">
      <c r="A31" s="49"/>
      <c r="B31" s="73"/>
      <c r="C31" s="73"/>
      <c r="D31" s="73"/>
      <c r="E31" s="73">
        <f>E30</f>
        <v>0</v>
      </c>
      <c r="F31" s="74">
        <f>F30</f>
        <v>0</v>
      </c>
      <c r="G31" s="75"/>
      <c r="H31" s="76">
        <v>0</v>
      </c>
      <c r="I31" s="73"/>
      <c r="J31" s="73"/>
      <c r="K31" s="73"/>
    </row>
    <row r="32" spans="1:11" x14ac:dyDescent="0.25">
      <c r="A32" s="35"/>
      <c r="B32" s="35"/>
      <c r="C32" s="36"/>
      <c r="D32" s="36"/>
      <c r="E32" s="36"/>
      <c r="F32" s="36"/>
      <c r="G32" s="36"/>
      <c r="H32" s="35"/>
      <c r="I32" s="35"/>
      <c r="J32" s="35"/>
      <c r="K32" s="35"/>
    </row>
    <row r="33" spans="1:11" x14ac:dyDescent="0.25">
      <c r="A33" s="35"/>
      <c r="B33" s="35"/>
      <c r="C33" s="281" t="s">
        <v>1215</v>
      </c>
      <c r="D33" s="281"/>
      <c r="E33" s="281"/>
      <c r="F33" s="281"/>
      <c r="G33" s="19">
        <v>198.45</v>
      </c>
      <c r="H33" s="118"/>
      <c r="I33" s="119"/>
      <c r="J33" s="119"/>
      <c r="K33" s="119"/>
    </row>
    <row r="34" spans="1:11" x14ac:dyDescent="0.25">
      <c r="A34" s="35"/>
      <c r="B34" s="35"/>
      <c r="C34" s="281" t="s">
        <v>981</v>
      </c>
      <c r="D34" s="281"/>
      <c r="E34" s="281"/>
      <c r="F34" s="281"/>
      <c r="G34" s="19">
        <f>E31</f>
        <v>0</v>
      </c>
      <c r="H34" s="118"/>
      <c r="I34" s="119"/>
      <c r="J34" s="119"/>
      <c r="K34" s="119"/>
    </row>
    <row r="35" spans="1:11" x14ac:dyDescent="0.25">
      <c r="A35" s="35"/>
      <c r="B35" s="35"/>
      <c r="C35" s="344" t="s">
        <v>1216</v>
      </c>
      <c r="D35" s="345"/>
      <c r="E35" s="345"/>
      <c r="F35" s="346"/>
      <c r="G35" s="19">
        <v>175</v>
      </c>
      <c r="H35" s="118"/>
      <c r="I35" s="119"/>
      <c r="J35" s="119"/>
      <c r="K35" s="119"/>
    </row>
    <row r="36" spans="1:11" x14ac:dyDescent="0.25">
      <c r="A36" s="35"/>
      <c r="B36" s="35"/>
      <c r="C36" s="343" t="s">
        <v>1227</v>
      </c>
      <c r="D36" s="343"/>
      <c r="E36" s="343"/>
      <c r="F36" s="343"/>
      <c r="G36" s="19">
        <v>11</v>
      </c>
      <c r="H36" s="118"/>
      <c r="I36" s="119"/>
      <c r="J36" s="119"/>
      <c r="K36" s="119"/>
    </row>
    <row r="37" spans="1:11" x14ac:dyDescent="0.25">
      <c r="A37" s="35"/>
      <c r="B37" s="35"/>
      <c r="C37" s="266" t="s">
        <v>1011</v>
      </c>
      <c r="D37" s="267"/>
      <c r="E37" s="267"/>
      <c r="F37" s="268"/>
      <c r="G37" s="19">
        <f>K30</f>
        <v>181.77</v>
      </c>
      <c r="H37" s="118"/>
      <c r="I37" s="119"/>
      <c r="J37" s="119"/>
      <c r="K37" s="119"/>
    </row>
    <row r="38" spans="1:11" x14ac:dyDescent="0.25">
      <c r="A38" s="35"/>
      <c r="B38" s="35"/>
      <c r="C38" s="266" t="s">
        <v>75</v>
      </c>
      <c r="D38" s="267"/>
      <c r="E38" s="267"/>
      <c r="F38" s="268"/>
      <c r="G38" s="19">
        <v>1520</v>
      </c>
      <c r="H38" s="318"/>
      <c r="I38" s="319"/>
      <c r="J38" s="319"/>
      <c r="K38" s="319"/>
    </row>
    <row r="39" spans="1:11" x14ac:dyDescent="0.25">
      <c r="A39" s="37"/>
      <c r="B39" s="37"/>
      <c r="C39" s="282" t="s">
        <v>879</v>
      </c>
      <c r="D39" s="283"/>
      <c r="E39" s="283"/>
      <c r="F39" s="284"/>
      <c r="G39" s="28">
        <f>G18+G33+G35-G38+G36-G19</f>
        <v>191.45000000000005</v>
      </c>
      <c r="H39" s="118"/>
      <c r="I39" s="119"/>
      <c r="J39" s="119"/>
      <c r="K39" s="119"/>
    </row>
    <row r="40" spans="1:11" x14ac:dyDescent="0.25">
      <c r="A40" s="37"/>
      <c r="B40" s="37"/>
      <c r="C40" s="38"/>
      <c r="D40" s="38"/>
      <c r="E40" s="38"/>
      <c r="F40" s="38"/>
      <c r="G40" s="39"/>
      <c r="H40" s="37"/>
      <c r="I40" s="37"/>
      <c r="J40" s="37"/>
      <c r="K40" s="37"/>
    </row>
    <row r="41" spans="1:11" x14ac:dyDescent="0.25">
      <c r="A41" s="134"/>
      <c r="B41" s="134"/>
      <c r="C41" s="134"/>
      <c r="D41" s="134"/>
    </row>
    <row r="42" spans="1:11" x14ac:dyDescent="0.25">
      <c r="B42" s="184" t="s">
        <v>1051</v>
      </c>
    </row>
    <row r="43" spans="1:11" x14ac:dyDescent="0.25">
      <c r="B43" t="s">
        <v>1113</v>
      </c>
      <c r="C43">
        <v>25</v>
      </c>
      <c r="H43" s="311" t="s">
        <v>1225</v>
      </c>
      <c r="I43" s="311"/>
      <c r="J43" s="311"/>
    </row>
    <row r="44" spans="1:11" x14ac:dyDescent="0.25">
      <c r="B44" t="s">
        <v>1090</v>
      </c>
      <c r="C44">
        <v>10</v>
      </c>
    </row>
    <row r="45" spans="1:11" x14ac:dyDescent="0.25">
      <c r="B45" t="s">
        <v>1217</v>
      </c>
      <c r="C45">
        <v>186</v>
      </c>
      <c r="H45" s="311" t="s">
        <v>71</v>
      </c>
      <c r="I45" s="311"/>
      <c r="J45" s="311"/>
    </row>
    <row r="46" spans="1:11" x14ac:dyDescent="0.25">
      <c r="B46" s="151" t="s">
        <v>1219</v>
      </c>
      <c r="C46">
        <v>270</v>
      </c>
    </row>
    <row r="47" spans="1:11" x14ac:dyDescent="0.25">
      <c r="B47" t="s">
        <v>1218</v>
      </c>
      <c r="C47">
        <v>163</v>
      </c>
    </row>
    <row r="48" spans="1:11" x14ac:dyDescent="0.25">
      <c r="B48" s="180" t="s">
        <v>1220</v>
      </c>
      <c r="C48">
        <v>398</v>
      </c>
    </row>
    <row r="49" spans="2:3" x14ac:dyDescent="0.25">
      <c r="B49" t="s">
        <v>1221</v>
      </c>
      <c r="C49">
        <v>199</v>
      </c>
    </row>
    <row r="50" spans="2:3" x14ac:dyDescent="0.25">
      <c r="B50" t="s">
        <v>1222</v>
      </c>
      <c r="C50">
        <v>199</v>
      </c>
    </row>
    <row r="51" spans="2:3" x14ac:dyDescent="0.25">
      <c r="B51" t="s">
        <v>1223</v>
      </c>
      <c r="C51">
        <v>15</v>
      </c>
    </row>
    <row r="52" spans="2:3" x14ac:dyDescent="0.25">
      <c r="B52" t="s">
        <v>1224</v>
      </c>
      <c r="C52">
        <v>5</v>
      </c>
    </row>
    <row r="53" spans="2:3" x14ac:dyDescent="0.25">
      <c r="B53" t="s">
        <v>1230</v>
      </c>
      <c r="C53">
        <v>50</v>
      </c>
    </row>
    <row r="54" spans="2:3" x14ac:dyDescent="0.25">
      <c r="B54" s="184" t="s">
        <v>1059</v>
      </c>
      <c r="C54" s="125">
        <f>C43+C44+C45+C47+C48+C49+C52+C53+C46+C50+C51</f>
        <v>1520</v>
      </c>
    </row>
  </sheetData>
  <mergeCells count="17">
    <mergeCell ref="C39:F39"/>
    <mergeCell ref="H43:J43"/>
    <mergeCell ref="H45:J45"/>
    <mergeCell ref="C36:F36"/>
    <mergeCell ref="A27:K28"/>
    <mergeCell ref="C33:F33"/>
    <mergeCell ref="C34:F34"/>
    <mergeCell ref="C35:F35"/>
    <mergeCell ref="C37:F37"/>
    <mergeCell ref="C38:F38"/>
    <mergeCell ref="H38:K38"/>
    <mergeCell ref="C21:F21"/>
    <mergeCell ref="A1:K3"/>
    <mergeCell ref="A4:K5"/>
    <mergeCell ref="C18:F18"/>
    <mergeCell ref="C19:F19"/>
    <mergeCell ref="C20:F20"/>
  </mergeCells>
  <pageMargins left="0" right="0" top="0" bottom="0" header="0.31496062992125984" footer="0.31496062992125984"/>
  <pageSetup paperSize="9" orientation="landscape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G40" sqref="G40"/>
    </sheetView>
  </sheetViews>
  <sheetFormatPr baseColWidth="10" defaultRowHeight="15" x14ac:dyDescent="0.25"/>
  <cols>
    <col min="1" max="1" width="6.140625" customWidth="1"/>
    <col min="2" max="2" width="33" bestFit="1" customWidth="1"/>
  </cols>
  <sheetData>
    <row r="1" spans="1:11" x14ac:dyDescent="0.25">
      <c r="A1" s="280" t="s">
        <v>1231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85" t="s">
        <v>68</v>
      </c>
      <c r="B6" s="185" t="s">
        <v>2</v>
      </c>
      <c r="C6" s="185" t="s">
        <v>41</v>
      </c>
      <c r="D6" s="185" t="s">
        <v>10</v>
      </c>
      <c r="E6" s="185" t="s">
        <v>6</v>
      </c>
      <c r="F6" s="17" t="s">
        <v>11</v>
      </c>
      <c r="G6" s="185" t="s">
        <v>37</v>
      </c>
      <c r="H6" s="185" t="s">
        <v>12</v>
      </c>
      <c r="I6" s="185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1234</v>
      </c>
      <c r="C7" s="27" t="s">
        <v>1233</v>
      </c>
      <c r="D7" s="72" t="s">
        <v>91</v>
      </c>
      <c r="E7" s="27">
        <v>163</v>
      </c>
      <c r="F7" s="9">
        <v>162.47999999999999</v>
      </c>
      <c r="G7" s="9">
        <v>122.2</v>
      </c>
      <c r="H7" s="9">
        <v>8.5500000000000007</v>
      </c>
      <c r="I7" s="8" t="s">
        <v>6</v>
      </c>
      <c r="J7" s="9">
        <v>20210.29</v>
      </c>
      <c r="K7" s="9">
        <f t="shared" ref="K7:K14" si="0">J7-F7+H7</f>
        <v>20056.36</v>
      </c>
    </row>
    <row r="8" spans="1:11" x14ac:dyDescent="0.25">
      <c r="A8" s="42">
        <v>2</v>
      </c>
      <c r="B8" s="8" t="s">
        <v>1235</v>
      </c>
      <c r="C8" s="27" t="s">
        <v>1236</v>
      </c>
      <c r="D8" s="72" t="s">
        <v>30</v>
      </c>
      <c r="E8" s="27">
        <v>163</v>
      </c>
      <c r="F8" s="9">
        <v>162.47999999999999</v>
      </c>
      <c r="G8" s="9">
        <v>122.2</v>
      </c>
      <c r="H8" s="9">
        <v>8.5500000000000007</v>
      </c>
      <c r="I8" s="8" t="s">
        <v>6</v>
      </c>
      <c r="J8" s="9">
        <v>20056.36</v>
      </c>
      <c r="K8" s="9">
        <f t="shared" si="0"/>
        <v>19902.43</v>
      </c>
    </row>
    <row r="9" spans="1:11" x14ac:dyDescent="0.25">
      <c r="A9" s="42">
        <v>3</v>
      </c>
      <c r="B9" s="8" t="s">
        <v>1237</v>
      </c>
      <c r="C9" s="27" t="s">
        <v>1238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19902.43</v>
      </c>
      <c r="K9" s="9">
        <f t="shared" si="0"/>
        <v>19714.670000000002</v>
      </c>
    </row>
    <row r="10" spans="1:11" x14ac:dyDescent="0.25">
      <c r="A10" s="42">
        <v>4</v>
      </c>
      <c r="B10" s="77" t="s">
        <v>1239</v>
      </c>
      <c r="C10" s="27" t="s">
        <v>1240</v>
      </c>
      <c r="D10" s="27" t="s">
        <v>5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19714.669999999998</v>
      </c>
      <c r="K10" s="9">
        <f t="shared" si="0"/>
        <v>19526.91</v>
      </c>
    </row>
    <row r="11" spans="1:11" x14ac:dyDescent="0.25">
      <c r="A11" s="42">
        <v>5</v>
      </c>
      <c r="B11" s="8" t="s">
        <v>1241</v>
      </c>
      <c r="C11" s="27" t="s">
        <v>1240</v>
      </c>
      <c r="D11" s="27" t="s">
        <v>5</v>
      </c>
      <c r="E11" s="27">
        <v>157</v>
      </c>
      <c r="F11" s="9">
        <v>156.62</v>
      </c>
      <c r="G11" s="9">
        <v>155.69999999999999</v>
      </c>
      <c r="H11" s="9">
        <v>8.18</v>
      </c>
      <c r="I11" s="8" t="s">
        <v>6</v>
      </c>
      <c r="J11" s="9">
        <v>19526.91</v>
      </c>
      <c r="K11" s="9">
        <f t="shared" si="0"/>
        <v>19378.47</v>
      </c>
    </row>
    <row r="12" spans="1:11" x14ac:dyDescent="0.25">
      <c r="A12" s="42">
        <v>6</v>
      </c>
      <c r="B12" s="8"/>
      <c r="C12" s="27"/>
      <c r="D12" s="27"/>
      <c r="E12" s="27"/>
      <c r="F12" s="9"/>
      <c r="G12" s="9"/>
      <c r="H12" s="9"/>
      <c r="I12" s="8"/>
      <c r="J12" s="9"/>
      <c r="K12" s="9">
        <f t="shared" si="0"/>
        <v>0</v>
      </c>
    </row>
    <row r="13" spans="1:11" x14ac:dyDescent="0.25">
      <c r="A13" s="42">
        <v>7</v>
      </c>
      <c r="B13" s="8"/>
      <c r="C13" s="27"/>
      <c r="D13" s="27"/>
      <c r="E13" s="27"/>
      <c r="F13" s="9"/>
      <c r="G13" s="9"/>
      <c r="H13" s="9"/>
      <c r="I13" s="8"/>
      <c r="J13" s="9"/>
      <c r="K13" s="9">
        <f t="shared" si="0"/>
        <v>0</v>
      </c>
    </row>
    <row r="14" spans="1:11" x14ac:dyDescent="0.25">
      <c r="A14" s="42">
        <v>8</v>
      </c>
      <c r="B14" s="8"/>
      <c r="C14" s="27"/>
      <c r="D14" s="27"/>
      <c r="E14" s="27"/>
      <c r="F14" s="9"/>
      <c r="G14" s="9"/>
      <c r="H14" s="9"/>
      <c r="I14" s="8"/>
      <c r="J14" s="9"/>
      <c r="K14" s="9">
        <f t="shared" si="0"/>
        <v>0</v>
      </c>
    </row>
    <row r="15" spans="1:11" x14ac:dyDescent="0.25">
      <c r="A15" s="70"/>
      <c r="B15" s="8"/>
      <c r="C15" s="27"/>
      <c r="D15" s="72"/>
      <c r="E15" s="27"/>
      <c r="F15" s="9"/>
      <c r="G15" s="8"/>
      <c r="H15" s="9"/>
      <c r="I15" s="8"/>
      <c r="J15" s="8"/>
      <c r="K15" s="9"/>
    </row>
    <row r="16" spans="1:11" x14ac:dyDescent="0.25">
      <c r="A16" s="49"/>
      <c r="B16" s="73" t="s">
        <v>76</v>
      </c>
      <c r="C16" s="73"/>
      <c r="D16" s="73"/>
      <c r="E16" s="75">
        <f>E7+E8+E9+E10+E11+E12+E13+E14+E15</f>
        <v>881</v>
      </c>
      <c r="F16" s="74">
        <f>F7+F8+F9+F10+F11+F12+F13+F14+F15</f>
        <v>878.9</v>
      </c>
      <c r="G16" s="75"/>
      <c r="H16" s="74">
        <f>H11+H7+H8+H9+H10+H12+H13+H14+H15</f>
        <v>47.08</v>
      </c>
      <c r="I16" s="73"/>
      <c r="J16" s="73"/>
      <c r="K16" s="73"/>
    </row>
    <row r="17" spans="1:11" x14ac:dyDescent="0.25">
      <c r="A17" s="35"/>
      <c r="B17" s="35"/>
      <c r="C17" s="36"/>
      <c r="D17" s="36"/>
      <c r="E17" s="36"/>
      <c r="F17" s="36"/>
      <c r="G17" s="36"/>
      <c r="H17" s="35"/>
      <c r="I17" s="35"/>
      <c r="J17" s="35"/>
      <c r="K17" s="35"/>
    </row>
    <row r="18" spans="1:11" x14ac:dyDescent="0.25">
      <c r="A18" s="35"/>
      <c r="B18" s="35"/>
      <c r="C18" s="281" t="s">
        <v>38</v>
      </c>
      <c r="D18" s="281"/>
      <c r="E18" s="281"/>
      <c r="F18" s="281"/>
      <c r="G18" s="19">
        <f>E16+E17</f>
        <v>881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40</v>
      </c>
      <c r="D19" s="281"/>
      <c r="E19" s="281"/>
      <c r="F19" s="281"/>
      <c r="G19" s="19">
        <f>H16+0</f>
        <v>47.08</v>
      </c>
      <c r="H19" s="117"/>
      <c r="I19" s="116"/>
      <c r="J19" s="116"/>
      <c r="K19" s="116"/>
    </row>
    <row r="20" spans="1:11" x14ac:dyDescent="0.25">
      <c r="A20" s="35"/>
      <c r="B20" s="35"/>
      <c r="C20" s="281" t="s">
        <v>4</v>
      </c>
      <c r="D20" s="281"/>
      <c r="E20" s="281"/>
      <c r="F20" s="281"/>
      <c r="G20" s="19">
        <f>K14</f>
        <v>0</v>
      </c>
      <c r="H20" s="35"/>
      <c r="I20" s="35"/>
      <c r="J20" s="35"/>
      <c r="K20" s="35"/>
    </row>
    <row r="21" spans="1:11" x14ac:dyDescent="0.25">
      <c r="A21" s="37"/>
      <c r="B21" s="35"/>
      <c r="C21" s="285" t="s">
        <v>806</v>
      </c>
      <c r="D21" s="285"/>
      <c r="E21" s="285"/>
      <c r="F21" s="285"/>
      <c r="G21" s="28">
        <f>G18-G19</f>
        <v>833.92</v>
      </c>
      <c r="H21" s="35"/>
      <c r="I21" s="35"/>
      <c r="J21" s="35"/>
      <c r="K21" s="35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280" t="s">
        <v>481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x14ac:dyDescent="0.25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</row>
    <row r="29" spans="1:11" ht="30" x14ac:dyDescent="0.25">
      <c r="A29" s="185" t="s">
        <v>68</v>
      </c>
      <c r="B29" s="185" t="s">
        <v>2</v>
      </c>
      <c r="C29" s="185" t="s">
        <v>41</v>
      </c>
      <c r="D29" s="185" t="s">
        <v>10</v>
      </c>
      <c r="E29" s="185" t="s">
        <v>6</v>
      </c>
      <c r="F29" s="17" t="s">
        <v>11</v>
      </c>
      <c r="G29" s="185" t="s">
        <v>37</v>
      </c>
      <c r="H29" s="185" t="s">
        <v>12</v>
      </c>
      <c r="I29" s="185" t="s">
        <v>3</v>
      </c>
      <c r="J29" s="6" t="s">
        <v>1</v>
      </c>
      <c r="K29" s="16" t="s">
        <v>13</v>
      </c>
    </row>
    <row r="30" spans="1:11" x14ac:dyDescent="0.25">
      <c r="A30" s="42"/>
      <c r="B30" s="26"/>
      <c r="C30" s="27"/>
      <c r="D30" s="72"/>
      <c r="E30" s="27"/>
      <c r="F30" s="9"/>
      <c r="G30" s="9"/>
      <c r="H30" s="8"/>
      <c r="I30" s="8"/>
      <c r="J30" s="83"/>
      <c r="K30" s="9">
        <v>181.77</v>
      </c>
    </row>
    <row r="31" spans="1:11" x14ac:dyDescent="0.25">
      <c r="A31" s="49"/>
      <c r="B31" s="73"/>
      <c r="C31" s="73"/>
      <c r="D31" s="73"/>
      <c r="E31" s="73">
        <f>E30</f>
        <v>0</v>
      </c>
      <c r="F31" s="74">
        <f>F30</f>
        <v>0</v>
      </c>
      <c r="G31" s="75"/>
      <c r="H31" s="76">
        <v>0</v>
      </c>
      <c r="I31" s="73"/>
      <c r="J31" s="73"/>
      <c r="K31" s="73"/>
    </row>
    <row r="32" spans="1:11" x14ac:dyDescent="0.25">
      <c r="A32" s="35"/>
      <c r="B32" s="35"/>
      <c r="C32" s="36"/>
      <c r="D32" s="36"/>
      <c r="E32" s="36"/>
      <c r="F32" s="36"/>
      <c r="G32" s="36"/>
      <c r="H32" s="35"/>
      <c r="I32" s="35"/>
      <c r="J32" s="35"/>
      <c r="K32" s="35"/>
    </row>
    <row r="33" spans="1:11" x14ac:dyDescent="0.25">
      <c r="A33" s="35"/>
      <c r="B33" s="35"/>
      <c r="C33" s="281" t="s">
        <v>1232</v>
      </c>
      <c r="D33" s="281"/>
      <c r="E33" s="281"/>
      <c r="F33" s="281"/>
      <c r="G33" s="19">
        <v>191.45</v>
      </c>
      <c r="H33" s="118"/>
      <c r="I33" s="119"/>
      <c r="J33" s="119"/>
      <c r="K33" s="119"/>
    </row>
    <row r="34" spans="1:11" x14ac:dyDescent="0.25">
      <c r="A34" s="35"/>
      <c r="B34" s="35"/>
      <c r="C34" s="281" t="s">
        <v>981</v>
      </c>
      <c r="D34" s="281"/>
      <c r="E34" s="281"/>
      <c r="F34" s="281"/>
      <c r="G34" s="19">
        <f>E31</f>
        <v>0</v>
      </c>
      <c r="H34" s="118"/>
      <c r="I34" s="119"/>
      <c r="J34" s="119"/>
      <c r="K34" s="119"/>
    </row>
    <row r="35" spans="1:11" x14ac:dyDescent="0.25">
      <c r="A35" s="35"/>
      <c r="B35" s="35"/>
      <c r="C35" s="344" t="s">
        <v>1242</v>
      </c>
      <c r="D35" s="345"/>
      <c r="E35" s="345"/>
      <c r="F35" s="346"/>
      <c r="G35" s="19">
        <v>80</v>
      </c>
      <c r="H35" s="118"/>
      <c r="I35" s="119"/>
      <c r="J35" s="119"/>
      <c r="K35" s="119"/>
    </row>
    <row r="36" spans="1:11" x14ac:dyDescent="0.25">
      <c r="A36" s="35"/>
      <c r="B36" s="35"/>
      <c r="C36" s="343" t="s">
        <v>1243</v>
      </c>
      <c r="D36" s="343"/>
      <c r="E36" s="343"/>
      <c r="F36" s="343"/>
      <c r="G36" s="19">
        <v>6</v>
      </c>
      <c r="H36" s="118"/>
      <c r="I36" s="119"/>
      <c r="J36" s="119"/>
      <c r="K36" s="119"/>
    </row>
    <row r="37" spans="1:11" x14ac:dyDescent="0.25">
      <c r="A37" s="35"/>
      <c r="B37" s="35"/>
      <c r="C37" s="266" t="s">
        <v>1011</v>
      </c>
      <c r="D37" s="267"/>
      <c r="E37" s="267"/>
      <c r="F37" s="268"/>
      <c r="G37" s="19">
        <f>K30</f>
        <v>181.77</v>
      </c>
      <c r="H37" s="118"/>
      <c r="I37" s="119"/>
      <c r="J37" s="119"/>
      <c r="K37" s="119"/>
    </row>
    <row r="38" spans="1:11" x14ac:dyDescent="0.25">
      <c r="A38" s="35"/>
      <c r="B38" s="35"/>
      <c r="C38" s="266" t="s">
        <v>75</v>
      </c>
      <c r="D38" s="267"/>
      <c r="E38" s="267"/>
      <c r="F38" s="268"/>
      <c r="G38" s="19">
        <v>1051</v>
      </c>
      <c r="H38" s="318"/>
      <c r="I38" s="319"/>
      <c r="J38" s="319"/>
      <c r="K38" s="319"/>
    </row>
    <row r="39" spans="1:11" x14ac:dyDescent="0.25">
      <c r="A39" s="37"/>
      <c r="B39" s="37"/>
      <c r="C39" s="282" t="s">
        <v>879</v>
      </c>
      <c r="D39" s="283"/>
      <c r="E39" s="283"/>
      <c r="F39" s="284"/>
      <c r="G39" s="28">
        <f>G18+G33+G35+G36-G38-G19</f>
        <v>60.370000000000047</v>
      </c>
      <c r="H39" s="118"/>
      <c r="I39" s="119"/>
      <c r="J39" s="119"/>
      <c r="K39" s="119"/>
    </row>
    <row r="40" spans="1:11" x14ac:dyDescent="0.25">
      <c r="A40" s="37"/>
      <c r="B40" s="37"/>
      <c r="C40" s="38"/>
      <c r="D40" s="38"/>
      <c r="E40" s="38"/>
      <c r="F40" s="38"/>
      <c r="G40" s="39"/>
      <c r="H40" s="37"/>
      <c r="I40" s="37"/>
      <c r="J40" s="37"/>
      <c r="K40" s="37"/>
    </row>
    <row r="41" spans="1:11" x14ac:dyDescent="0.25">
      <c r="A41" s="134"/>
      <c r="B41" s="134"/>
      <c r="C41" s="134"/>
      <c r="D41" s="134"/>
    </row>
    <row r="42" spans="1:11" x14ac:dyDescent="0.25">
      <c r="B42" s="186" t="s">
        <v>1051</v>
      </c>
    </row>
    <row r="43" spans="1:11" x14ac:dyDescent="0.25">
      <c r="B43" t="s">
        <v>1113</v>
      </c>
      <c r="C43">
        <v>25</v>
      </c>
      <c r="H43" s="311" t="s">
        <v>1225</v>
      </c>
      <c r="I43" s="311"/>
      <c r="J43" s="311"/>
    </row>
    <row r="44" spans="1:11" x14ac:dyDescent="0.25">
      <c r="B44" t="s">
        <v>1090</v>
      </c>
      <c r="C44">
        <v>10</v>
      </c>
    </row>
    <row r="45" spans="1:11" x14ac:dyDescent="0.25">
      <c r="B45" t="s">
        <v>1217</v>
      </c>
      <c r="C45">
        <v>186</v>
      </c>
      <c r="H45" s="311" t="s">
        <v>71</v>
      </c>
      <c r="I45" s="311"/>
      <c r="J45" s="311"/>
    </row>
    <row r="46" spans="1:11" x14ac:dyDescent="0.25">
      <c r="B46" s="151" t="s">
        <v>1219</v>
      </c>
      <c r="C46">
        <v>270</v>
      </c>
    </row>
    <row r="47" spans="1:11" x14ac:dyDescent="0.25">
      <c r="B47" t="s">
        <v>1218</v>
      </c>
      <c r="C47">
        <v>163</v>
      </c>
    </row>
    <row r="48" spans="1:11" x14ac:dyDescent="0.25">
      <c r="B48" s="180" t="s">
        <v>1220</v>
      </c>
      <c r="C48">
        <v>398</v>
      </c>
    </row>
    <row r="49" spans="2:3" x14ac:dyDescent="0.25">
      <c r="B49" t="s">
        <v>1221</v>
      </c>
      <c r="C49">
        <v>199</v>
      </c>
    </row>
    <row r="50" spans="2:3" x14ac:dyDescent="0.25">
      <c r="B50" t="s">
        <v>1222</v>
      </c>
      <c r="C50">
        <v>199</v>
      </c>
    </row>
    <row r="51" spans="2:3" x14ac:dyDescent="0.25">
      <c r="B51" t="s">
        <v>1223</v>
      </c>
      <c r="C51">
        <v>15</v>
      </c>
    </row>
    <row r="52" spans="2:3" x14ac:dyDescent="0.25">
      <c r="B52" t="s">
        <v>1224</v>
      </c>
      <c r="C52">
        <v>5</v>
      </c>
    </row>
    <row r="53" spans="2:3" x14ac:dyDescent="0.25">
      <c r="B53" t="s">
        <v>1230</v>
      </c>
      <c r="C53">
        <v>50</v>
      </c>
    </row>
    <row r="54" spans="2:3" x14ac:dyDescent="0.25">
      <c r="B54" s="186" t="s">
        <v>1059</v>
      </c>
      <c r="C54" s="125">
        <f>C43+C44+C45+C47+C48+C49+C52+C53+C46+C50+C51</f>
        <v>1520</v>
      </c>
    </row>
  </sheetData>
  <mergeCells count="17">
    <mergeCell ref="C37:F37"/>
    <mergeCell ref="A1:K3"/>
    <mergeCell ref="A4:K5"/>
    <mergeCell ref="C18:F18"/>
    <mergeCell ref="C19:F19"/>
    <mergeCell ref="C20:F20"/>
    <mergeCell ref="C21:F21"/>
    <mergeCell ref="A27:K28"/>
    <mergeCell ref="C33:F33"/>
    <mergeCell ref="C34:F34"/>
    <mergeCell ref="C35:F35"/>
    <mergeCell ref="C36:F36"/>
    <mergeCell ref="C38:F38"/>
    <mergeCell ref="H38:K38"/>
    <mergeCell ref="C39:F39"/>
    <mergeCell ref="H43:J43"/>
    <mergeCell ref="H45:J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0" workbookViewId="0">
      <selection activeCell="E62" sqref="E62"/>
    </sheetView>
  </sheetViews>
  <sheetFormatPr baseColWidth="10" defaultRowHeight="15" x14ac:dyDescent="0.25"/>
  <cols>
    <col min="1" max="1" width="6.7109375" customWidth="1"/>
    <col min="2" max="2" width="33.5703125" customWidth="1"/>
  </cols>
  <sheetData>
    <row r="1" spans="1:11" x14ac:dyDescent="0.25">
      <c r="A1" s="280" t="s">
        <v>1244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87" t="s">
        <v>68</v>
      </c>
      <c r="B6" s="187" t="s">
        <v>2</v>
      </c>
      <c r="C6" s="187" t="s">
        <v>41</v>
      </c>
      <c r="D6" s="187" t="s">
        <v>10</v>
      </c>
      <c r="E6" s="187" t="s">
        <v>6</v>
      </c>
      <c r="F6" s="17" t="s">
        <v>11</v>
      </c>
      <c r="G6" s="187" t="s">
        <v>37</v>
      </c>
      <c r="H6" s="187" t="s">
        <v>12</v>
      </c>
      <c r="I6" s="187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1246</v>
      </c>
      <c r="C7" s="27" t="s">
        <v>710</v>
      </c>
      <c r="D7" s="72" t="s">
        <v>711</v>
      </c>
      <c r="E7" s="27">
        <v>0</v>
      </c>
      <c r="F7" s="9">
        <v>-135.04</v>
      </c>
      <c r="G7" s="9">
        <v>96.8</v>
      </c>
      <c r="H7" s="9">
        <v>-6.78</v>
      </c>
      <c r="I7" s="8" t="s">
        <v>468</v>
      </c>
      <c r="J7" s="9">
        <v>19378.47</v>
      </c>
      <c r="K7" s="9">
        <f t="shared" ref="K7:K15" si="0">J7-F7+H7</f>
        <v>19506.730000000003</v>
      </c>
    </row>
    <row r="8" spans="1:11" x14ac:dyDescent="0.25">
      <c r="A8" s="42">
        <v>2</v>
      </c>
      <c r="B8" s="8" t="s">
        <v>1247</v>
      </c>
      <c r="C8" s="27" t="s">
        <v>1248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19506.73</v>
      </c>
      <c r="K8" s="9">
        <f t="shared" si="0"/>
        <v>19318.97</v>
      </c>
    </row>
    <row r="9" spans="1:11" x14ac:dyDescent="0.25">
      <c r="A9" s="42">
        <v>3</v>
      </c>
      <c r="B9" s="8" t="s">
        <v>1249</v>
      </c>
      <c r="C9" s="27" t="s">
        <v>1248</v>
      </c>
      <c r="D9" s="72" t="s">
        <v>5</v>
      </c>
      <c r="E9" s="27">
        <v>199</v>
      </c>
      <c r="F9" s="9">
        <v>198.66</v>
      </c>
      <c r="G9" s="9">
        <v>155.69999999999999</v>
      </c>
      <c r="H9" s="9">
        <v>10.9</v>
      </c>
      <c r="I9" s="8" t="s">
        <v>6</v>
      </c>
      <c r="J9" s="9">
        <v>19318.97</v>
      </c>
      <c r="K9" s="9">
        <f t="shared" si="0"/>
        <v>19131.210000000003</v>
      </c>
    </row>
    <row r="10" spans="1:11" x14ac:dyDescent="0.25">
      <c r="A10" s="42">
        <v>4</v>
      </c>
      <c r="B10" s="77" t="s">
        <v>798</v>
      </c>
      <c r="C10" s="27" t="s">
        <v>847</v>
      </c>
      <c r="D10" s="27" t="s">
        <v>115</v>
      </c>
      <c r="E10" s="27">
        <v>0</v>
      </c>
      <c r="F10" s="9">
        <v>-156.54</v>
      </c>
      <c r="G10" s="9">
        <v>116.7</v>
      </c>
      <c r="H10" s="9">
        <v>-8.17</v>
      </c>
      <c r="I10" s="8" t="s">
        <v>468</v>
      </c>
      <c r="J10" s="9">
        <v>19131.21</v>
      </c>
      <c r="K10" s="9">
        <f t="shared" si="0"/>
        <v>19279.580000000002</v>
      </c>
    </row>
    <row r="11" spans="1:11" x14ac:dyDescent="0.25">
      <c r="A11" s="42">
        <v>5</v>
      </c>
      <c r="B11" s="8" t="s">
        <v>1250</v>
      </c>
      <c r="C11" s="27" t="s">
        <v>1251</v>
      </c>
      <c r="D11" s="27" t="s">
        <v>107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19279.580000000002</v>
      </c>
      <c r="K11" s="9">
        <f t="shared" si="0"/>
        <v>19091.820000000003</v>
      </c>
    </row>
    <row r="12" spans="1:11" x14ac:dyDescent="0.25">
      <c r="A12" s="42">
        <v>6</v>
      </c>
      <c r="B12" s="8" t="s">
        <v>1255</v>
      </c>
      <c r="C12" s="27" t="s">
        <v>1252</v>
      </c>
      <c r="D12" s="27" t="s">
        <v>30</v>
      </c>
      <c r="E12" s="27">
        <v>130</v>
      </c>
      <c r="F12" s="9">
        <v>129.47999999999999</v>
      </c>
      <c r="G12" s="9">
        <v>91.65</v>
      </c>
      <c r="H12" s="9">
        <v>6.42</v>
      </c>
      <c r="I12" s="8" t="s">
        <v>6</v>
      </c>
      <c r="J12" s="9">
        <v>19091.82</v>
      </c>
      <c r="K12" s="9">
        <f t="shared" si="0"/>
        <v>18968.759999999998</v>
      </c>
    </row>
    <row r="13" spans="1:11" x14ac:dyDescent="0.25">
      <c r="A13" s="42">
        <v>7</v>
      </c>
      <c r="B13" s="8" t="s">
        <v>1253</v>
      </c>
      <c r="C13" s="27" t="s">
        <v>1252</v>
      </c>
      <c r="D13" s="27" t="s">
        <v>30</v>
      </c>
      <c r="E13" s="27">
        <v>163</v>
      </c>
      <c r="F13" s="9">
        <v>162.47999999999999</v>
      </c>
      <c r="G13" s="9">
        <v>122.2</v>
      </c>
      <c r="H13" s="9">
        <v>8.5500000000000007</v>
      </c>
      <c r="I13" s="8" t="s">
        <v>6</v>
      </c>
      <c r="J13" s="9">
        <v>18968.759999999998</v>
      </c>
      <c r="K13" s="9">
        <f t="shared" si="0"/>
        <v>18814.829999999998</v>
      </c>
    </row>
    <row r="14" spans="1:11" x14ac:dyDescent="0.25">
      <c r="A14" s="42">
        <v>8</v>
      </c>
      <c r="B14" s="8" t="s">
        <v>1254</v>
      </c>
      <c r="C14" s="27" t="s">
        <v>1252</v>
      </c>
      <c r="D14" s="27" t="s">
        <v>30</v>
      </c>
      <c r="E14" s="27">
        <v>163</v>
      </c>
      <c r="F14" s="9">
        <v>162.47999999999999</v>
      </c>
      <c r="G14" s="9">
        <v>122.2</v>
      </c>
      <c r="H14" s="9">
        <v>8.5500000000000007</v>
      </c>
      <c r="I14" s="8" t="s">
        <v>6</v>
      </c>
      <c r="J14" s="9">
        <v>18814.830000000002</v>
      </c>
      <c r="K14" s="9">
        <f t="shared" si="0"/>
        <v>18660.900000000001</v>
      </c>
    </row>
    <row r="15" spans="1:11" x14ac:dyDescent="0.25">
      <c r="A15" s="42">
        <v>9</v>
      </c>
      <c r="B15" s="8" t="s">
        <v>1256</v>
      </c>
      <c r="C15" s="27" t="s">
        <v>1252</v>
      </c>
      <c r="D15" s="27" t="s">
        <v>30</v>
      </c>
      <c r="E15" s="27">
        <v>130</v>
      </c>
      <c r="F15" s="9">
        <v>129.47999999999999</v>
      </c>
      <c r="G15" s="9">
        <v>91.65</v>
      </c>
      <c r="H15" s="9">
        <v>6.42</v>
      </c>
      <c r="I15" s="8" t="s">
        <v>6</v>
      </c>
      <c r="J15" s="9">
        <v>18660.900000000001</v>
      </c>
      <c r="K15" s="9">
        <f t="shared" si="0"/>
        <v>18537.84</v>
      </c>
    </row>
    <row r="16" spans="1:11" x14ac:dyDescent="0.25">
      <c r="A16" s="42"/>
      <c r="B16" s="8"/>
      <c r="C16" s="27"/>
      <c r="D16" s="27"/>
      <c r="E16" s="27"/>
      <c r="F16" s="9"/>
      <c r="G16" s="9"/>
      <c r="H16" s="9"/>
      <c r="I16" s="8"/>
      <c r="J16" s="9"/>
      <c r="K16" s="9"/>
    </row>
    <row r="17" spans="1:11" x14ac:dyDescent="0.25">
      <c r="A17" s="42"/>
      <c r="B17" s="8"/>
      <c r="C17" s="27"/>
      <c r="D17" s="27"/>
      <c r="E17" s="27"/>
      <c r="F17" s="9"/>
      <c r="G17" s="9"/>
      <c r="H17" s="9"/>
      <c r="I17" s="8"/>
      <c r="J17" s="9"/>
      <c r="K17" s="9"/>
    </row>
    <row r="18" spans="1:11" x14ac:dyDescent="0.25">
      <c r="A18" s="42"/>
      <c r="B18" s="8"/>
      <c r="C18" s="27"/>
      <c r="D18" s="27"/>
      <c r="E18" s="27"/>
      <c r="F18" s="9"/>
      <c r="G18" s="9"/>
      <c r="H18" s="9"/>
      <c r="I18" s="8"/>
      <c r="J18" s="9"/>
      <c r="K18" s="9"/>
    </row>
    <row r="19" spans="1:11" x14ac:dyDescent="0.25">
      <c r="A19" s="42"/>
      <c r="B19" s="8"/>
      <c r="C19" s="27"/>
      <c r="D19" s="27"/>
      <c r="E19" s="27"/>
      <c r="F19" s="9"/>
      <c r="G19" s="9"/>
      <c r="H19" s="9"/>
      <c r="I19" s="8"/>
      <c r="J19" s="9"/>
      <c r="K19" s="9"/>
    </row>
    <row r="20" spans="1:11" x14ac:dyDescent="0.25">
      <c r="A20" s="70"/>
      <c r="B20" s="8"/>
      <c r="C20" s="27"/>
      <c r="D20" s="72"/>
      <c r="E20" s="27"/>
      <c r="F20" s="9"/>
      <c r="G20" s="8"/>
      <c r="H20" s="9"/>
      <c r="I20" s="8"/>
      <c r="J20" s="8"/>
      <c r="K20" s="9"/>
    </row>
    <row r="21" spans="1:11" x14ac:dyDescent="0.25">
      <c r="A21" s="49"/>
      <c r="B21" s="73" t="s">
        <v>76</v>
      </c>
      <c r="C21" s="73"/>
      <c r="D21" s="73"/>
      <c r="E21" s="75">
        <f>E7+E8+E9+E10+E11+E12+E13+E14+E20+E15+E16+E17+E18+E19</f>
        <v>1183</v>
      </c>
      <c r="F21" s="74">
        <f>F7+F8+F9+F10+F11+F12+F13+F14+F20+F15+F16+F17+F18+F19</f>
        <v>888.32</v>
      </c>
      <c r="G21" s="75"/>
      <c r="H21" s="74">
        <f>H11+H7+H8+H9+H10+H12+H13+H14+H15</f>
        <v>47.69</v>
      </c>
      <c r="I21" s="73"/>
      <c r="J21" s="73"/>
      <c r="K21" s="73"/>
    </row>
    <row r="22" spans="1:11" x14ac:dyDescent="0.25">
      <c r="A22" s="35"/>
      <c r="B22" s="35"/>
      <c r="C22" s="36"/>
      <c r="D22" s="36"/>
      <c r="E22" s="36"/>
      <c r="F22" s="36"/>
      <c r="G22" s="36"/>
      <c r="H22" s="35"/>
      <c r="I22" s="35"/>
      <c r="J22" s="35"/>
      <c r="K22" s="35"/>
    </row>
    <row r="23" spans="1:11" x14ac:dyDescent="0.25">
      <c r="A23" s="35"/>
      <c r="B23" s="35"/>
      <c r="C23" s="281" t="s">
        <v>38</v>
      </c>
      <c r="D23" s="281"/>
      <c r="E23" s="281"/>
      <c r="F23" s="281"/>
      <c r="G23" s="19">
        <f>E21+E22</f>
        <v>1183</v>
      </c>
      <c r="H23" s="117"/>
      <c r="I23" s="116"/>
      <c r="J23" s="116"/>
      <c r="K23" s="116"/>
    </row>
    <row r="24" spans="1:11" x14ac:dyDescent="0.25">
      <c r="A24" s="35"/>
      <c r="B24" s="35"/>
      <c r="C24" s="281" t="s">
        <v>40</v>
      </c>
      <c r="D24" s="281"/>
      <c r="E24" s="281"/>
      <c r="F24" s="281"/>
      <c r="G24" s="19">
        <f>H21+0</f>
        <v>47.69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</v>
      </c>
      <c r="D25" s="281"/>
      <c r="E25" s="281"/>
      <c r="F25" s="281"/>
      <c r="G25" s="19">
        <f>K14</f>
        <v>18660.900000000001</v>
      </c>
      <c r="H25" s="35"/>
      <c r="I25" s="35"/>
      <c r="J25" s="35"/>
      <c r="K25" s="35"/>
    </row>
    <row r="26" spans="1:11" x14ac:dyDescent="0.25">
      <c r="A26" s="37"/>
      <c r="B26" s="35"/>
      <c r="C26" s="285" t="s">
        <v>806</v>
      </c>
      <c r="D26" s="285"/>
      <c r="E26" s="285"/>
      <c r="F26" s="285"/>
      <c r="G26" s="28">
        <f>G23-G24</f>
        <v>1135.31</v>
      </c>
      <c r="H26" s="35"/>
      <c r="I26" s="35"/>
      <c r="J26" s="35"/>
      <c r="K26" s="35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280" t="s">
        <v>481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</row>
    <row r="33" spans="1:11" x14ac:dyDescent="0.25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ht="30" x14ac:dyDescent="0.25">
      <c r="A34" s="187" t="s">
        <v>68</v>
      </c>
      <c r="B34" s="187" t="s">
        <v>2</v>
      </c>
      <c r="C34" s="187" t="s">
        <v>41</v>
      </c>
      <c r="D34" s="187" t="s">
        <v>10</v>
      </c>
      <c r="E34" s="187" t="s">
        <v>6</v>
      </c>
      <c r="F34" s="17" t="s">
        <v>11</v>
      </c>
      <c r="G34" s="187" t="s">
        <v>37</v>
      </c>
      <c r="H34" s="187" t="s">
        <v>12</v>
      </c>
      <c r="I34" s="187" t="s">
        <v>3</v>
      </c>
      <c r="J34" s="6" t="s">
        <v>1</v>
      </c>
      <c r="K34" s="16" t="s">
        <v>13</v>
      </c>
    </row>
    <row r="35" spans="1:11" x14ac:dyDescent="0.25">
      <c r="A35" s="150">
        <v>1</v>
      </c>
      <c r="B35" s="153" t="s">
        <v>1257</v>
      </c>
      <c r="C35" s="150" t="s">
        <v>1258</v>
      </c>
      <c r="D35" s="150" t="s">
        <v>5</v>
      </c>
      <c r="E35" s="150">
        <v>230</v>
      </c>
      <c r="F35" s="174">
        <v>230</v>
      </c>
      <c r="G35" s="150">
        <v>0</v>
      </c>
      <c r="H35" s="150">
        <v>0</v>
      </c>
      <c r="I35" s="150" t="s">
        <v>157</v>
      </c>
      <c r="J35" s="196">
        <v>181.77</v>
      </c>
      <c r="K35" s="197">
        <f>J35-F35+5200</f>
        <v>5151.7700000000004</v>
      </c>
    </row>
    <row r="36" spans="1:11" x14ac:dyDescent="0.25">
      <c r="A36" s="150">
        <v>2</v>
      </c>
      <c r="B36" s="153" t="s">
        <v>1257</v>
      </c>
      <c r="C36" s="150" t="s">
        <v>1258</v>
      </c>
      <c r="D36" s="150" t="s">
        <v>5</v>
      </c>
      <c r="E36" s="150">
        <v>265.01</v>
      </c>
      <c r="F36" s="174">
        <v>265.01</v>
      </c>
      <c r="G36" s="150">
        <v>0</v>
      </c>
      <c r="H36" s="150">
        <v>0</v>
      </c>
      <c r="I36" s="150" t="s">
        <v>6</v>
      </c>
      <c r="J36" s="196">
        <v>5151.7700000000004</v>
      </c>
      <c r="K36" s="197">
        <f>J36-F36+H36</f>
        <v>4886.76</v>
      </c>
    </row>
    <row r="37" spans="1:11" x14ac:dyDescent="0.25">
      <c r="A37" s="150">
        <v>3</v>
      </c>
      <c r="B37" s="153" t="s">
        <v>734</v>
      </c>
      <c r="C37" s="150" t="s">
        <v>735</v>
      </c>
      <c r="D37" s="150" t="s">
        <v>736</v>
      </c>
      <c r="E37" s="150">
        <v>-80.010000000000005</v>
      </c>
      <c r="F37" s="174">
        <v>-80.010000000000005</v>
      </c>
      <c r="G37" s="150">
        <v>0</v>
      </c>
      <c r="H37" s="150">
        <v>0</v>
      </c>
      <c r="I37" s="150" t="s">
        <v>468</v>
      </c>
      <c r="J37" s="196">
        <v>4886.76</v>
      </c>
      <c r="K37" s="197">
        <f>J37-F37+H37</f>
        <v>4966.7700000000004</v>
      </c>
    </row>
    <row r="38" spans="1:11" x14ac:dyDescent="0.25">
      <c r="A38" s="150">
        <v>4</v>
      </c>
      <c r="B38" s="153" t="s">
        <v>734</v>
      </c>
      <c r="C38" s="150" t="s">
        <v>735</v>
      </c>
      <c r="D38" s="150" t="s">
        <v>736</v>
      </c>
      <c r="E38" s="150">
        <v>-30</v>
      </c>
      <c r="F38" s="174">
        <v>-30</v>
      </c>
      <c r="G38" s="150">
        <v>0</v>
      </c>
      <c r="H38" s="150">
        <v>0</v>
      </c>
      <c r="I38" s="150" t="s">
        <v>468</v>
      </c>
      <c r="J38" s="196">
        <v>4966.7700000000004</v>
      </c>
      <c r="K38" s="197">
        <f>J38-F38+H38</f>
        <v>4996.7700000000004</v>
      </c>
    </row>
    <row r="39" spans="1:11" x14ac:dyDescent="0.25">
      <c r="A39" s="150"/>
      <c r="B39" s="153" t="s">
        <v>1259</v>
      </c>
      <c r="C39" s="150" t="s">
        <v>1260</v>
      </c>
      <c r="D39" s="150" t="s">
        <v>5</v>
      </c>
      <c r="E39" s="150">
        <v>35</v>
      </c>
      <c r="F39" s="174">
        <v>35</v>
      </c>
      <c r="G39" s="150">
        <v>0</v>
      </c>
      <c r="H39" s="150">
        <v>0</v>
      </c>
      <c r="I39" s="150" t="s">
        <v>6</v>
      </c>
      <c r="J39" s="196">
        <v>4996.7700000000004</v>
      </c>
      <c r="K39" s="197">
        <f>J39-F39+H39</f>
        <v>4961.7700000000004</v>
      </c>
    </row>
    <row r="40" spans="1:11" x14ac:dyDescent="0.25">
      <c r="A40" s="150"/>
      <c r="B40" s="153" t="s">
        <v>1261</v>
      </c>
      <c r="C40" s="150" t="s">
        <v>1260</v>
      </c>
      <c r="D40" s="150" t="s">
        <v>5</v>
      </c>
      <c r="E40" s="150">
        <v>35</v>
      </c>
      <c r="F40" s="174">
        <v>35</v>
      </c>
      <c r="G40" s="150">
        <v>0</v>
      </c>
      <c r="H40" s="150">
        <v>0</v>
      </c>
      <c r="I40" s="150" t="s">
        <v>6</v>
      </c>
      <c r="J40" s="196">
        <v>4961.7700000000004</v>
      </c>
      <c r="K40" s="197">
        <f t="shared" ref="K40:K44" si="1">J40-F40+H40</f>
        <v>4926.7700000000004</v>
      </c>
    </row>
    <row r="41" spans="1:11" x14ac:dyDescent="0.25">
      <c r="A41" s="150"/>
      <c r="B41" s="153" t="s">
        <v>1262</v>
      </c>
      <c r="C41" s="150" t="s">
        <v>1260</v>
      </c>
      <c r="D41" s="150" t="s">
        <v>5</v>
      </c>
      <c r="E41" s="150">
        <v>35</v>
      </c>
      <c r="F41" s="174">
        <v>35</v>
      </c>
      <c r="G41" s="150">
        <v>0</v>
      </c>
      <c r="H41" s="150">
        <v>0</v>
      </c>
      <c r="I41" s="150" t="s">
        <v>6</v>
      </c>
      <c r="J41" s="196">
        <v>4926.7700000000004</v>
      </c>
      <c r="K41" s="197">
        <f t="shared" si="1"/>
        <v>4891.7700000000004</v>
      </c>
    </row>
    <row r="42" spans="1:11" x14ac:dyDescent="0.25">
      <c r="A42" s="150"/>
      <c r="B42" s="153" t="s">
        <v>1259</v>
      </c>
      <c r="C42" s="150" t="s">
        <v>1260</v>
      </c>
      <c r="D42" s="150" t="s">
        <v>5</v>
      </c>
      <c r="E42" s="150">
        <v>198</v>
      </c>
      <c r="F42" s="174">
        <v>198</v>
      </c>
      <c r="G42" s="150">
        <v>0</v>
      </c>
      <c r="H42" s="150">
        <v>0</v>
      </c>
      <c r="I42" s="150" t="s">
        <v>6</v>
      </c>
      <c r="J42" s="196">
        <v>4891.7700000000004</v>
      </c>
      <c r="K42" s="197">
        <f t="shared" si="1"/>
        <v>4693.7700000000004</v>
      </c>
    </row>
    <row r="43" spans="1:11" x14ac:dyDescent="0.25">
      <c r="A43" s="150"/>
      <c r="B43" s="153" t="s">
        <v>1261</v>
      </c>
      <c r="C43" s="150" t="s">
        <v>1260</v>
      </c>
      <c r="D43" s="150" t="s">
        <v>5</v>
      </c>
      <c r="E43" s="150">
        <v>198</v>
      </c>
      <c r="F43" s="174">
        <v>198</v>
      </c>
      <c r="G43" s="150">
        <v>0</v>
      </c>
      <c r="H43" s="150">
        <v>0</v>
      </c>
      <c r="I43" s="150" t="s">
        <v>6</v>
      </c>
      <c r="J43" s="196">
        <v>4693.7700000000004</v>
      </c>
      <c r="K43" s="197">
        <f t="shared" si="1"/>
        <v>4495.7700000000004</v>
      </c>
    </row>
    <row r="44" spans="1:11" x14ac:dyDescent="0.25">
      <c r="A44" s="150"/>
      <c r="B44" s="153" t="s">
        <v>1262</v>
      </c>
      <c r="C44" s="150" t="s">
        <v>1260</v>
      </c>
      <c r="D44" s="150" t="s">
        <v>5</v>
      </c>
      <c r="E44" s="150">
        <v>120</v>
      </c>
      <c r="F44" s="174">
        <v>119.57</v>
      </c>
      <c r="G44" s="150">
        <v>0</v>
      </c>
      <c r="H44" s="150">
        <v>0</v>
      </c>
      <c r="I44" s="150" t="s">
        <v>6</v>
      </c>
      <c r="J44" s="196">
        <v>4495.7700000000004</v>
      </c>
      <c r="K44" s="197">
        <f t="shared" si="1"/>
        <v>4376.2000000000007</v>
      </c>
    </row>
    <row r="45" spans="1:11" x14ac:dyDescent="0.25">
      <c r="A45" s="150"/>
      <c r="B45" s="150"/>
      <c r="C45" s="150"/>
      <c r="D45" s="150"/>
      <c r="E45" s="150"/>
      <c r="F45" s="174"/>
      <c r="G45" s="150"/>
      <c r="H45" s="150"/>
      <c r="I45" s="150"/>
      <c r="J45" s="196"/>
      <c r="K45" s="197"/>
    </row>
    <row r="46" spans="1:11" x14ac:dyDescent="0.25">
      <c r="A46" s="27"/>
      <c r="B46" s="26"/>
      <c r="C46" s="27"/>
      <c r="D46" s="27"/>
      <c r="E46" s="27"/>
      <c r="F46" s="9"/>
      <c r="G46" s="9"/>
      <c r="H46" s="8"/>
      <c r="I46" s="8"/>
      <c r="J46" s="83"/>
      <c r="K46" s="9"/>
    </row>
    <row r="47" spans="1:11" x14ac:dyDescent="0.25">
      <c r="A47" s="191"/>
      <c r="B47" s="192" t="s">
        <v>76</v>
      </c>
      <c r="C47" s="192"/>
      <c r="D47" s="192"/>
      <c r="E47" s="192">
        <f>E35+E36+E39+E40+E41+E42+E43+E44</f>
        <v>1116.01</v>
      </c>
      <c r="F47" s="193">
        <f>F35+F36+F37+F38+F39+F40+F41+F42+F43+F44</f>
        <v>1005.5699999999999</v>
      </c>
      <c r="G47" s="194"/>
      <c r="H47" s="195">
        <v>0</v>
      </c>
      <c r="I47" s="192"/>
      <c r="J47" s="192"/>
      <c r="K47" s="192"/>
    </row>
    <row r="48" spans="1:11" x14ac:dyDescent="0.25">
      <c r="A48" s="35"/>
      <c r="B48" s="35"/>
      <c r="C48" s="36"/>
      <c r="D48" s="36"/>
      <c r="E48" s="36"/>
      <c r="F48" s="36"/>
      <c r="G48" s="36"/>
      <c r="H48" s="35"/>
      <c r="I48" s="35"/>
      <c r="J48" s="35"/>
      <c r="K48" s="35"/>
    </row>
    <row r="49" spans="1:11" x14ac:dyDescent="0.25">
      <c r="A49" s="35"/>
      <c r="B49" s="35"/>
      <c r="C49" s="281" t="s">
        <v>1263</v>
      </c>
      <c r="D49" s="281"/>
      <c r="E49" s="281"/>
      <c r="F49" s="281"/>
      <c r="G49" s="19">
        <v>60.37</v>
      </c>
      <c r="H49" s="118"/>
      <c r="I49" s="119"/>
      <c r="J49" s="119"/>
      <c r="K49" s="119"/>
    </row>
    <row r="50" spans="1:11" x14ac:dyDescent="0.25">
      <c r="A50" s="35"/>
      <c r="B50" s="35"/>
      <c r="C50" s="281" t="s">
        <v>981</v>
      </c>
      <c r="D50" s="281"/>
      <c r="E50" s="281"/>
      <c r="F50" s="281"/>
      <c r="G50" s="19">
        <f>E47</f>
        <v>1116.01</v>
      </c>
      <c r="H50" s="118"/>
      <c r="I50" s="119"/>
      <c r="J50" s="119"/>
      <c r="K50" s="119"/>
    </row>
    <row r="51" spans="1:11" x14ac:dyDescent="0.25">
      <c r="A51" s="35"/>
      <c r="B51" s="35"/>
      <c r="C51" s="266" t="s">
        <v>1266</v>
      </c>
      <c r="D51" s="267"/>
      <c r="E51" s="267"/>
      <c r="F51" s="268"/>
      <c r="G51" s="19">
        <v>200</v>
      </c>
      <c r="H51" s="118"/>
      <c r="I51" s="119"/>
      <c r="J51" s="119"/>
      <c r="K51" s="119"/>
    </row>
    <row r="52" spans="1:11" x14ac:dyDescent="0.25">
      <c r="A52" s="35"/>
      <c r="B52" s="35"/>
      <c r="C52" s="266" t="s">
        <v>1011</v>
      </c>
      <c r="D52" s="267"/>
      <c r="E52" s="267"/>
      <c r="F52" s="268"/>
      <c r="G52" s="19">
        <f>K44</f>
        <v>4376.2000000000007</v>
      </c>
      <c r="H52" s="118"/>
      <c r="I52" s="119"/>
      <c r="J52" s="119"/>
      <c r="K52" s="119"/>
    </row>
    <row r="53" spans="1:11" x14ac:dyDescent="0.25">
      <c r="A53" s="35"/>
      <c r="B53" s="35"/>
      <c r="C53" s="266" t="s">
        <v>420</v>
      </c>
      <c r="D53" s="267"/>
      <c r="E53" s="267"/>
      <c r="F53" s="268"/>
      <c r="G53" s="19">
        <v>495</v>
      </c>
      <c r="H53" s="118"/>
      <c r="I53" s="119"/>
      <c r="J53" s="119"/>
      <c r="K53" s="119"/>
    </row>
    <row r="54" spans="1:11" x14ac:dyDescent="0.25">
      <c r="A54" s="35"/>
      <c r="B54" s="35"/>
      <c r="C54" s="281" t="s">
        <v>1271</v>
      </c>
      <c r="D54" s="281"/>
      <c r="E54" s="281"/>
      <c r="F54" s="281"/>
      <c r="G54" s="200">
        <v>20</v>
      </c>
      <c r="H54" s="118"/>
      <c r="I54" s="119"/>
      <c r="J54" s="119"/>
      <c r="K54" s="119"/>
    </row>
    <row r="55" spans="1:11" x14ac:dyDescent="0.25">
      <c r="A55" s="35"/>
      <c r="B55" s="35"/>
      <c r="C55" s="348" t="s">
        <v>1265</v>
      </c>
      <c r="D55" s="349"/>
      <c r="E55" s="349"/>
      <c r="F55" s="350"/>
      <c r="G55" s="19">
        <v>200</v>
      </c>
      <c r="H55" s="118"/>
      <c r="I55" s="119"/>
      <c r="J55" s="119"/>
      <c r="K55" s="119"/>
    </row>
    <row r="56" spans="1:11" x14ac:dyDescent="0.25">
      <c r="A56" s="35"/>
      <c r="B56" s="35"/>
      <c r="C56" s="344" t="s">
        <v>1264</v>
      </c>
      <c r="D56" s="345"/>
      <c r="E56" s="345"/>
      <c r="F56" s="346"/>
      <c r="G56" s="19">
        <v>400</v>
      </c>
      <c r="H56" s="118"/>
      <c r="I56" s="119"/>
      <c r="J56" s="119"/>
      <c r="K56" s="119"/>
    </row>
    <row r="57" spans="1:11" x14ac:dyDescent="0.25">
      <c r="A57" s="35"/>
      <c r="B57" s="35"/>
      <c r="C57" s="266" t="s">
        <v>75</v>
      </c>
      <c r="D57" s="267"/>
      <c r="E57" s="267"/>
      <c r="F57" s="268"/>
      <c r="G57" s="19">
        <v>648</v>
      </c>
      <c r="H57" s="318"/>
      <c r="I57" s="319"/>
      <c r="J57" s="319"/>
      <c r="K57" s="319"/>
    </row>
    <row r="58" spans="1:11" x14ac:dyDescent="0.25">
      <c r="A58" s="37"/>
      <c r="B58" s="37"/>
      <c r="C58" s="282" t="s">
        <v>879</v>
      </c>
      <c r="D58" s="283"/>
      <c r="E58" s="283"/>
      <c r="F58" s="284"/>
      <c r="G58" s="28">
        <f>G23+G50+G56-G57-G53-G55-H21-G51+G54-G54</f>
        <v>1108.3200000000002</v>
      </c>
      <c r="H58" s="118"/>
      <c r="I58" s="119"/>
      <c r="J58" s="119"/>
      <c r="K58" s="119"/>
    </row>
    <row r="59" spans="1:11" x14ac:dyDescent="0.25">
      <c r="A59" s="37"/>
      <c r="B59" s="37"/>
      <c r="C59" s="38"/>
      <c r="D59" s="38"/>
      <c r="E59" s="38"/>
      <c r="F59" s="38"/>
      <c r="G59" s="39"/>
      <c r="H59" s="37"/>
      <c r="I59" s="37"/>
      <c r="J59" s="37"/>
      <c r="K59" s="37"/>
    </row>
    <row r="60" spans="1:11" x14ac:dyDescent="0.25">
      <c r="A60" s="134"/>
      <c r="B60" s="134"/>
      <c r="C60" s="134"/>
      <c r="D60" s="134"/>
    </row>
    <row r="61" spans="1:11" x14ac:dyDescent="0.25">
      <c r="B61" s="188" t="s">
        <v>1051</v>
      </c>
    </row>
    <row r="62" spans="1:11" x14ac:dyDescent="0.25">
      <c r="B62" t="s">
        <v>1267</v>
      </c>
      <c r="C62">
        <v>500</v>
      </c>
      <c r="H62" s="311" t="s">
        <v>1245</v>
      </c>
      <c r="I62" s="311"/>
      <c r="J62" s="311"/>
    </row>
    <row r="63" spans="1:11" x14ac:dyDescent="0.25">
      <c r="A63" s="351" t="s">
        <v>1268</v>
      </c>
      <c r="B63" s="351"/>
      <c r="C63">
        <v>93</v>
      </c>
    </row>
    <row r="64" spans="1:11" x14ac:dyDescent="0.25">
      <c r="A64" s="352" t="s">
        <v>1269</v>
      </c>
      <c r="B64" s="352"/>
      <c r="C64">
        <v>50</v>
      </c>
      <c r="H64" s="311" t="s">
        <v>71</v>
      </c>
      <c r="I64" s="311"/>
      <c r="J64" s="311"/>
    </row>
    <row r="65" spans="1:3" x14ac:dyDescent="0.25">
      <c r="A65" s="347" t="s">
        <v>1270</v>
      </c>
      <c r="B65" s="347"/>
      <c r="C65">
        <v>5</v>
      </c>
    </row>
    <row r="67" spans="1:3" x14ac:dyDescent="0.25">
      <c r="B67" s="188" t="s">
        <v>1059</v>
      </c>
      <c r="C67" s="125">
        <f>C62+C63+C64+C66+C68+C71+C72+C65+C69+C70</f>
        <v>648</v>
      </c>
    </row>
  </sheetData>
  <mergeCells count="23">
    <mergeCell ref="H64:J64"/>
    <mergeCell ref="A1:K3"/>
    <mergeCell ref="A4:K5"/>
    <mergeCell ref="C23:F23"/>
    <mergeCell ref="C24:F24"/>
    <mergeCell ref="C25:F25"/>
    <mergeCell ref="A64:B64"/>
    <mergeCell ref="A65:B65"/>
    <mergeCell ref="C54:F54"/>
    <mergeCell ref="C26:F26"/>
    <mergeCell ref="C55:F55"/>
    <mergeCell ref="C53:F53"/>
    <mergeCell ref="C51:F51"/>
    <mergeCell ref="A63:B63"/>
    <mergeCell ref="A32:K33"/>
    <mergeCell ref="C49:F49"/>
    <mergeCell ref="C50:F50"/>
    <mergeCell ref="C56:F56"/>
    <mergeCell ref="C52:F52"/>
    <mergeCell ref="C57:F57"/>
    <mergeCell ref="H57:K57"/>
    <mergeCell ref="C58:F58"/>
    <mergeCell ref="H62:J62"/>
  </mergeCells>
  <pageMargins left="0" right="0" top="0" bottom="0" header="0.31496062992125984" footer="0.31496062992125984"/>
  <pageSetup paperSize="9" orientation="landscape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G46" sqref="G46"/>
    </sheetView>
  </sheetViews>
  <sheetFormatPr baseColWidth="10" defaultRowHeight="15" x14ac:dyDescent="0.25"/>
  <cols>
    <col min="1" max="1" width="6.42578125" customWidth="1"/>
    <col min="2" max="2" width="34.42578125" customWidth="1"/>
  </cols>
  <sheetData>
    <row r="1" spans="1:11" x14ac:dyDescent="0.25">
      <c r="A1" s="280" t="s">
        <v>1290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89" t="s">
        <v>68</v>
      </c>
      <c r="B6" s="189" t="s">
        <v>2</v>
      </c>
      <c r="C6" s="189" t="s">
        <v>41</v>
      </c>
      <c r="D6" s="189" t="s">
        <v>10</v>
      </c>
      <c r="E6" s="189" t="s">
        <v>6</v>
      </c>
      <c r="F6" s="17" t="s">
        <v>11</v>
      </c>
      <c r="G6" s="189" t="s">
        <v>37</v>
      </c>
      <c r="H6" s="189" t="s">
        <v>12</v>
      </c>
      <c r="I6" s="18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1276</v>
      </c>
      <c r="C7" s="27" t="s">
        <v>1277</v>
      </c>
      <c r="D7" s="72" t="s">
        <v>5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18537.84</v>
      </c>
      <c r="K7" s="9">
        <f t="shared" ref="K7:K13" si="0">J7-F7+H7</f>
        <v>18350.080000000002</v>
      </c>
    </row>
    <row r="8" spans="1:11" x14ac:dyDescent="0.25">
      <c r="A8" s="42">
        <v>2</v>
      </c>
      <c r="B8" s="8" t="s">
        <v>1278</v>
      </c>
      <c r="C8" s="27" t="s">
        <v>1279</v>
      </c>
      <c r="D8" s="72" t="s">
        <v>5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18350.080000000002</v>
      </c>
      <c r="K8" s="9">
        <f t="shared" si="0"/>
        <v>18162.320000000003</v>
      </c>
    </row>
    <row r="9" spans="1:11" x14ac:dyDescent="0.25">
      <c r="A9" s="42">
        <v>3</v>
      </c>
      <c r="B9" s="8" t="s">
        <v>1280</v>
      </c>
      <c r="C9" s="27" t="s">
        <v>1281</v>
      </c>
      <c r="D9" s="72" t="s">
        <v>60</v>
      </c>
      <c r="E9" s="27">
        <v>157</v>
      </c>
      <c r="F9" s="9">
        <v>156.62</v>
      </c>
      <c r="G9" s="9">
        <v>116.78</v>
      </c>
      <c r="H9" s="9">
        <v>8.18</v>
      </c>
      <c r="I9" s="8" t="s">
        <v>6</v>
      </c>
      <c r="J9" s="9">
        <v>18162.32</v>
      </c>
      <c r="K9" s="9">
        <f t="shared" si="0"/>
        <v>18013.88</v>
      </c>
    </row>
    <row r="10" spans="1:11" x14ac:dyDescent="0.25">
      <c r="A10" s="42">
        <v>4</v>
      </c>
      <c r="B10" s="77" t="s">
        <v>1282</v>
      </c>
      <c r="C10" s="27" t="s">
        <v>1281</v>
      </c>
      <c r="D10" s="27" t="s">
        <v>60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18013.88</v>
      </c>
      <c r="K10" s="9">
        <f t="shared" si="0"/>
        <v>17826.120000000003</v>
      </c>
    </row>
    <row r="11" spans="1:11" x14ac:dyDescent="0.25">
      <c r="A11" s="42">
        <v>5</v>
      </c>
      <c r="B11" s="8" t="s">
        <v>1283</v>
      </c>
      <c r="C11" s="27" t="s">
        <v>1284</v>
      </c>
      <c r="D11" s="27" t="s">
        <v>60</v>
      </c>
      <c r="E11" s="27">
        <v>410</v>
      </c>
      <c r="F11" s="9">
        <v>409.98</v>
      </c>
      <c r="G11" s="9">
        <v>351.37</v>
      </c>
      <c r="H11" s="9">
        <v>31.62</v>
      </c>
      <c r="I11" s="8" t="s">
        <v>157</v>
      </c>
      <c r="J11" s="9">
        <v>17826.12</v>
      </c>
      <c r="K11" s="9">
        <f t="shared" si="0"/>
        <v>17447.759999999998</v>
      </c>
    </row>
    <row r="12" spans="1:11" x14ac:dyDescent="0.25">
      <c r="A12" s="42">
        <v>6</v>
      </c>
      <c r="B12" s="8" t="s">
        <v>1285</v>
      </c>
      <c r="C12" s="27" t="s">
        <v>1284</v>
      </c>
      <c r="D12" s="27" t="s">
        <v>60</v>
      </c>
      <c r="E12" s="27">
        <v>410</v>
      </c>
      <c r="F12" s="9">
        <v>409.98</v>
      </c>
      <c r="G12" s="9">
        <v>351.37</v>
      </c>
      <c r="H12" s="9">
        <v>31.62</v>
      </c>
      <c r="I12" s="8" t="s">
        <v>157</v>
      </c>
      <c r="J12" s="9">
        <v>17447.759999999998</v>
      </c>
      <c r="K12" s="9">
        <f t="shared" si="0"/>
        <v>17069.399999999998</v>
      </c>
    </row>
    <row r="13" spans="1:11" x14ac:dyDescent="0.25">
      <c r="A13" s="42">
        <v>7</v>
      </c>
      <c r="B13" s="8" t="s">
        <v>1286</v>
      </c>
      <c r="C13" s="27" t="s">
        <v>1284</v>
      </c>
      <c r="D13" s="27" t="s">
        <v>60</v>
      </c>
      <c r="E13" s="27">
        <v>410</v>
      </c>
      <c r="F13" s="9">
        <v>409.98</v>
      </c>
      <c r="G13" s="9">
        <v>351.37</v>
      </c>
      <c r="H13" s="9">
        <v>31.62</v>
      </c>
      <c r="I13" s="8" t="s">
        <v>157</v>
      </c>
      <c r="J13" s="9">
        <v>17069.400000000001</v>
      </c>
      <c r="K13" s="9">
        <f t="shared" si="0"/>
        <v>16691.04</v>
      </c>
    </row>
    <row r="14" spans="1:11" x14ac:dyDescent="0.25">
      <c r="A14" s="70"/>
      <c r="B14" s="8"/>
      <c r="C14" s="27"/>
      <c r="D14" s="72"/>
      <c r="E14" s="27"/>
      <c r="F14" s="9"/>
      <c r="G14" s="8"/>
      <c r="H14" s="9"/>
      <c r="I14" s="8"/>
      <c r="J14" s="8"/>
      <c r="K14" s="9"/>
    </row>
    <row r="15" spans="1:11" x14ac:dyDescent="0.25">
      <c r="A15" s="49"/>
      <c r="B15" s="73" t="s">
        <v>76</v>
      </c>
      <c r="C15" s="73"/>
      <c r="D15" s="73"/>
      <c r="E15" s="75">
        <f>E7+E8+E9+E10+E11+E12+E13+E14</f>
        <v>1984</v>
      </c>
      <c r="F15" s="74">
        <f>F7+F8+F9+F10+F11+F12+F13+F14</f>
        <v>1982.54</v>
      </c>
      <c r="G15" s="75"/>
      <c r="H15" s="74">
        <f>H11+H7+H8+H9+H10+H12+H13</f>
        <v>135.74</v>
      </c>
      <c r="I15" s="73"/>
      <c r="J15" s="73"/>
      <c r="K15" s="73"/>
    </row>
    <row r="16" spans="1:11" x14ac:dyDescent="0.25">
      <c r="A16" s="35"/>
      <c r="B16" s="35"/>
      <c r="C16" s="36"/>
      <c r="D16" s="36"/>
      <c r="E16" s="36"/>
      <c r="F16" s="36"/>
      <c r="G16" s="36"/>
      <c r="H16" s="35"/>
      <c r="I16" s="35"/>
      <c r="J16" s="35"/>
      <c r="K16" s="35"/>
    </row>
    <row r="17" spans="1:11" x14ac:dyDescent="0.25">
      <c r="A17" s="35"/>
      <c r="B17" s="35"/>
      <c r="C17" s="281" t="s">
        <v>38</v>
      </c>
      <c r="D17" s="281"/>
      <c r="E17" s="281"/>
      <c r="F17" s="281"/>
      <c r="G17" s="19">
        <f>E15+E16</f>
        <v>1984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40</v>
      </c>
      <c r="D18" s="281"/>
      <c r="E18" s="281"/>
      <c r="F18" s="281"/>
      <c r="G18" s="19">
        <f>H15+0</f>
        <v>135.74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</v>
      </c>
      <c r="D19" s="281"/>
      <c r="E19" s="281"/>
      <c r="F19" s="281"/>
      <c r="G19" s="19">
        <f>K13</f>
        <v>16691.04</v>
      </c>
      <c r="H19" s="35"/>
      <c r="I19" s="35"/>
      <c r="J19" s="35"/>
      <c r="K19" s="35"/>
    </row>
    <row r="20" spans="1:11" x14ac:dyDescent="0.25">
      <c r="A20" s="37"/>
      <c r="B20" s="35"/>
      <c r="C20" s="285" t="s">
        <v>806</v>
      </c>
      <c r="D20" s="285"/>
      <c r="E20" s="285"/>
      <c r="F20" s="285"/>
      <c r="G20" s="28">
        <f>G17-G18</f>
        <v>1848.26</v>
      </c>
      <c r="H20" s="35"/>
      <c r="I20" s="35"/>
      <c r="J20" s="35"/>
      <c r="K20" s="35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280" t="s">
        <v>481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x14ac:dyDescent="0.25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ht="30" x14ac:dyDescent="0.25">
      <c r="A28" s="189" t="s">
        <v>68</v>
      </c>
      <c r="B28" s="189" t="s">
        <v>2</v>
      </c>
      <c r="C28" s="189" t="s">
        <v>41</v>
      </c>
      <c r="D28" s="189" t="s">
        <v>10</v>
      </c>
      <c r="E28" s="189" t="s">
        <v>6</v>
      </c>
      <c r="F28" s="17" t="s">
        <v>11</v>
      </c>
      <c r="G28" s="189" t="s">
        <v>37</v>
      </c>
      <c r="H28" s="189" t="s">
        <v>12</v>
      </c>
      <c r="I28" s="189" t="s">
        <v>3</v>
      </c>
      <c r="J28" s="6" t="s">
        <v>1</v>
      </c>
      <c r="K28" s="16" t="s">
        <v>13</v>
      </c>
    </row>
    <row r="29" spans="1:11" x14ac:dyDescent="0.25">
      <c r="A29" s="150">
        <v>1</v>
      </c>
      <c r="B29" s="153" t="s">
        <v>1272</v>
      </c>
      <c r="C29" s="150" t="s">
        <v>1273</v>
      </c>
      <c r="D29" s="150" t="s">
        <v>7</v>
      </c>
      <c r="E29" s="150">
        <v>120</v>
      </c>
      <c r="F29" s="174">
        <v>120</v>
      </c>
      <c r="G29" s="150">
        <v>0</v>
      </c>
      <c r="H29" s="150">
        <v>0</v>
      </c>
      <c r="I29" s="150" t="s">
        <v>6</v>
      </c>
      <c r="J29" s="196">
        <v>4376.2</v>
      </c>
      <c r="K29" s="197">
        <f t="shared" ref="K29:K32" si="1">J29-F29+H29</f>
        <v>4256.2</v>
      </c>
    </row>
    <row r="30" spans="1:11" x14ac:dyDescent="0.25">
      <c r="A30" s="150">
        <v>2</v>
      </c>
      <c r="B30" s="153" t="s">
        <v>1272</v>
      </c>
      <c r="C30" s="150" t="s">
        <v>1273</v>
      </c>
      <c r="D30" s="150" t="s">
        <v>7</v>
      </c>
      <c r="E30" s="150">
        <v>150</v>
      </c>
      <c r="F30" s="174">
        <v>150</v>
      </c>
      <c r="G30" s="150">
        <v>0</v>
      </c>
      <c r="H30" s="150">
        <v>0</v>
      </c>
      <c r="I30" s="150" t="s">
        <v>6</v>
      </c>
      <c r="J30" s="196">
        <v>4256.2</v>
      </c>
      <c r="K30" s="197">
        <f t="shared" si="1"/>
        <v>4106.2</v>
      </c>
    </row>
    <row r="31" spans="1:11" x14ac:dyDescent="0.25">
      <c r="A31" s="150">
        <v>3</v>
      </c>
      <c r="B31" s="153" t="s">
        <v>1272</v>
      </c>
      <c r="C31" s="150" t="s">
        <v>1273</v>
      </c>
      <c r="D31" s="150" t="s">
        <v>539</v>
      </c>
      <c r="E31" s="150">
        <v>118</v>
      </c>
      <c r="F31" s="174">
        <v>118</v>
      </c>
      <c r="G31" s="150">
        <v>0</v>
      </c>
      <c r="H31" s="150">
        <v>0</v>
      </c>
      <c r="I31" s="150" t="s">
        <v>6</v>
      </c>
      <c r="J31" s="196">
        <v>4106.2</v>
      </c>
      <c r="K31" s="197">
        <f t="shared" si="1"/>
        <v>3988.2</v>
      </c>
    </row>
    <row r="32" spans="1:11" x14ac:dyDescent="0.25">
      <c r="A32" s="150">
        <v>4</v>
      </c>
      <c r="B32" s="153" t="s">
        <v>1287</v>
      </c>
      <c r="C32" s="150" t="s">
        <v>1288</v>
      </c>
      <c r="D32" s="150" t="s">
        <v>60</v>
      </c>
      <c r="E32" s="150">
        <v>30</v>
      </c>
      <c r="F32" s="174">
        <v>30</v>
      </c>
      <c r="G32" s="150">
        <v>0</v>
      </c>
      <c r="H32" s="150">
        <v>0</v>
      </c>
      <c r="I32" s="150" t="s">
        <v>6</v>
      </c>
      <c r="J32" s="196">
        <v>3988.2</v>
      </c>
      <c r="K32" s="197">
        <f t="shared" si="1"/>
        <v>3958.2</v>
      </c>
    </row>
    <row r="33" spans="1:11" x14ac:dyDescent="0.25">
      <c r="A33" s="150">
        <v>5</v>
      </c>
      <c r="B33" s="153" t="s">
        <v>1287</v>
      </c>
      <c r="C33" s="150" t="s">
        <v>1288</v>
      </c>
      <c r="D33" s="150" t="s">
        <v>60</v>
      </c>
      <c r="E33" s="150">
        <v>205</v>
      </c>
      <c r="F33" s="174">
        <v>204.62</v>
      </c>
      <c r="G33" s="150">
        <v>0</v>
      </c>
      <c r="H33" s="150">
        <v>0</v>
      </c>
      <c r="I33" s="150" t="s">
        <v>6</v>
      </c>
      <c r="J33" s="196">
        <v>3958.2</v>
      </c>
      <c r="K33" s="197">
        <f>J33-F33+H33</f>
        <v>3753.58</v>
      </c>
    </row>
    <row r="34" spans="1:11" x14ac:dyDescent="0.25">
      <c r="A34" s="42">
        <v>6</v>
      </c>
      <c r="B34" s="8" t="s">
        <v>1287</v>
      </c>
      <c r="C34" s="8" t="s">
        <v>1288</v>
      </c>
      <c r="D34" s="27" t="s">
        <v>719</v>
      </c>
      <c r="E34" s="27">
        <v>97</v>
      </c>
      <c r="F34" s="27">
        <v>97.38</v>
      </c>
      <c r="G34" s="27">
        <v>0</v>
      </c>
      <c r="H34" s="27">
        <v>0</v>
      </c>
      <c r="I34" s="27" t="s">
        <v>6</v>
      </c>
      <c r="J34" s="8">
        <v>3753.58</v>
      </c>
      <c r="K34" s="9">
        <f>J34-F34+H34</f>
        <v>3656.2</v>
      </c>
    </row>
    <row r="35" spans="1:11" x14ac:dyDescent="0.25">
      <c r="A35" s="3">
        <v>7</v>
      </c>
      <c r="B35" s="204" t="s">
        <v>1294</v>
      </c>
      <c r="C35" s="27" t="s">
        <v>1295</v>
      </c>
      <c r="D35" s="27" t="s">
        <v>60</v>
      </c>
      <c r="E35" s="27">
        <v>150</v>
      </c>
      <c r="F35" s="27">
        <v>150</v>
      </c>
      <c r="G35" s="27">
        <v>0</v>
      </c>
      <c r="H35" s="27">
        <v>0</v>
      </c>
      <c r="I35" s="27" t="s">
        <v>157</v>
      </c>
      <c r="J35" s="83">
        <v>3656.2</v>
      </c>
      <c r="K35" s="83">
        <f>J35-F35+H35</f>
        <v>3506.2</v>
      </c>
    </row>
    <row r="36" spans="1:11" x14ac:dyDescent="0.25">
      <c r="A36" s="3">
        <v>8</v>
      </c>
      <c r="B36" s="204" t="s">
        <v>1294</v>
      </c>
      <c r="C36" s="27" t="s">
        <v>1295</v>
      </c>
      <c r="D36" s="27" t="s">
        <v>60</v>
      </c>
      <c r="E36" s="27">
        <v>265.01</v>
      </c>
      <c r="F36" s="27">
        <v>265.01</v>
      </c>
      <c r="G36" s="27">
        <v>0</v>
      </c>
      <c r="H36" s="27">
        <v>0</v>
      </c>
      <c r="I36" s="27" t="s">
        <v>157</v>
      </c>
      <c r="J36" s="83">
        <v>3506.2</v>
      </c>
      <c r="K36" s="83">
        <f>J36-F36+H36</f>
        <v>3241.1899999999996</v>
      </c>
    </row>
    <row r="37" spans="1:11" x14ac:dyDescent="0.25">
      <c r="A37" s="191"/>
      <c r="B37" s="192" t="s">
        <v>76</v>
      </c>
      <c r="C37" s="192"/>
      <c r="D37" s="192"/>
      <c r="E37" s="192">
        <f>E29+E30+E31+E32+E33+E34+E35+E36</f>
        <v>1135.01</v>
      </c>
      <c r="F37" s="194">
        <f>F29+F30+F31+F32+F33+F34+F35+F36</f>
        <v>1135.01</v>
      </c>
      <c r="G37" s="194"/>
      <c r="H37" s="192">
        <v>0</v>
      </c>
      <c r="I37" s="192"/>
      <c r="J37" s="192"/>
      <c r="K37" s="192"/>
    </row>
    <row r="38" spans="1:11" x14ac:dyDescent="0.25">
      <c r="A38" s="35"/>
      <c r="B38" s="35"/>
      <c r="C38" s="36"/>
      <c r="D38" s="36"/>
      <c r="E38" s="36"/>
      <c r="F38" s="36"/>
      <c r="G38" s="36"/>
      <c r="H38" s="35"/>
      <c r="I38" s="35"/>
      <c r="J38" s="35"/>
      <c r="K38" s="35"/>
    </row>
    <row r="39" spans="1:11" x14ac:dyDescent="0.25">
      <c r="A39" s="35"/>
      <c r="B39" s="35"/>
      <c r="C39" s="281" t="s">
        <v>1263</v>
      </c>
      <c r="D39" s="281"/>
      <c r="E39" s="281"/>
      <c r="F39" s="281"/>
      <c r="G39" s="19">
        <v>1108.32</v>
      </c>
      <c r="H39" s="118"/>
      <c r="I39" s="119"/>
      <c r="J39" s="119"/>
      <c r="K39" s="119"/>
    </row>
    <row r="40" spans="1:11" x14ac:dyDescent="0.25">
      <c r="A40" s="35"/>
      <c r="B40" s="35"/>
      <c r="C40" s="281" t="s">
        <v>981</v>
      </c>
      <c r="D40" s="281"/>
      <c r="E40" s="281"/>
      <c r="F40" s="281"/>
      <c r="G40" s="19">
        <f>E37</f>
        <v>1135.01</v>
      </c>
      <c r="H40" s="118"/>
      <c r="I40" s="119"/>
      <c r="J40" s="119"/>
      <c r="K40" s="119"/>
    </row>
    <row r="41" spans="1:11" x14ac:dyDescent="0.25">
      <c r="A41" s="35"/>
      <c r="B41" s="35"/>
      <c r="C41" s="266" t="s">
        <v>1266</v>
      </c>
      <c r="D41" s="267"/>
      <c r="E41" s="267"/>
      <c r="F41" s="268"/>
      <c r="G41" s="19">
        <v>0</v>
      </c>
      <c r="H41" s="118"/>
      <c r="I41" s="119"/>
      <c r="J41" s="119"/>
      <c r="K41" s="119"/>
    </row>
    <row r="42" spans="1:11" x14ac:dyDescent="0.25">
      <c r="A42" s="35"/>
      <c r="B42" s="35"/>
      <c r="C42" s="266" t="s">
        <v>1011</v>
      </c>
      <c r="D42" s="267"/>
      <c r="E42" s="267"/>
      <c r="F42" s="268"/>
      <c r="G42" s="19">
        <f>K34</f>
        <v>3656.2</v>
      </c>
      <c r="H42" s="118"/>
      <c r="I42" s="119"/>
      <c r="J42" s="119"/>
      <c r="K42" s="119"/>
    </row>
    <row r="43" spans="1:11" x14ac:dyDescent="0.25">
      <c r="A43" s="35"/>
      <c r="B43" s="35"/>
      <c r="C43" s="266" t="s">
        <v>1296</v>
      </c>
      <c r="D43" s="267"/>
      <c r="E43" s="267"/>
      <c r="F43" s="268"/>
      <c r="G43" s="19">
        <v>1645</v>
      </c>
      <c r="H43" s="118"/>
      <c r="I43" s="119"/>
      <c r="J43" s="119"/>
      <c r="K43" s="119"/>
    </row>
    <row r="44" spans="1:11" x14ac:dyDescent="0.25">
      <c r="A44" s="35"/>
      <c r="B44" s="35"/>
      <c r="C44" s="266" t="s">
        <v>75</v>
      </c>
      <c r="D44" s="267"/>
      <c r="E44" s="267"/>
      <c r="F44" s="268"/>
      <c r="G44" s="19">
        <v>1744</v>
      </c>
      <c r="H44" s="318"/>
      <c r="I44" s="319"/>
      <c r="J44" s="319"/>
      <c r="K44" s="319"/>
    </row>
    <row r="45" spans="1:11" x14ac:dyDescent="0.25">
      <c r="A45" s="37"/>
      <c r="B45" s="37"/>
      <c r="C45" s="282" t="s">
        <v>879</v>
      </c>
      <c r="D45" s="283"/>
      <c r="E45" s="283"/>
      <c r="F45" s="284"/>
      <c r="G45" s="28">
        <f>G17+G39+G40-G44-G43-H15</f>
        <v>702.58999999999992</v>
      </c>
      <c r="H45" s="118"/>
      <c r="I45" s="119"/>
      <c r="J45" s="119"/>
      <c r="K45" s="119"/>
    </row>
    <row r="46" spans="1:11" x14ac:dyDescent="0.25">
      <c r="A46" s="37"/>
      <c r="B46" s="37"/>
      <c r="C46" s="38"/>
      <c r="D46" s="38"/>
      <c r="E46" s="38"/>
      <c r="F46" s="38"/>
      <c r="G46" s="39"/>
      <c r="H46" s="37"/>
      <c r="I46" s="37"/>
      <c r="J46" s="37"/>
      <c r="K46" s="37"/>
    </row>
    <row r="47" spans="1:11" x14ac:dyDescent="0.25">
      <c r="A47" s="134"/>
      <c r="B47" s="134"/>
      <c r="C47" s="134"/>
      <c r="D47" s="134"/>
    </row>
    <row r="48" spans="1:11" x14ac:dyDescent="0.25">
      <c r="B48" s="190" t="s">
        <v>1051</v>
      </c>
    </row>
    <row r="49" spans="1:10" x14ac:dyDescent="0.25">
      <c r="H49" s="311" t="s">
        <v>1275</v>
      </c>
      <c r="I49" s="311"/>
      <c r="J49" s="311"/>
    </row>
    <row r="50" spans="1:10" x14ac:dyDescent="0.25">
      <c r="A50" s="351" t="s">
        <v>1274</v>
      </c>
      <c r="B50" s="351"/>
      <c r="C50">
        <v>1500</v>
      </c>
    </row>
    <row r="51" spans="1:10" x14ac:dyDescent="0.25">
      <c r="A51" s="352" t="s">
        <v>1289</v>
      </c>
      <c r="B51" s="352"/>
      <c r="C51">
        <v>25</v>
      </c>
      <c r="H51" s="311" t="s">
        <v>71</v>
      </c>
      <c r="I51" s="311"/>
      <c r="J51" s="311"/>
    </row>
    <row r="52" spans="1:10" x14ac:dyDescent="0.25">
      <c r="A52" s="347" t="s">
        <v>1113</v>
      </c>
      <c r="B52" s="347"/>
      <c r="C52">
        <v>100</v>
      </c>
    </row>
    <row r="53" spans="1:10" x14ac:dyDescent="0.25">
      <c r="A53" s="353" t="s">
        <v>1328</v>
      </c>
      <c r="B53" s="353"/>
      <c r="C53">
        <v>119</v>
      </c>
    </row>
    <row r="54" spans="1:10" x14ac:dyDescent="0.25">
      <c r="B54" s="190" t="s">
        <v>1059</v>
      </c>
      <c r="C54" s="125">
        <f>C49+C50+C51+C53+C55+C58+C59+C52+C56+C57</f>
        <v>1744</v>
      </c>
    </row>
  </sheetData>
  <mergeCells count="21">
    <mergeCell ref="A53:B53"/>
    <mergeCell ref="A1:K3"/>
    <mergeCell ref="A4:K5"/>
    <mergeCell ref="A26:K27"/>
    <mergeCell ref="C17:F17"/>
    <mergeCell ref="C18:F18"/>
    <mergeCell ref="C19:F19"/>
    <mergeCell ref="C20:F20"/>
    <mergeCell ref="C39:F39"/>
    <mergeCell ref="C40:F40"/>
    <mergeCell ref="C41:F41"/>
    <mergeCell ref="C42:F42"/>
    <mergeCell ref="C43:F43"/>
    <mergeCell ref="A50:B50"/>
    <mergeCell ref="A51:B51"/>
    <mergeCell ref="H51:J51"/>
    <mergeCell ref="A52:B52"/>
    <mergeCell ref="C44:F44"/>
    <mergeCell ref="H44:K44"/>
    <mergeCell ref="C45:F45"/>
    <mergeCell ref="H49:J49"/>
  </mergeCells>
  <pageMargins left="0" right="0" top="0" bottom="0" header="0.31496062992125984" footer="0.31496062992125984"/>
  <pageSetup paperSize="9"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9" workbookViewId="0">
      <selection activeCell="G62" sqref="G62"/>
    </sheetView>
  </sheetViews>
  <sheetFormatPr baseColWidth="10" defaultRowHeight="15" x14ac:dyDescent="0.25"/>
  <cols>
    <col min="1" max="1" width="5.5703125" customWidth="1"/>
    <col min="2" max="2" width="36.42578125" customWidth="1"/>
  </cols>
  <sheetData>
    <row r="1" spans="1:11" x14ac:dyDescent="0.25">
      <c r="A1" s="280" t="s">
        <v>1291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198" t="s">
        <v>68</v>
      </c>
      <c r="B6" s="198" t="s">
        <v>2</v>
      </c>
      <c r="C6" s="198" t="s">
        <v>41</v>
      </c>
      <c r="D6" s="198" t="s">
        <v>10</v>
      </c>
      <c r="E6" s="198" t="s">
        <v>6</v>
      </c>
      <c r="F6" s="17" t="s">
        <v>11</v>
      </c>
      <c r="G6" s="198" t="s">
        <v>37</v>
      </c>
      <c r="H6" s="198" t="s">
        <v>12</v>
      </c>
      <c r="I6" s="198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1292</v>
      </c>
      <c r="C7" s="27" t="s">
        <v>1293</v>
      </c>
      <c r="D7" s="72" t="s">
        <v>30</v>
      </c>
      <c r="E7" s="27">
        <v>163</v>
      </c>
      <c r="F7" s="9">
        <v>162.47999999999999</v>
      </c>
      <c r="G7" s="9">
        <v>122.2</v>
      </c>
      <c r="H7" s="9">
        <v>8.5500000000000007</v>
      </c>
      <c r="I7" s="8" t="s">
        <v>6</v>
      </c>
      <c r="J7" s="9">
        <v>16691.04</v>
      </c>
      <c r="K7" s="9">
        <f t="shared" ref="K7:K18" si="0">J7-F7+H7</f>
        <v>16537.11</v>
      </c>
    </row>
    <row r="8" spans="1:11" x14ac:dyDescent="0.25">
      <c r="A8" s="42">
        <v>2</v>
      </c>
      <c r="B8" s="8" t="s">
        <v>1297</v>
      </c>
      <c r="C8" s="27" t="s">
        <v>1298</v>
      </c>
      <c r="D8" s="72" t="s">
        <v>107</v>
      </c>
      <c r="E8" s="27">
        <v>157</v>
      </c>
      <c r="F8" s="9">
        <v>156.62</v>
      </c>
      <c r="G8" s="9">
        <v>116.78</v>
      </c>
      <c r="H8" s="9">
        <v>8.18</v>
      </c>
      <c r="I8" s="8" t="s">
        <v>6</v>
      </c>
      <c r="J8" s="9">
        <v>16537.11</v>
      </c>
      <c r="K8" s="9">
        <f t="shared" si="0"/>
        <v>16388.669999999998</v>
      </c>
    </row>
    <row r="9" spans="1:11" x14ac:dyDescent="0.25">
      <c r="A9" s="42">
        <v>3</v>
      </c>
      <c r="B9" s="8" t="s">
        <v>1299</v>
      </c>
      <c r="C9" s="27" t="s">
        <v>1300</v>
      </c>
      <c r="D9" s="72" t="s">
        <v>52</v>
      </c>
      <c r="E9" s="27">
        <v>157</v>
      </c>
      <c r="F9" s="9">
        <v>156.62</v>
      </c>
      <c r="G9" s="9">
        <v>116.78</v>
      </c>
      <c r="H9" s="9">
        <v>8.18</v>
      </c>
      <c r="I9" s="8" t="s">
        <v>6</v>
      </c>
      <c r="J9" s="9">
        <v>16388.669999999998</v>
      </c>
      <c r="K9" s="9">
        <f>J9-F9+H9</f>
        <v>16240.229999999998</v>
      </c>
    </row>
    <row r="10" spans="1:11" x14ac:dyDescent="0.25">
      <c r="A10" s="42">
        <v>4</v>
      </c>
      <c r="B10" s="8" t="s">
        <v>1301</v>
      </c>
      <c r="C10" s="27" t="s">
        <v>1302</v>
      </c>
      <c r="D10" s="72" t="s">
        <v>60</v>
      </c>
      <c r="E10" s="27">
        <v>199</v>
      </c>
      <c r="F10" s="9">
        <v>198.66</v>
      </c>
      <c r="G10" s="9">
        <v>155.69999999999999</v>
      </c>
      <c r="H10" s="9">
        <v>10.9</v>
      </c>
      <c r="I10" s="8" t="s">
        <v>6</v>
      </c>
      <c r="J10" s="9">
        <v>16240.23</v>
      </c>
      <c r="K10" s="9">
        <f t="shared" ref="K10:K14" si="1">J10-F10+H10</f>
        <v>16052.47</v>
      </c>
    </row>
    <row r="11" spans="1:11" x14ac:dyDescent="0.25">
      <c r="A11" s="42">
        <v>5</v>
      </c>
      <c r="B11" s="8" t="s">
        <v>1303</v>
      </c>
      <c r="C11" s="27" t="s">
        <v>1302</v>
      </c>
      <c r="D11" s="72" t="s">
        <v>60</v>
      </c>
      <c r="E11" s="27">
        <v>199</v>
      </c>
      <c r="F11" s="9">
        <v>198.66</v>
      </c>
      <c r="G11" s="9">
        <v>155.69999999999999</v>
      </c>
      <c r="H11" s="9">
        <v>10.9</v>
      </c>
      <c r="I11" s="8" t="s">
        <v>6</v>
      </c>
      <c r="J11" s="9">
        <v>16052.47</v>
      </c>
      <c r="K11" s="9">
        <f t="shared" si="1"/>
        <v>15864.71</v>
      </c>
    </row>
    <row r="12" spans="1:11" x14ac:dyDescent="0.25">
      <c r="A12" s="42">
        <v>6</v>
      </c>
      <c r="B12" s="8" t="s">
        <v>1304</v>
      </c>
      <c r="C12" s="27" t="s">
        <v>1305</v>
      </c>
      <c r="D12" s="72" t="s">
        <v>5</v>
      </c>
      <c r="E12" s="27">
        <v>199</v>
      </c>
      <c r="F12" s="9">
        <v>198.66</v>
      </c>
      <c r="G12" s="9">
        <v>155.69999999999999</v>
      </c>
      <c r="H12" s="9">
        <v>10.9</v>
      </c>
      <c r="I12" s="8" t="s">
        <v>6</v>
      </c>
      <c r="J12" s="9">
        <v>15864.71</v>
      </c>
      <c r="K12" s="9">
        <f t="shared" si="1"/>
        <v>15676.949999999999</v>
      </c>
    </row>
    <row r="13" spans="1:11" x14ac:dyDescent="0.25">
      <c r="A13" s="42">
        <v>7</v>
      </c>
      <c r="B13" s="8" t="s">
        <v>1306</v>
      </c>
      <c r="C13" s="27" t="s">
        <v>1305</v>
      </c>
      <c r="D13" s="72" t="s">
        <v>5</v>
      </c>
      <c r="E13" s="27">
        <v>199</v>
      </c>
      <c r="F13" s="9">
        <v>198.66</v>
      </c>
      <c r="G13" s="9">
        <v>155.69999999999999</v>
      </c>
      <c r="H13" s="9">
        <v>10.9</v>
      </c>
      <c r="I13" s="8" t="s">
        <v>6</v>
      </c>
      <c r="J13" s="9">
        <v>15676.95</v>
      </c>
      <c r="K13" s="9">
        <f t="shared" si="1"/>
        <v>15489.19</v>
      </c>
    </row>
    <row r="14" spans="1:11" x14ac:dyDescent="0.25">
      <c r="A14" s="42">
        <v>8</v>
      </c>
      <c r="B14" s="8" t="s">
        <v>1307</v>
      </c>
      <c r="C14" s="27" t="s">
        <v>1308</v>
      </c>
      <c r="D14" s="72" t="s">
        <v>30</v>
      </c>
      <c r="E14" s="27">
        <v>163</v>
      </c>
      <c r="F14" s="9">
        <v>162.47999999999999</v>
      </c>
      <c r="G14" s="9">
        <v>122.2</v>
      </c>
      <c r="H14" s="9">
        <v>8.5500000000000007</v>
      </c>
      <c r="I14" s="8" t="s">
        <v>6</v>
      </c>
      <c r="J14" s="9">
        <v>15489.19</v>
      </c>
      <c r="K14" s="9">
        <f t="shared" si="1"/>
        <v>15335.26</v>
      </c>
    </row>
    <row r="15" spans="1:11" x14ac:dyDescent="0.25">
      <c r="A15" s="42">
        <v>9</v>
      </c>
      <c r="B15" s="8" t="s">
        <v>1309</v>
      </c>
      <c r="C15" s="27" t="s">
        <v>1308</v>
      </c>
      <c r="D15" s="72" t="s">
        <v>30</v>
      </c>
      <c r="E15" s="27">
        <v>163</v>
      </c>
      <c r="F15" s="9">
        <v>162.47999999999999</v>
      </c>
      <c r="G15" s="9">
        <v>122.2</v>
      </c>
      <c r="H15" s="9">
        <v>8.5500000000000007</v>
      </c>
      <c r="I15" s="8" t="s">
        <v>6</v>
      </c>
      <c r="J15" s="9">
        <v>15335.26</v>
      </c>
      <c r="K15" s="9">
        <f t="shared" si="0"/>
        <v>15181.33</v>
      </c>
    </row>
    <row r="16" spans="1:11" x14ac:dyDescent="0.25">
      <c r="A16" s="42">
        <v>10</v>
      </c>
      <c r="B16" s="77" t="s">
        <v>1310</v>
      </c>
      <c r="C16" s="27" t="s">
        <v>1308</v>
      </c>
      <c r="D16" s="27" t="s">
        <v>30</v>
      </c>
      <c r="E16" s="27">
        <v>163</v>
      </c>
      <c r="F16" s="9">
        <v>162.47999999999999</v>
      </c>
      <c r="G16" s="9">
        <v>122.2</v>
      </c>
      <c r="H16" s="9">
        <v>8.5500000000000007</v>
      </c>
      <c r="I16" s="8" t="s">
        <v>6</v>
      </c>
      <c r="J16" s="9">
        <v>15181.33</v>
      </c>
      <c r="K16" s="9">
        <f t="shared" si="0"/>
        <v>15027.4</v>
      </c>
    </row>
    <row r="17" spans="1:11" x14ac:dyDescent="0.25">
      <c r="A17" s="42">
        <v>11</v>
      </c>
      <c r="B17" s="8" t="s">
        <v>1311</v>
      </c>
      <c r="C17" s="27" t="s">
        <v>1312</v>
      </c>
      <c r="D17" s="27" t="s">
        <v>5</v>
      </c>
      <c r="E17" s="27">
        <v>199</v>
      </c>
      <c r="F17" s="9">
        <v>198.66</v>
      </c>
      <c r="G17" s="9">
        <v>155.69999999999999</v>
      </c>
      <c r="H17" s="9">
        <v>10.9</v>
      </c>
      <c r="I17" s="8" t="s">
        <v>6</v>
      </c>
      <c r="J17" s="9">
        <v>15027.4</v>
      </c>
      <c r="K17" s="9">
        <f t="shared" si="0"/>
        <v>14839.64</v>
      </c>
    </row>
    <row r="18" spans="1:11" x14ac:dyDescent="0.25">
      <c r="A18" s="42">
        <v>12</v>
      </c>
      <c r="B18" s="8" t="s">
        <v>1313</v>
      </c>
      <c r="C18" s="27" t="s">
        <v>1314</v>
      </c>
      <c r="D18" s="27" t="s">
        <v>5</v>
      </c>
      <c r="E18" s="27">
        <v>199</v>
      </c>
      <c r="F18" s="9">
        <v>198.66</v>
      </c>
      <c r="G18" s="9">
        <v>155.69999999999999</v>
      </c>
      <c r="H18" s="9">
        <v>10.9</v>
      </c>
      <c r="I18" s="8" t="s">
        <v>6</v>
      </c>
      <c r="J18" s="9">
        <v>14839.64</v>
      </c>
      <c r="K18" s="9">
        <f t="shared" si="0"/>
        <v>14651.88</v>
      </c>
    </row>
    <row r="19" spans="1:11" x14ac:dyDescent="0.25">
      <c r="A19" s="42"/>
      <c r="B19" s="8"/>
      <c r="C19" s="27"/>
      <c r="D19" s="27"/>
      <c r="E19" s="27"/>
      <c r="F19" s="9"/>
      <c r="G19" s="9"/>
      <c r="H19" s="9"/>
      <c r="I19" s="8"/>
      <c r="J19" s="9"/>
      <c r="K19" s="9"/>
    </row>
    <row r="20" spans="1:11" x14ac:dyDescent="0.25">
      <c r="A20" s="70"/>
      <c r="B20" s="8"/>
      <c r="C20" s="27"/>
      <c r="D20" s="72"/>
      <c r="E20" s="27"/>
      <c r="F20" s="9"/>
      <c r="G20" s="8"/>
      <c r="H20" s="9"/>
      <c r="I20" s="8"/>
      <c r="J20" s="8"/>
      <c r="K20" s="9"/>
    </row>
    <row r="21" spans="1:11" x14ac:dyDescent="0.25">
      <c r="A21" s="49"/>
      <c r="B21" s="73" t="s">
        <v>76</v>
      </c>
      <c r="C21" s="73"/>
      <c r="D21" s="73"/>
      <c r="E21" s="75">
        <f>E7+E8+E15+E16+E17+E18+E19+E20+E9+E10+E11+E12+E13+E14</f>
        <v>2160</v>
      </c>
      <c r="F21" s="74">
        <f>F7+F8+F15+F16+F17+F18+F19+F20+F9+F10+F11+F12+F13+F14</f>
        <v>2155.1200000000003</v>
      </c>
      <c r="G21" s="75"/>
      <c r="H21" s="74">
        <f>H17+H7+H8+H15+H16+H18+H19+H9+H10+H11+H12+H13+H14</f>
        <v>115.96000000000002</v>
      </c>
      <c r="I21" s="73"/>
      <c r="J21" s="73"/>
      <c r="K21" s="73"/>
    </row>
    <row r="22" spans="1:11" x14ac:dyDescent="0.25">
      <c r="A22" s="35"/>
      <c r="B22" s="35"/>
      <c r="C22" s="36"/>
      <c r="D22" s="36"/>
      <c r="E22" s="36"/>
      <c r="F22" s="36"/>
      <c r="G22" s="36"/>
      <c r="H22" s="35"/>
      <c r="I22" s="35"/>
      <c r="J22" s="35"/>
      <c r="K22" s="35"/>
    </row>
    <row r="23" spans="1:11" x14ac:dyDescent="0.25">
      <c r="A23" s="35"/>
      <c r="B23" s="35"/>
      <c r="C23" s="281" t="s">
        <v>38</v>
      </c>
      <c r="D23" s="281"/>
      <c r="E23" s="281"/>
      <c r="F23" s="281"/>
      <c r="G23" s="19">
        <f>E21+E22</f>
        <v>2160</v>
      </c>
      <c r="H23" s="117"/>
      <c r="I23" s="116"/>
      <c r="J23" s="116"/>
      <c r="K23" s="116"/>
    </row>
    <row r="24" spans="1:11" x14ac:dyDescent="0.25">
      <c r="A24" s="35"/>
      <c r="B24" s="35"/>
      <c r="C24" s="281" t="s">
        <v>40</v>
      </c>
      <c r="D24" s="281"/>
      <c r="E24" s="281"/>
      <c r="F24" s="281"/>
      <c r="G24" s="19">
        <f>H21+0</f>
        <v>115.96000000000002</v>
      </c>
      <c r="H24" s="117"/>
      <c r="I24" s="116"/>
      <c r="J24" s="116"/>
      <c r="K24" s="116"/>
    </row>
    <row r="25" spans="1:11" x14ac:dyDescent="0.25">
      <c r="A25" s="35"/>
      <c r="B25" s="35"/>
      <c r="C25" s="281" t="s">
        <v>4</v>
      </c>
      <c r="D25" s="281"/>
      <c r="E25" s="281"/>
      <c r="F25" s="281"/>
      <c r="G25" s="19">
        <f>K19</f>
        <v>0</v>
      </c>
      <c r="H25" s="35"/>
      <c r="I25" s="35"/>
      <c r="J25" s="35"/>
      <c r="K25" s="35"/>
    </row>
    <row r="26" spans="1:11" x14ac:dyDescent="0.25">
      <c r="A26" s="37"/>
      <c r="B26" s="35"/>
      <c r="C26" s="285" t="s">
        <v>806</v>
      </c>
      <c r="D26" s="285"/>
      <c r="E26" s="285"/>
      <c r="F26" s="285"/>
      <c r="G26" s="28">
        <f>G23-G24</f>
        <v>2044.04</v>
      </c>
      <c r="H26" s="35"/>
      <c r="I26" s="35"/>
      <c r="J26" s="35"/>
      <c r="K26" s="35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37"/>
      <c r="B29" s="37"/>
      <c r="C29" s="38"/>
      <c r="D29" s="38"/>
      <c r="E29" s="38"/>
      <c r="F29" s="38"/>
      <c r="G29" s="39"/>
      <c r="H29" s="37"/>
      <c r="I29" s="37"/>
      <c r="J29" s="37"/>
      <c r="K29" s="37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280" t="s">
        <v>481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</row>
    <row r="33" spans="1:11" x14ac:dyDescent="0.25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</row>
    <row r="34" spans="1:11" ht="30" x14ac:dyDescent="0.25">
      <c r="A34" s="198" t="s">
        <v>68</v>
      </c>
      <c r="B34" s="198" t="s">
        <v>2</v>
      </c>
      <c r="C34" s="198" t="s">
        <v>41</v>
      </c>
      <c r="D34" s="198" t="s">
        <v>10</v>
      </c>
      <c r="E34" s="198" t="s">
        <v>6</v>
      </c>
      <c r="F34" s="17" t="s">
        <v>11</v>
      </c>
      <c r="G34" s="198" t="s">
        <v>37</v>
      </c>
      <c r="H34" s="198" t="s">
        <v>12</v>
      </c>
      <c r="I34" s="198" t="s">
        <v>3</v>
      </c>
      <c r="J34" s="6" t="s">
        <v>1</v>
      </c>
      <c r="K34" s="16" t="s">
        <v>13</v>
      </c>
    </row>
    <row r="35" spans="1:11" x14ac:dyDescent="0.25">
      <c r="A35" s="150">
        <v>1</v>
      </c>
      <c r="B35" s="153" t="s">
        <v>1316</v>
      </c>
      <c r="C35" s="150" t="s">
        <v>1317</v>
      </c>
      <c r="D35" s="150" t="s">
        <v>52</v>
      </c>
      <c r="E35" s="150">
        <v>35</v>
      </c>
      <c r="F35" s="174">
        <v>35</v>
      </c>
      <c r="G35" s="150">
        <v>0</v>
      </c>
      <c r="H35" s="150">
        <v>0</v>
      </c>
      <c r="I35" s="150" t="s">
        <v>6</v>
      </c>
      <c r="J35" s="196">
        <v>3241.19</v>
      </c>
      <c r="K35" s="197">
        <f t="shared" ref="K35:K47" si="2">J35-F35+H35</f>
        <v>3206.19</v>
      </c>
    </row>
    <row r="36" spans="1:11" x14ac:dyDescent="0.25">
      <c r="A36" s="150">
        <v>2</v>
      </c>
      <c r="B36" s="153" t="s">
        <v>1316</v>
      </c>
      <c r="C36" s="150" t="s">
        <v>1317</v>
      </c>
      <c r="D36" s="150" t="s">
        <v>52</v>
      </c>
      <c r="E36" s="150">
        <v>198</v>
      </c>
      <c r="F36" s="174">
        <v>198</v>
      </c>
      <c r="G36" s="150">
        <v>0</v>
      </c>
      <c r="H36" s="150">
        <v>0</v>
      </c>
      <c r="I36" s="150" t="s">
        <v>6</v>
      </c>
      <c r="J36" s="196">
        <v>3206.19</v>
      </c>
      <c r="K36" s="197">
        <f t="shared" si="2"/>
        <v>3008.19</v>
      </c>
    </row>
    <row r="37" spans="1:11" x14ac:dyDescent="0.25">
      <c r="A37" s="150">
        <v>3</v>
      </c>
      <c r="B37" s="153" t="s">
        <v>1318</v>
      </c>
      <c r="C37" s="150" t="s">
        <v>1319</v>
      </c>
      <c r="D37" s="150" t="s">
        <v>60</v>
      </c>
      <c r="E37" s="150">
        <v>35</v>
      </c>
      <c r="F37" s="174">
        <v>35</v>
      </c>
      <c r="G37" s="150">
        <v>0</v>
      </c>
      <c r="H37" s="150">
        <v>0</v>
      </c>
      <c r="I37" s="150" t="s">
        <v>6</v>
      </c>
      <c r="J37" s="196">
        <v>3008.19</v>
      </c>
      <c r="K37" s="197">
        <f t="shared" si="2"/>
        <v>2973.19</v>
      </c>
    </row>
    <row r="38" spans="1:11" x14ac:dyDescent="0.25">
      <c r="A38" s="150">
        <v>4</v>
      </c>
      <c r="B38" s="153" t="s">
        <v>1318</v>
      </c>
      <c r="C38" s="150" t="s">
        <v>1319</v>
      </c>
      <c r="D38" s="150" t="s">
        <v>60</v>
      </c>
      <c r="E38" s="150">
        <v>35</v>
      </c>
      <c r="F38" s="174">
        <v>35</v>
      </c>
      <c r="G38" s="150">
        <v>0</v>
      </c>
      <c r="H38" s="150">
        <v>0</v>
      </c>
      <c r="I38" s="150" t="s">
        <v>6</v>
      </c>
      <c r="J38" s="196">
        <v>2973.19</v>
      </c>
      <c r="K38" s="197">
        <f t="shared" si="2"/>
        <v>2938.19</v>
      </c>
    </row>
    <row r="39" spans="1:11" x14ac:dyDescent="0.25">
      <c r="A39" s="150">
        <v>5</v>
      </c>
      <c r="B39" s="153" t="s">
        <v>1318</v>
      </c>
      <c r="C39" s="150" t="s">
        <v>1319</v>
      </c>
      <c r="D39" s="150" t="s">
        <v>60</v>
      </c>
      <c r="E39" s="150">
        <v>198</v>
      </c>
      <c r="F39" s="174">
        <v>198</v>
      </c>
      <c r="G39" s="150">
        <v>0</v>
      </c>
      <c r="H39" s="150">
        <v>0</v>
      </c>
      <c r="I39" s="150" t="s">
        <v>6</v>
      </c>
      <c r="J39" s="196">
        <v>2938.19</v>
      </c>
      <c r="K39" s="197">
        <f t="shared" si="2"/>
        <v>2740.19</v>
      </c>
    </row>
    <row r="40" spans="1:11" x14ac:dyDescent="0.25">
      <c r="A40" s="150">
        <v>6</v>
      </c>
      <c r="B40" s="153" t="s">
        <v>1318</v>
      </c>
      <c r="C40" s="150" t="s">
        <v>1319</v>
      </c>
      <c r="D40" s="150" t="s">
        <v>52</v>
      </c>
      <c r="E40" s="150">
        <v>198</v>
      </c>
      <c r="F40" s="174">
        <v>198</v>
      </c>
      <c r="G40" s="150">
        <v>0</v>
      </c>
      <c r="H40" s="150">
        <v>0</v>
      </c>
      <c r="I40" s="150" t="s">
        <v>6</v>
      </c>
      <c r="J40" s="196">
        <v>2740.19</v>
      </c>
      <c r="K40" s="197">
        <f t="shared" si="2"/>
        <v>2542.19</v>
      </c>
    </row>
    <row r="41" spans="1:11" x14ac:dyDescent="0.25">
      <c r="A41" s="150">
        <v>7</v>
      </c>
      <c r="B41" s="153" t="s">
        <v>1320</v>
      </c>
      <c r="C41" s="150" t="s">
        <v>1321</v>
      </c>
      <c r="D41" s="150" t="s">
        <v>1322</v>
      </c>
      <c r="E41" s="150">
        <v>30</v>
      </c>
      <c r="F41" s="174">
        <v>30</v>
      </c>
      <c r="G41" s="150">
        <v>0</v>
      </c>
      <c r="H41" s="150">
        <v>0</v>
      </c>
      <c r="I41" s="150" t="s">
        <v>6</v>
      </c>
      <c r="J41" s="196">
        <v>2542.19</v>
      </c>
      <c r="K41" s="197">
        <f t="shared" si="2"/>
        <v>2512.19</v>
      </c>
    </row>
    <row r="42" spans="1:11" x14ac:dyDescent="0.25">
      <c r="A42" s="150">
        <v>8</v>
      </c>
      <c r="B42" s="153" t="s">
        <v>1320</v>
      </c>
      <c r="C42" s="150" t="s">
        <v>1321</v>
      </c>
      <c r="D42" s="150" t="s">
        <v>1322</v>
      </c>
      <c r="E42" s="150">
        <v>128</v>
      </c>
      <c r="F42" s="174">
        <v>128</v>
      </c>
      <c r="G42" s="150">
        <v>0</v>
      </c>
      <c r="H42" s="150">
        <v>0</v>
      </c>
      <c r="I42" s="150" t="s">
        <v>6</v>
      </c>
      <c r="J42" s="196">
        <v>2512.19</v>
      </c>
      <c r="K42" s="197">
        <f t="shared" si="2"/>
        <v>2384.19</v>
      </c>
    </row>
    <row r="43" spans="1:11" x14ac:dyDescent="0.25">
      <c r="A43" s="150">
        <v>9</v>
      </c>
      <c r="B43" s="153" t="s">
        <v>1294</v>
      </c>
      <c r="C43" s="150" t="s">
        <v>1323</v>
      </c>
      <c r="D43" s="150" t="s">
        <v>52</v>
      </c>
      <c r="E43" s="150">
        <v>150</v>
      </c>
      <c r="F43" s="174">
        <v>150</v>
      </c>
      <c r="G43" s="150">
        <v>0</v>
      </c>
      <c r="H43" s="150">
        <v>0</v>
      </c>
      <c r="I43" s="150" t="s">
        <v>157</v>
      </c>
      <c r="J43" s="196">
        <v>2384.19</v>
      </c>
      <c r="K43" s="197">
        <f t="shared" si="2"/>
        <v>2234.19</v>
      </c>
    </row>
    <row r="44" spans="1:11" x14ac:dyDescent="0.25">
      <c r="A44" s="150">
        <v>10</v>
      </c>
      <c r="B44" s="153" t="s">
        <v>1294</v>
      </c>
      <c r="C44" s="150" t="s">
        <v>1323</v>
      </c>
      <c r="D44" s="150" t="s">
        <v>52</v>
      </c>
      <c r="E44" s="150">
        <v>265</v>
      </c>
      <c r="F44" s="174">
        <v>265.01</v>
      </c>
      <c r="G44" s="150">
        <v>0</v>
      </c>
      <c r="H44" s="150">
        <v>0</v>
      </c>
      <c r="I44" s="150" t="s">
        <v>157</v>
      </c>
      <c r="J44" s="196">
        <v>2234.19</v>
      </c>
      <c r="K44" s="197">
        <f t="shared" si="2"/>
        <v>1969.18</v>
      </c>
    </row>
    <row r="45" spans="1:11" x14ac:dyDescent="0.25">
      <c r="A45" s="150">
        <v>11</v>
      </c>
      <c r="B45" s="153" t="s">
        <v>1324</v>
      </c>
      <c r="C45" s="150" t="s">
        <v>1325</v>
      </c>
      <c r="D45" s="150" t="s">
        <v>52</v>
      </c>
      <c r="E45" s="150">
        <v>35</v>
      </c>
      <c r="F45" s="174">
        <v>35</v>
      </c>
      <c r="G45" s="150">
        <v>0</v>
      </c>
      <c r="H45" s="150">
        <v>0</v>
      </c>
      <c r="I45" s="150" t="s">
        <v>6</v>
      </c>
      <c r="J45" s="196">
        <v>1969.18</v>
      </c>
      <c r="K45" s="197">
        <f t="shared" si="2"/>
        <v>1934.18</v>
      </c>
    </row>
    <row r="46" spans="1:11" x14ac:dyDescent="0.25">
      <c r="A46" s="150">
        <v>12</v>
      </c>
      <c r="B46" s="153" t="s">
        <v>1324</v>
      </c>
      <c r="C46" s="150" t="s">
        <v>1325</v>
      </c>
      <c r="D46" s="150" t="s">
        <v>52</v>
      </c>
      <c r="E46" s="150">
        <v>198</v>
      </c>
      <c r="F46" s="174">
        <v>198</v>
      </c>
      <c r="G46" s="150">
        <v>0</v>
      </c>
      <c r="H46" s="150">
        <v>0</v>
      </c>
      <c r="I46" s="150" t="s">
        <v>6</v>
      </c>
      <c r="J46" s="196">
        <v>1934.18</v>
      </c>
      <c r="K46" s="197">
        <f t="shared" si="2"/>
        <v>1736.18</v>
      </c>
    </row>
    <row r="47" spans="1:11" x14ac:dyDescent="0.25">
      <c r="A47" s="150">
        <v>13</v>
      </c>
      <c r="B47" s="153" t="s">
        <v>1326</v>
      </c>
      <c r="C47" s="150" t="s">
        <v>1327</v>
      </c>
      <c r="D47" s="150" t="s">
        <v>60</v>
      </c>
      <c r="E47" s="150">
        <v>35</v>
      </c>
      <c r="F47" s="174">
        <v>35</v>
      </c>
      <c r="G47" s="150">
        <v>0</v>
      </c>
      <c r="H47" s="150">
        <v>0</v>
      </c>
      <c r="I47" s="150" t="s">
        <v>6</v>
      </c>
      <c r="J47" s="196">
        <v>1736.18</v>
      </c>
      <c r="K47" s="197">
        <f t="shared" si="2"/>
        <v>1701.18</v>
      </c>
    </row>
    <row r="48" spans="1:11" x14ac:dyDescent="0.25">
      <c r="A48" s="3">
        <v>14</v>
      </c>
      <c r="B48" s="8" t="s">
        <v>1326</v>
      </c>
      <c r="C48" s="27" t="s">
        <v>1327</v>
      </c>
      <c r="D48" s="27" t="s">
        <v>60</v>
      </c>
      <c r="E48" s="27">
        <v>198</v>
      </c>
      <c r="F48" s="27">
        <v>198</v>
      </c>
      <c r="G48" s="27">
        <v>0</v>
      </c>
      <c r="H48" s="27">
        <v>0</v>
      </c>
      <c r="I48" s="27" t="s">
        <v>6</v>
      </c>
      <c r="J48" s="8">
        <v>1701.18</v>
      </c>
      <c r="K48" s="9">
        <f>J48-F48+H48</f>
        <v>1503.18</v>
      </c>
    </row>
    <row r="49" spans="1:11" x14ac:dyDescent="0.25">
      <c r="A49" s="191"/>
      <c r="B49" s="192" t="s">
        <v>76</v>
      </c>
      <c r="C49" s="192"/>
      <c r="D49" s="192"/>
      <c r="E49" s="192">
        <f>E35+E36+E37+E38+E47+E48+E39+E40+E41+E42+E43+E44+E45+E46</f>
        <v>1738</v>
      </c>
      <c r="F49" s="194">
        <f>F35+F36+F37+F38+F47+F48+F39+F40+F41+F42+F43+F44+F45+F46</f>
        <v>1738.01</v>
      </c>
      <c r="G49" s="194"/>
      <c r="H49" s="192">
        <v>0</v>
      </c>
      <c r="I49" s="192"/>
      <c r="J49" s="192"/>
      <c r="K49" s="192"/>
    </row>
    <row r="50" spans="1:11" x14ac:dyDescent="0.25">
      <c r="A50" s="35"/>
      <c r="B50" s="35"/>
      <c r="C50" s="36"/>
      <c r="D50" s="36"/>
      <c r="E50" s="36"/>
      <c r="F50" s="36"/>
      <c r="G50" s="36"/>
      <c r="H50" s="35"/>
      <c r="I50" s="35"/>
      <c r="J50" s="35"/>
      <c r="K50" s="35"/>
    </row>
    <row r="51" spans="1:11" x14ac:dyDescent="0.25">
      <c r="A51" s="35"/>
      <c r="B51" s="35"/>
      <c r="C51" s="281" t="s">
        <v>1329</v>
      </c>
      <c r="D51" s="281"/>
      <c r="E51" s="281"/>
      <c r="F51" s="281"/>
      <c r="G51" s="19">
        <v>702.59</v>
      </c>
      <c r="H51" s="118"/>
      <c r="I51" s="119"/>
      <c r="J51" s="119"/>
      <c r="K51" s="119"/>
    </row>
    <row r="52" spans="1:11" x14ac:dyDescent="0.25">
      <c r="A52" s="35"/>
      <c r="B52" s="35"/>
      <c r="C52" s="281" t="s">
        <v>981</v>
      </c>
      <c r="D52" s="281"/>
      <c r="E52" s="281"/>
      <c r="F52" s="281"/>
      <c r="G52" s="19">
        <f>E49</f>
        <v>1738</v>
      </c>
      <c r="H52" s="118"/>
      <c r="I52" s="119"/>
      <c r="J52" s="119"/>
      <c r="K52" s="119"/>
    </row>
    <row r="53" spans="1:11" x14ac:dyDescent="0.25">
      <c r="A53" s="35"/>
      <c r="B53" s="35"/>
      <c r="C53" s="266" t="s">
        <v>1011</v>
      </c>
      <c r="D53" s="267"/>
      <c r="E53" s="267"/>
      <c r="F53" s="268"/>
      <c r="G53" s="19">
        <f>K48</f>
        <v>1503.18</v>
      </c>
    </row>
    <row r="54" spans="1:11" x14ac:dyDescent="0.25">
      <c r="A54" s="35"/>
      <c r="B54" s="35"/>
      <c r="C54" s="266" t="s">
        <v>1334</v>
      </c>
      <c r="D54" s="267"/>
      <c r="E54" s="267"/>
      <c r="F54" s="268"/>
      <c r="G54" s="19">
        <v>694</v>
      </c>
    </row>
    <row r="55" spans="1:11" x14ac:dyDescent="0.25">
      <c r="A55" s="35"/>
      <c r="B55" s="35"/>
      <c r="C55" s="266" t="s">
        <v>1332</v>
      </c>
      <c r="D55" s="267"/>
      <c r="E55" s="267"/>
      <c r="F55" s="268"/>
      <c r="G55" s="19">
        <v>10</v>
      </c>
    </row>
    <row r="56" spans="1:11" x14ac:dyDescent="0.25">
      <c r="A56" s="35"/>
      <c r="B56" s="35"/>
      <c r="C56" s="266" t="s">
        <v>1331</v>
      </c>
      <c r="D56" s="267"/>
      <c r="E56" s="267"/>
      <c r="F56" s="268"/>
      <c r="G56" s="19">
        <v>10</v>
      </c>
    </row>
    <row r="57" spans="1:11" x14ac:dyDescent="0.25">
      <c r="A57" s="35"/>
      <c r="B57" s="35"/>
      <c r="C57" s="332" t="s">
        <v>1264</v>
      </c>
      <c r="D57" s="333"/>
      <c r="E57" s="333"/>
      <c r="F57" s="334"/>
      <c r="G57" s="19">
        <v>140</v>
      </c>
      <c r="H57" s="118"/>
      <c r="I57" s="119"/>
      <c r="J57" s="119"/>
      <c r="K57" s="119"/>
    </row>
    <row r="58" spans="1:11" x14ac:dyDescent="0.25">
      <c r="A58" s="35"/>
      <c r="B58" s="35"/>
      <c r="C58" s="266" t="s">
        <v>1330</v>
      </c>
      <c r="D58" s="267"/>
      <c r="E58" s="267"/>
      <c r="F58" s="268"/>
      <c r="G58" s="19">
        <v>318</v>
      </c>
      <c r="H58" s="118"/>
      <c r="I58" s="119"/>
      <c r="J58" s="119"/>
      <c r="K58" s="119"/>
    </row>
    <row r="59" spans="1:11" x14ac:dyDescent="0.25">
      <c r="A59" s="35"/>
      <c r="B59" s="35"/>
      <c r="C59" s="266" t="s">
        <v>1333</v>
      </c>
      <c r="D59" s="267"/>
      <c r="E59" s="267"/>
      <c r="F59" s="268"/>
      <c r="G59" s="19">
        <v>648</v>
      </c>
      <c r="H59" s="118"/>
      <c r="I59" s="119"/>
      <c r="J59" s="119"/>
      <c r="K59" s="119"/>
    </row>
    <row r="60" spans="1:11" x14ac:dyDescent="0.25">
      <c r="A60" s="35"/>
      <c r="B60" s="35"/>
      <c r="C60" s="266" t="s">
        <v>75</v>
      </c>
      <c r="D60" s="267"/>
      <c r="E60" s="267"/>
      <c r="F60" s="268"/>
      <c r="G60" s="19">
        <v>4170</v>
      </c>
      <c r="H60" s="318"/>
      <c r="I60" s="319"/>
      <c r="J60" s="319"/>
      <c r="K60" s="319"/>
    </row>
    <row r="61" spans="1:11" x14ac:dyDescent="0.25">
      <c r="A61" s="37"/>
      <c r="B61" s="37"/>
      <c r="C61" s="282" t="s">
        <v>879</v>
      </c>
      <c r="D61" s="283"/>
      <c r="E61" s="283"/>
      <c r="F61" s="284"/>
      <c r="G61" s="28">
        <f>G23+G52+G55+G56+G57+G54+G51+G58-G60-G59-H21</f>
        <v>838.63000000000011</v>
      </c>
      <c r="H61" s="118"/>
      <c r="I61" s="119"/>
      <c r="J61" s="119"/>
      <c r="K61" s="119"/>
    </row>
    <row r="62" spans="1:11" x14ac:dyDescent="0.25">
      <c r="A62" s="37"/>
      <c r="B62" s="37"/>
      <c r="C62" s="38"/>
      <c r="D62" s="38"/>
      <c r="E62" s="38"/>
      <c r="F62" s="38"/>
      <c r="G62" s="39"/>
      <c r="H62" s="37"/>
      <c r="I62" s="37"/>
      <c r="J62" s="37"/>
      <c r="K62" s="37"/>
    </row>
    <row r="63" spans="1:11" x14ac:dyDescent="0.25">
      <c r="A63" s="134"/>
      <c r="B63" s="134"/>
      <c r="C63" s="134"/>
      <c r="D63" s="134"/>
      <c r="H63" s="311" t="s">
        <v>1315</v>
      </c>
      <c r="I63" s="311"/>
      <c r="J63" s="311"/>
    </row>
    <row r="64" spans="1:11" x14ac:dyDescent="0.25">
      <c r="B64" s="199" t="s">
        <v>1051</v>
      </c>
    </row>
    <row r="65" spans="1:10" x14ac:dyDescent="0.25">
      <c r="H65" s="311" t="s">
        <v>71</v>
      </c>
      <c r="I65" s="311"/>
      <c r="J65" s="311"/>
    </row>
    <row r="66" spans="1:10" x14ac:dyDescent="0.25">
      <c r="A66" s="203"/>
      <c r="B66" s="203" t="s">
        <v>1089</v>
      </c>
      <c r="C66">
        <v>4170</v>
      </c>
    </row>
    <row r="67" spans="1:10" x14ac:dyDescent="0.25">
      <c r="A67" s="203"/>
      <c r="B67" s="203"/>
    </row>
    <row r="68" spans="1:10" x14ac:dyDescent="0.25">
      <c r="A68" s="209"/>
      <c r="B68" s="199" t="s">
        <v>1059</v>
      </c>
      <c r="C68" s="125">
        <f>C65+C66+C67+C69+C71+C74+C75+C72+C73</f>
        <v>4170</v>
      </c>
    </row>
  </sheetData>
  <mergeCells count="21">
    <mergeCell ref="C60:F60"/>
    <mergeCell ref="H60:K60"/>
    <mergeCell ref="C61:F61"/>
    <mergeCell ref="H63:J63"/>
    <mergeCell ref="H65:J65"/>
    <mergeCell ref="C59:F59"/>
    <mergeCell ref="C58:F58"/>
    <mergeCell ref="A1:K3"/>
    <mergeCell ref="A4:K5"/>
    <mergeCell ref="C23:F23"/>
    <mergeCell ref="C24:F24"/>
    <mergeCell ref="C25:F25"/>
    <mergeCell ref="C26:F26"/>
    <mergeCell ref="C56:F56"/>
    <mergeCell ref="C55:F55"/>
    <mergeCell ref="C54:F54"/>
    <mergeCell ref="A32:K33"/>
    <mergeCell ref="C51:F51"/>
    <mergeCell ref="C52:F52"/>
    <mergeCell ref="C57:F57"/>
    <mergeCell ref="C53:F53"/>
  </mergeCells>
  <pageMargins left="0" right="0" top="0" bottom="0" header="0.31496062992125984" footer="0.31496062992125984"/>
  <pageSetup paperSize="9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J7" sqref="J7"/>
    </sheetView>
  </sheetViews>
  <sheetFormatPr baseColWidth="10" defaultRowHeight="15" x14ac:dyDescent="0.25"/>
  <cols>
    <col min="1" max="1" width="6.140625" customWidth="1"/>
    <col min="2" max="2" width="34" customWidth="1"/>
  </cols>
  <sheetData>
    <row r="1" spans="1:11" x14ac:dyDescent="0.25">
      <c r="A1" s="280" t="s">
        <v>1335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ht="6.7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01" t="s">
        <v>68</v>
      </c>
      <c r="B6" s="201" t="s">
        <v>2</v>
      </c>
      <c r="C6" s="201" t="s">
        <v>41</v>
      </c>
      <c r="D6" s="201" t="s">
        <v>10</v>
      </c>
      <c r="E6" s="201" t="s">
        <v>6</v>
      </c>
      <c r="F6" s="17" t="s">
        <v>11</v>
      </c>
      <c r="G6" s="201" t="s">
        <v>37</v>
      </c>
      <c r="H6" s="201" t="s">
        <v>12</v>
      </c>
      <c r="I6" s="201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1337</v>
      </c>
      <c r="C7" s="27" t="s">
        <v>1338</v>
      </c>
      <c r="D7" s="72" t="s">
        <v>60</v>
      </c>
      <c r="E7" s="27">
        <v>199</v>
      </c>
      <c r="F7" s="9">
        <v>198.66</v>
      </c>
      <c r="G7" s="9">
        <v>155.69999999999999</v>
      </c>
      <c r="H7" s="9">
        <v>10.9</v>
      </c>
      <c r="I7" s="8" t="s">
        <v>6</v>
      </c>
      <c r="J7" s="9">
        <v>14651.88</v>
      </c>
      <c r="K7" s="9">
        <f t="shared" ref="K7:K8" si="0">J7-F7+H7</f>
        <v>14464.119999999999</v>
      </c>
    </row>
    <row r="8" spans="1:11" x14ac:dyDescent="0.25">
      <c r="A8" s="42">
        <v>2</v>
      </c>
      <c r="B8" s="8" t="s">
        <v>1339</v>
      </c>
      <c r="C8" s="27" t="s">
        <v>1340</v>
      </c>
      <c r="D8" s="72" t="s">
        <v>60</v>
      </c>
      <c r="E8" s="27">
        <v>199</v>
      </c>
      <c r="F8" s="9">
        <v>198.66</v>
      </c>
      <c r="G8" s="9">
        <v>155.69999999999999</v>
      </c>
      <c r="H8" s="9">
        <v>10.9</v>
      </c>
      <c r="I8" s="8" t="s">
        <v>6</v>
      </c>
      <c r="J8" s="9">
        <v>14464.12</v>
      </c>
      <c r="K8" s="9">
        <f t="shared" si="0"/>
        <v>14276.36</v>
      </c>
    </row>
    <row r="9" spans="1:11" x14ac:dyDescent="0.25">
      <c r="A9" s="70"/>
      <c r="B9" s="8"/>
      <c r="C9" s="27"/>
      <c r="D9" s="72"/>
      <c r="E9" s="27"/>
      <c r="F9" s="9"/>
      <c r="G9" s="8"/>
      <c r="H9" s="9"/>
      <c r="I9" s="8"/>
      <c r="J9" s="8"/>
      <c r="K9" s="9"/>
    </row>
    <row r="10" spans="1:11" x14ac:dyDescent="0.25">
      <c r="A10" s="49"/>
      <c r="B10" s="73" t="s">
        <v>76</v>
      </c>
      <c r="C10" s="73"/>
      <c r="D10" s="73"/>
      <c r="E10" s="75">
        <f>E7+E8+E9</f>
        <v>398</v>
      </c>
      <c r="F10" s="74">
        <f>F7+F8+F9</f>
        <v>397.32</v>
      </c>
      <c r="G10" s="75"/>
      <c r="H10" s="74">
        <f>H7+H8</f>
        <v>21.8</v>
      </c>
      <c r="I10" s="73"/>
      <c r="J10" s="73"/>
      <c r="K10" s="73"/>
    </row>
    <row r="11" spans="1:11" x14ac:dyDescent="0.25">
      <c r="A11" s="35"/>
      <c r="B11" s="35"/>
      <c r="C11" s="36"/>
      <c r="D11" s="36"/>
      <c r="E11" s="36"/>
      <c r="F11" s="36"/>
      <c r="G11" s="36"/>
      <c r="H11" s="35"/>
      <c r="I11" s="35"/>
      <c r="J11" s="35"/>
      <c r="K11" s="35"/>
    </row>
    <row r="12" spans="1:11" x14ac:dyDescent="0.25">
      <c r="A12" s="35"/>
      <c r="B12" s="35"/>
      <c r="C12" s="281" t="s">
        <v>38</v>
      </c>
      <c r="D12" s="281"/>
      <c r="E12" s="281"/>
      <c r="F12" s="281"/>
      <c r="G12" s="19">
        <f>E10+E11</f>
        <v>398</v>
      </c>
      <c r="H12" s="117"/>
      <c r="I12" s="116"/>
      <c r="J12" s="116"/>
      <c r="K12" s="116"/>
    </row>
    <row r="13" spans="1:11" x14ac:dyDescent="0.25">
      <c r="A13" s="35"/>
      <c r="B13" s="35"/>
      <c r="C13" s="281" t="s">
        <v>40</v>
      </c>
      <c r="D13" s="281"/>
      <c r="E13" s="281"/>
      <c r="F13" s="281"/>
      <c r="G13" s="19">
        <f>H10+0</f>
        <v>21.8</v>
      </c>
      <c r="H13" s="117"/>
      <c r="I13" s="116"/>
      <c r="J13" s="116"/>
      <c r="K13" s="116"/>
    </row>
    <row r="14" spans="1:11" x14ac:dyDescent="0.25">
      <c r="A14" s="35"/>
      <c r="B14" s="35"/>
      <c r="C14" s="281" t="s">
        <v>4</v>
      </c>
      <c r="D14" s="281"/>
      <c r="E14" s="281"/>
      <c r="F14" s="281"/>
      <c r="G14" s="19">
        <f>K8</f>
        <v>14276.36</v>
      </c>
      <c r="H14" s="35"/>
      <c r="I14" s="35"/>
      <c r="J14" s="35"/>
      <c r="K14" s="35"/>
    </row>
    <row r="15" spans="1:11" x14ac:dyDescent="0.25">
      <c r="A15" s="37"/>
      <c r="B15" s="35"/>
      <c r="C15" s="285" t="s">
        <v>806</v>
      </c>
      <c r="D15" s="285"/>
      <c r="E15" s="285"/>
      <c r="F15" s="285"/>
      <c r="G15" s="28">
        <f>G12-G13</f>
        <v>376.2</v>
      </c>
      <c r="H15" s="35"/>
      <c r="I15" s="35"/>
      <c r="J15" s="35"/>
      <c r="K15" s="35"/>
    </row>
    <row r="16" spans="1:11" x14ac:dyDescent="0.25">
      <c r="A16" s="37"/>
      <c r="B16" s="37"/>
      <c r="C16" s="38"/>
      <c r="D16" s="38"/>
      <c r="E16" s="38"/>
      <c r="F16" s="38"/>
      <c r="G16" s="39"/>
      <c r="H16" s="37"/>
      <c r="I16" s="37"/>
      <c r="J16" s="37"/>
      <c r="K16" s="37"/>
    </row>
    <row r="17" spans="1:11" x14ac:dyDescent="0.25">
      <c r="A17" s="37"/>
      <c r="B17" s="37"/>
      <c r="C17" s="38"/>
      <c r="D17" s="38"/>
      <c r="E17" s="38"/>
      <c r="F17" s="38"/>
      <c r="G17" s="39"/>
      <c r="H17" s="37"/>
      <c r="I17" s="37"/>
      <c r="J17" s="37"/>
      <c r="K17" s="37"/>
    </row>
    <row r="18" spans="1:11" x14ac:dyDescent="0.25">
      <c r="A18" s="37"/>
      <c r="B18" s="37"/>
      <c r="C18" s="38"/>
      <c r="D18" s="38"/>
      <c r="E18" s="38"/>
      <c r="F18" s="38"/>
      <c r="G18" s="39"/>
      <c r="H18" s="37"/>
      <c r="I18" s="37"/>
      <c r="J18" s="37"/>
      <c r="K18" s="37"/>
    </row>
    <row r="19" spans="1:11" x14ac:dyDescent="0.25">
      <c r="A19" s="37"/>
      <c r="B19" s="37"/>
      <c r="C19" s="38"/>
      <c r="D19" s="38"/>
      <c r="E19" s="38"/>
      <c r="F19" s="38"/>
      <c r="G19" s="39"/>
      <c r="H19" s="37"/>
      <c r="I19" s="37"/>
      <c r="J19" s="37"/>
      <c r="K19" s="37"/>
    </row>
    <row r="20" spans="1:1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280" t="s">
        <v>481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</row>
    <row r="22" spans="1:11" x14ac:dyDescent="0.2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</row>
    <row r="23" spans="1:11" ht="30" x14ac:dyDescent="0.25">
      <c r="A23" s="201" t="s">
        <v>68</v>
      </c>
      <c r="B23" s="201" t="s">
        <v>2</v>
      </c>
      <c r="C23" s="201" t="s">
        <v>41</v>
      </c>
      <c r="D23" s="201" t="s">
        <v>10</v>
      </c>
      <c r="E23" s="201" t="s">
        <v>6</v>
      </c>
      <c r="F23" s="17" t="s">
        <v>11</v>
      </c>
      <c r="G23" s="201" t="s">
        <v>37</v>
      </c>
      <c r="H23" s="201" t="s">
        <v>12</v>
      </c>
      <c r="I23" s="201" t="s">
        <v>3</v>
      </c>
      <c r="J23" s="6" t="s">
        <v>1</v>
      </c>
      <c r="K23" s="16" t="s">
        <v>13</v>
      </c>
    </row>
    <row r="24" spans="1:11" x14ac:dyDescent="0.25">
      <c r="A24" s="150">
        <v>1</v>
      </c>
      <c r="B24" s="153" t="s">
        <v>1341</v>
      </c>
      <c r="C24" s="150" t="s">
        <v>1342</v>
      </c>
      <c r="D24" s="150" t="s">
        <v>5</v>
      </c>
      <c r="E24" s="150">
        <v>35</v>
      </c>
      <c r="F24" s="174">
        <v>35</v>
      </c>
      <c r="G24" s="150">
        <v>0</v>
      </c>
      <c r="H24" s="150">
        <v>0</v>
      </c>
      <c r="I24" s="150" t="s">
        <v>6</v>
      </c>
      <c r="J24" s="196">
        <v>1503.18</v>
      </c>
      <c r="K24" s="197">
        <f t="shared" ref="K24:K35" si="1">J24-F24+H24</f>
        <v>1468.18</v>
      </c>
    </row>
    <row r="25" spans="1:11" x14ac:dyDescent="0.25">
      <c r="A25" s="150">
        <v>2</v>
      </c>
      <c r="B25" s="153" t="s">
        <v>1343</v>
      </c>
      <c r="C25" s="150" t="s">
        <v>1342</v>
      </c>
      <c r="D25" s="150" t="s">
        <v>5</v>
      </c>
      <c r="E25" s="150">
        <v>35</v>
      </c>
      <c r="F25" s="174">
        <v>35</v>
      </c>
      <c r="G25" s="150">
        <v>0</v>
      </c>
      <c r="H25" s="150">
        <v>0</v>
      </c>
      <c r="I25" s="150" t="s">
        <v>6</v>
      </c>
      <c r="J25" s="196">
        <v>1468.18</v>
      </c>
      <c r="K25" s="197">
        <f t="shared" si="1"/>
        <v>1433.18</v>
      </c>
    </row>
    <row r="26" spans="1:11" x14ac:dyDescent="0.25">
      <c r="A26" s="150">
        <v>3</v>
      </c>
      <c r="B26" s="153" t="s">
        <v>1344</v>
      </c>
      <c r="C26" s="150" t="s">
        <v>1342</v>
      </c>
      <c r="D26" s="150" t="s">
        <v>5</v>
      </c>
      <c r="E26" s="150">
        <v>35</v>
      </c>
      <c r="F26" s="174">
        <v>35</v>
      </c>
      <c r="G26" s="150">
        <v>0</v>
      </c>
      <c r="H26" s="150">
        <v>0</v>
      </c>
      <c r="I26" s="150" t="s">
        <v>6</v>
      </c>
      <c r="J26" s="196">
        <v>1433.18</v>
      </c>
      <c r="K26" s="197">
        <f t="shared" si="1"/>
        <v>1398.18</v>
      </c>
    </row>
    <row r="27" spans="1:11" x14ac:dyDescent="0.25">
      <c r="A27" s="150">
        <v>4</v>
      </c>
      <c r="B27" s="153" t="s">
        <v>1341</v>
      </c>
      <c r="C27" s="150" t="s">
        <v>1342</v>
      </c>
      <c r="D27" s="150" t="s">
        <v>5</v>
      </c>
      <c r="E27" s="150">
        <v>198</v>
      </c>
      <c r="F27" s="174">
        <v>198</v>
      </c>
      <c r="G27" s="150">
        <v>0</v>
      </c>
      <c r="H27" s="150">
        <v>0</v>
      </c>
      <c r="I27" s="150" t="s">
        <v>6</v>
      </c>
      <c r="J27" s="196">
        <v>1398.18</v>
      </c>
      <c r="K27" s="197">
        <f t="shared" si="1"/>
        <v>1200.18</v>
      </c>
    </row>
    <row r="28" spans="1:11" x14ac:dyDescent="0.25">
      <c r="A28" s="150">
        <v>5</v>
      </c>
      <c r="B28" s="153" t="s">
        <v>1343</v>
      </c>
      <c r="C28" s="150" t="s">
        <v>1342</v>
      </c>
      <c r="D28" s="150" t="s">
        <v>5</v>
      </c>
      <c r="E28" s="150">
        <v>198</v>
      </c>
      <c r="F28" s="174">
        <v>198</v>
      </c>
      <c r="G28" s="150">
        <v>0</v>
      </c>
      <c r="H28" s="150">
        <v>0</v>
      </c>
      <c r="I28" s="150" t="s">
        <v>6</v>
      </c>
      <c r="J28" s="196">
        <v>1200.18</v>
      </c>
      <c r="K28" s="197">
        <f t="shared" si="1"/>
        <v>1002.1800000000001</v>
      </c>
    </row>
    <row r="29" spans="1:11" x14ac:dyDescent="0.25">
      <c r="A29" s="150">
        <v>6</v>
      </c>
      <c r="B29" s="153" t="s">
        <v>1344</v>
      </c>
      <c r="C29" s="150" t="s">
        <v>1342</v>
      </c>
      <c r="D29" s="150" t="s">
        <v>5</v>
      </c>
      <c r="E29" s="150">
        <v>120</v>
      </c>
      <c r="F29" s="174">
        <v>119.57</v>
      </c>
      <c r="G29" s="150">
        <v>0</v>
      </c>
      <c r="H29" s="150">
        <v>0</v>
      </c>
      <c r="I29" s="150" t="s">
        <v>6</v>
      </c>
      <c r="J29" s="196">
        <v>1002.18</v>
      </c>
      <c r="K29" s="197">
        <f t="shared" si="1"/>
        <v>882.6099999999999</v>
      </c>
    </row>
    <row r="30" spans="1:11" x14ac:dyDescent="0.25">
      <c r="A30" s="150">
        <v>7</v>
      </c>
      <c r="B30" s="153" t="s">
        <v>1345</v>
      </c>
      <c r="C30" s="150" t="s">
        <v>1346</v>
      </c>
      <c r="D30" s="150" t="s">
        <v>5</v>
      </c>
      <c r="E30" s="150">
        <v>35</v>
      </c>
      <c r="F30" s="174">
        <v>35</v>
      </c>
      <c r="G30" s="150">
        <v>0</v>
      </c>
      <c r="H30" s="150">
        <v>0</v>
      </c>
      <c r="I30" s="150" t="s">
        <v>6</v>
      </c>
      <c r="J30" s="196">
        <v>882.61</v>
      </c>
      <c r="K30" s="197">
        <f t="shared" si="1"/>
        <v>847.61</v>
      </c>
    </row>
    <row r="31" spans="1:11" x14ac:dyDescent="0.25">
      <c r="A31" s="150">
        <v>8</v>
      </c>
      <c r="B31" s="153" t="s">
        <v>1347</v>
      </c>
      <c r="C31" s="150" t="s">
        <v>1346</v>
      </c>
      <c r="D31" s="150" t="s">
        <v>5</v>
      </c>
      <c r="E31" s="150">
        <v>35</v>
      </c>
      <c r="F31" s="174">
        <v>35</v>
      </c>
      <c r="G31" s="150">
        <v>0</v>
      </c>
      <c r="H31" s="150">
        <v>0</v>
      </c>
      <c r="I31" s="150" t="s">
        <v>6</v>
      </c>
      <c r="J31" s="196">
        <v>847.61</v>
      </c>
      <c r="K31" s="197">
        <f t="shared" si="1"/>
        <v>812.61</v>
      </c>
    </row>
    <row r="32" spans="1:11" x14ac:dyDescent="0.25">
      <c r="A32" s="150">
        <v>9</v>
      </c>
      <c r="B32" s="153" t="s">
        <v>1345</v>
      </c>
      <c r="C32" s="150" t="s">
        <v>1346</v>
      </c>
      <c r="D32" s="150" t="s">
        <v>5</v>
      </c>
      <c r="E32" s="150">
        <v>198</v>
      </c>
      <c r="F32" s="174">
        <v>198</v>
      </c>
      <c r="G32" s="150">
        <v>0</v>
      </c>
      <c r="H32" s="150">
        <v>0</v>
      </c>
      <c r="I32" s="150" t="s">
        <v>6</v>
      </c>
      <c r="J32" s="196">
        <v>812.61</v>
      </c>
      <c r="K32" s="197">
        <f t="shared" si="1"/>
        <v>614.61</v>
      </c>
    </row>
    <row r="33" spans="1:11" x14ac:dyDescent="0.25">
      <c r="A33" s="150">
        <v>10</v>
      </c>
      <c r="B33" s="153" t="s">
        <v>1347</v>
      </c>
      <c r="C33" s="150" t="s">
        <v>1346</v>
      </c>
      <c r="D33" s="150" t="s">
        <v>5</v>
      </c>
      <c r="E33" s="150">
        <v>120</v>
      </c>
      <c r="F33" s="174">
        <v>119.57</v>
      </c>
      <c r="G33" s="150">
        <v>0</v>
      </c>
      <c r="H33" s="150">
        <v>0</v>
      </c>
      <c r="I33" s="150" t="s">
        <v>6</v>
      </c>
      <c r="J33" s="196">
        <v>614.61</v>
      </c>
      <c r="K33" s="197">
        <f t="shared" si="1"/>
        <v>495.04</v>
      </c>
    </row>
    <row r="34" spans="1:11" x14ac:dyDescent="0.25">
      <c r="A34" s="150">
        <v>11</v>
      </c>
      <c r="B34" s="153" t="s">
        <v>1348</v>
      </c>
      <c r="C34" s="150" t="s">
        <v>1349</v>
      </c>
      <c r="D34" s="150" t="s">
        <v>60</v>
      </c>
      <c r="E34" s="150">
        <v>35</v>
      </c>
      <c r="F34" s="174">
        <v>35</v>
      </c>
      <c r="G34" s="150">
        <v>0</v>
      </c>
      <c r="H34" s="150">
        <v>0</v>
      </c>
      <c r="I34" s="150" t="s">
        <v>6</v>
      </c>
      <c r="J34" s="196">
        <v>495.04</v>
      </c>
      <c r="K34" s="197">
        <f t="shared" si="1"/>
        <v>460.04</v>
      </c>
    </row>
    <row r="35" spans="1:11" x14ac:dyDescent="0.25">
      <c r="A35" s="150">
        <v>12</v>
      </c>
      <c r="B35" s="153" t="s">
        <v>1348</v>
      </c>
      <c r="C35" s="150" t="s">
        <v>1349</v>
      </c>
      <c r="D35" s="150" t="s">
        <v>60</v>
      </c>
      <c r="E35" s="150">
        <v>198</v>
      </c>
      <c r="F35" s="174">
        <v>198</v>
      </c>
      <c r="G35" s="150">
        <v>0</v>
      </c>
      <c r="H35" s="150">
        <v>0</v>
      </c>
      <c r="I35" s="150" t="s">
        <v>6</v>
      </c>
      <c r="J35" s="196">
        <v>460.04</v>
      </c>
      <c r="K35" s="197">
        <f t="shared" si="1"/>
        <v>262.04000000000002</v>
      </c>
    </row>
    <row r="36" spans="1:11" x14ac:dyDescent="0.25">
      <c r="A36" s="150"/>
      <c r="B36" s="153"/>
      <c r="C36" s="150"/>
      <c r="D36" s="150"/>
      <c r="E36" s="150"/>
      <c r="F36" s="174"/>
      <c r="G36" s="150"/>
      <c r="H36" s="150"/>
      <c r="I36" s="150"/>
      <c r="J36" s="196"/>
      <c r="K36" s="197"/>
    </row>
    <row r="37" spans="1:11" x14ac:dyDescent="0.25">
      <c r="A37" s="42"/>
      <c r="B37" s="8"/>
      <c r="C37" s="27"/>
      <c r="D37" s="27"/>
      <c r="E37" s="27"/>
      <c r="F37" s="27"/>
      <c r="G37" s="27"/>
      <c r="H37" s="27"/>
      <c r="I37" s="27"/>
      <c r="J37" s="8"/>
      <c r="K37" s="9"/>
    </row>
    <row r="38" spans="1:11" x14ac:dyDescent="0.25">
      <c r="A38" s="191"/>
      <c r="B38" s="192" t="s">
        <v>76</v>
      </c>
      <c r="C38" s="192"/>
      <c r="D38" s="192"/>
      <c r="E38" s="192">
        <f>E24+E25+E26+E27+E36+E37+E28+E29+E30+E31+E32+E33+E34+E35</f>
        <v>1242</v>
      </c>
      <c r="F38" s="194">
        <f>F24+F25+F26+F27+F36+F37+F28+F29+F30+F31+F32+F33+F34+F35</f>
        <v>1241.1399999999999</v>
      </c>
      <c r="G38" s="194"/>
      <c r="H38" s="192"/>
      <c r="I38" s="192"/>
      <c r="J38" s="192"/>
      <c r="K38" s="192"/>
    </row>
    <row r="39" spans="1:11" x14ac:dyDescent="0.25">
      <c r="A39" s="35"/>
      <c r="B39" s="35"/>
      <c r="C39" s="36"/>
      <c r="D39" s="36"/>
      <c r="E39" s="36"/>
      <c r="F39" s="36"/>
      <c r="G39" s="36"/>
      <c r="H39" s="35"/>
      <c r="I39" s="35"/>
      <c r="J39" s="35"/>
      <c r="K39" s="35"/>
    </row>
    <row r="40" spans="1:11" x14ac:dyDescent="0.25">
      <c r="A40" s="35"/>
      <c r="B40" s="35"/>
      <c r="C40" s="281" t="s">
        <v>1350</v>
      </c>
      <c r="D40" s="281"/>
      <c r="E40" s="281"/>
      <c r="F40" s="281"/>
      <c r="G40" s="19">
        <v>838.63</v>
      </c>
      <c r="H40" s="118"/>
      <c r="I40" s="119"/>
      <c r="J40" s="119"/>
      <c r="K40" s="119"/>
    </row>
    <row r="41" spans="1:11" x14ac:dyDescent="0.25">
      <c r="A41" s="35"/>
      <c r="B41" s="35"/>
      <c r="C41" s="281" t="s">
        <v>981</v>
      </c>
      <c r="D41" s="281"/>
      <c r="E41" s="281"/>
      <c r="F41" s="281"/>
      <c r="G41" s="19">
        <v>1242</v>
      </c>
      <c r="H41" s="118"/>
      <c r="I41" s="119"/>
      <c r="J41" s="119"/>
      <c r="K41" s="119"/>
    </row>
    <row r="42" spans="1:11" x14ac:dyDescent="0.25">
      <c r="A42" s="35"/>
      <c r="B42" s="35"/>
      <c r="C42" s="332" t="s">
        <v>1351</v>
      </c>
      <c r="D42" s="333"/>
      <c r="E42" s="333"/>
      <c r="F42" s="334"/>
      <c r="G42" s="19">
        <v>160</v>
      </c>
      <c r="H42" s="119"/>
      <c r="I42" s="119"/>
      <c r="J42" s="119"/>
      <c r="K42" s="119"/>
    </row>
    <row r="43" spans="1:11" x14ac:dyDescent="0.25">
      <c r="A43" s="35"/>
      <c r="B43" s="35"/>
      <c r="C43" s="266" t="s">
        <v>1011</v>
      </c>
      <c r="D43" s="267"/>
      <c r="E43" s="267"/>
      <c r="F43" s="268"/>
      <c r="G43" s="19">
        <f>K35</f>
        <v>262.04000000000002</v>
      </c>
    </row>
    <row r="44" spans="1:11" x14ac:dyDescent="0.25">
      <c r="A44" s="35"/>
      <c r="B44" s="35"/>
      <c r="C44" s="266" t="s">
        <v>75</v>
      </c>
      <c r="D44" s="267"/>
      <c r="E44" s="267"/>
      <c r="F44" s="268"/>
      <c r="G44" s="19">
        <v>2030</v>
      </c>
      <c r="H44" s="318"/>
      <c r="I44" s="319"/>
      <c r="J44" s="319"/>
      <c r="K44" s="319"/>
    </row>
    <row r="45" spans="1:11" x14ac:dyDescent="0.25">
      <c r="A45" s="37"/>
      <c r="B45" s="37"/>
      <c r="C45" s="282" t="s">
        <v>879</v>
      </c>
      <c r="D45" s="283"/>
      <c r="E45" s="283"/>
      <c r="F45" s="284"/>
      <c r="G45" s="28">
        <f>G12+E38+G40-G44-H10-G42</f>
        <v>266.8300000000001</v>
      </c>
      <c r="H45" s="118"/>
      <c r="I45" s="119"/>
      <c r="J45" s="119"/>
      <c r="K45" s="119"/>
    </row>
    <row r="46" spans="1:11" x14ac:dyDescent="0.25">
      <c r="A46" s="37"/>
      <c r="B46" s="37"/>
      <c r="C46" s="38"/>
      <c r="D46" s="38"/>
      <c r="E46" s="38"/>
      <c r="F46" s="38"/>
      <c r="G46" s="39"/>
      <c r="H46" s="37"/>
      <c r="I46" s="37"/>
      <c r="J46" s="37"/>
      <c r="K46" s="37"/>
    </row>
    <row r="47" spans="1:11" x14ac:dyDescent="0.25">
      <c r="A47" s="134"/>
      <c r="B47" s="134"/>
      <c r="C47" s="134"/>
      <c r="D47" s="134"/>
      <c r="H47" s="311" t="s">
        <v>1336</v>
      </c>
      <c r="I47" s="311"/>
      <c r="J47" s="311"/>
    </row>
    <row r="48" spans="1:11" x14ac:dyDescent="0.25">
      <c r="B48" s="202" t="s">
        <v>1051</v>
      </c>
    </row>
    <row r="49" spans="1:10" x14ac:dyDescent="0.25">
      <c r="B49" t="s">
        <v>1113</v>
      </c>
      <c r="C49">
        <v>100</v>
      </c>
      <c r="H49" s="311" t="s">
        <v>71</v>
      </c>
      <c r="I49" s="311"/>
      <c r="J49" s="311"/>
    </row>
    <row r="50" spans="1:10" x14ac:dyDescent="0.25">
      <c r="A50" s="203"/>
      <c r="B50" s="203" t="s">
        <v>1089</v>
      </c>
      <c r="C50">
        <v>1130</v>
      </c>
    </row>
    <row r="51" spans="1:10" x14ac:dyDescent="0.25">
      <c r="A51" s="203"/>
      <c r="B51" s="203" t="s">
        <v>1090</v>
      </c>
      <c r="C51">
        <v>800</v>
      </c>
    </row>
    <row r="52" spans="1:10" x14ac:dyDescent="0.25">
      <c r="A52" s="331" t="s">
        <v>1352</v>
      </c>
      <c r="B52" s="331"/>
      <c r="C52" s="180">
        <v>160</v>
      </c>
    </row>
    <row r="54" spans="1:10" x14ac:dyDescent="0.25">
      <c r="B54" s="202" t="s">
        <v>1059</v>
      </c>
      <c r="C54" s="125">
        <f>C49+C50+C51+C53+C55+C58+C59+C56+C57+C52</f>
        <v>2190</v>
      </c>
    </row>
  </sheetData>
  <mergeCells count="17">
    <mergeCell ref="A21:K22"/>
    <mergeCell ref="C40:F40"/>
    <mergeCell ref="C41:F41"/>
    <mergeCell ref="C43:F43"/>
    <mergeCell ref="A1:K3"/>
    <mergeCell ref="A4:K5"/>
    <mergeCell ref="C12:F12"/>
    <mergeCell ref="C13:F13"/>
    <mergeCell ref="C14:F14"/>
    <mergeCell ref="C15:F15"/>
    <mergeCell ref="C45:F45"/>
    <mergeCell ref="H47:J47"/>
    <mergeCell ref="H49:J49"/>
    <mergeCell ref="C42:F42"/>
    <mergeCell ref="A52:B52"/>
    <mergeCell ref="C44:F44"/>
    <mergeCell ref="H44:K44"/>
  </mergeCells>
  <pageMargins left="0" right="0" top="0" bottom="0" header="0.31496062992125984" footer="0.31496062992125984"/>
  <pageSetup paperSize="9" orientation="landscape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4" workbookViewId="0">
      <selection activeCell="K13" sqref="K13"/>
    </sheetView>
  </sheetViews>
  <sheetFormatPr baseColWidth="10" defaultRowHeight="15" x14ac:dyDescent="0.25"/>
  <cols>
    <col min="1" max="1" width="5.7109375" customWidth="1"/>
    <col min="2" max="2" width="33" customWidth="1"/>
  </cols>
  <sheetData>
    <row r="1" spans="1:11" x14ac:dyDescent="0.25">
      <c r="A1" s="280" t="s">
        <v>1354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05" t="s">
        <v>68</v>
      </c>
      <c r="B6" s="205" t="s">
        <v>2</v>
      </c>
      <c r="C6" s="205" t="s">
        <v>41</v>
      </c>
      <c r="D6" s="205" t="s">
        <v>10</v>
      </c>
      <c r="E6" s="205" t="s">
        <v>6</v>
      </c>
      <c r="F6" s="17" t="s">
        <v>11</v>
      </c>
      <c r="G6" s="205" t="s">
        <v>37</v>
      </c>
      <c r="H6" s="205" t="s">
        <v>12</v>
      </c>
      <c r="I6" s="205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73" t="s">
        <v>1355</v>
      </c>
      <c r="C7" s="150" t="s">
        <v>1356</v>
      </c>
      <c r="D7" s="150" t="s">
        <v>5</v>
      </c>
      <c r="E7" s="150">
        <v>199</v>
      </c>
      <c r="F7" s="155">
        <v>198.66</v>
      </c>
      <c r="G7" s="211">
        <v>155.69999999999999</v>
      </c>
      <c r="H7" s="212">
        <v>10.9</v>
      </c>
      <c r="I7" s="211" t="s">
        <v>6</v>
      </c>
      <c r="J7" s="213">
        <v>14276.36</v>
      </c>
      <c r="K7" s="158">
        <f>J7-F7+H7</f>
        <v>14088.6</v>
      </c>
    </row>
    <row r="8" spans="1:11" x14ac:dyDescent="0.25">
      <c r="A8" s="150">
        <v>2</v>
      </c>
      <c r="B8" s="173" t="s">
        <v>1357</v>
      </c>
      <c r="C8" s="150" t="s">
        <v>1358</v>
      </c>
      <c r="D8" s="150" t="s">
        <v>30</v>
      </c>
      <c r="E8" s="150">
        <v>163</v>
      </c>
      <c r="F8" s="155">
        <v>162.47999999999999</v>
      </c>
      <c r="G8" s="211">
        <v>122.2</v>
      </c>
      <c r="H8" s="212">
        <v>8.5500000000000007</v>
      </c>
      <c r="I8" s="211" t="s">
        <v>6</v>
      </c>
      <c r="J8" s="213">
        <v>14088.6</v>
      </c>
      <c r="K8" s="158">
        <f>J8-F8+H8</f>
        <v>13934.67</v>
      </c>
    </row>
    <row r="9" spans="1:11" x14ac:dyDescent="0.25">
      <c r="A9" s="150">
        <v>3</v>
      </c>
      <c r="B9" s="173" t="s">
        <v>1359</v>
      </c>
      <c r="C9" s="150" t="s">
        <v>1360</v>
      </c>
      <c r="D9" s="150" t="s">
        <v>5</v>
      </c>
      <c r="E9" s="150">
        <v>199</v>
      </c>
      <c r="F9" s="155">
        <v>198.66</v>
      </c>
      <c r="G9" s="211">
        <v>155.69999999999999</v>
      </c>
      <c r="H9" s="212">
        <v>10.9</v>
      </c>
      <c r="I9" s="211" t="s">
        <v>6</v>
      </c>
      <c r="J9" s="213">
        <v>13934.67</v>
      </c>
      <c r="K9" s="158">
        <f t="shared" ref="K9:K13" si="0">J9-F9+H9</f>
        <v>13746.91</v>
      </c>
    </row>
    <row r="10" spans="1:11" x14ac:dyDescent="0.25">
      <c r="A10" s="150">
        <v>4</v>
      </c>
      <c r="B10" s="173" t="s">
        <v>1361</v>
      </c>
      <c r="C10" s="150" t="s">
        <v>1362</v>
      </c>
      <c r="D10" s="150" t="s">
        <v>5</v>
      </c>
      <c r="E10" s="150">
        <v>199</v>
      </c>
      <c r="F10" s="155">
        <v>198.66</v>
      </c>
      <c r="G10" s="211">
        <v>155.69999999999999</v>
      </c>
      <c r="H10" s="212">
        <v>10.9</v>
      </c>
      <c r="I10" s="211" t="s">
        <v>6</v>
      </c>
      <c r="J10" s="213">
        <v>13746.91</v>
      </c>
      <c r="K10" s="158">
        <f t="shared" si="0"/>
        <v>13559.15</v>
      </c>
    </row>
    <row r="11" spans="1:11" x14ac:dyDescent="0.25">
      <c r="A11" s="150">
        <v>5</v>
      </c>
      <c r="B11" s="173" t="s">
        <v>1363</v>
      </c>
      <c r="C11" s="150" t="s">
        <v>1364</v>
      </c>
      <c r="D11" s="150" t="s">
        <v>5</v>
      </c>
      <c r="E11" s="150">
        <v>410</v>
      </c>
      <c r="F11" s="155">
        <v>409.98</v>
      </c>
      <c r="G11" s="211">
        <v>351.37</v>
      </c>
      <c r="H11" s="212">
        <v>31.62</v>
      </c>
      <c r="I11" s="211" t="s">
        <v>6</v>
      </c>
      <c r="J11" s="213">
        <v>13559.15</v>
      </c>
      <c r="K11" s="158">
        <f t="shared" si="0"/>
        <v>13180.79</v>
      </c>
    </row>
    <row r="12" spans="1:11" x14ac:dyDescent="0.25">
      <c r="A12" s="150">
        <v>6</v>
      </c>
      <c r="B12" s="173" t="s">
        <v>1368</v>
      </c>
      <c r="C12" s="150" t="s">
        <v>1369</v>
      </c>
      <c r="D12" s="150" t="s">
        <v>80</v>
      </c>
      <c r="E12" s="150">
        <v>116</v>
      </c>
      <c r="F12" s="155">
        <v>116.04</v>
      </c>
      <c r="G12" s="157">
        <v>79.2</v>
      </c>
      <c r="H12" s="211">
        <v>5.54</v>
      </c>
      <c r="I12" s="211" t="s">
        <v>6</v>
      </c>
      <c r="J12" s="213">
        <v>13180.79</v>
      </c>
      <c r="K12" s="197">
        <f t="shared" si="0"/>
        <v>13070.29</v>
      </c>
    </row>
    <row r="13" spans="1:11" x14ac:dyDescent="0.25">
      <c r="A13" s="150">
        <v>7</v>
      </c>
      <c r="B13" s="173" t="s">
        <v>1373</v>
      </c>
      <c r="C13" s="150" t="s">
        <v>1374</v>
      </c>
      <c r="D13" s="150" t="s">
        <v>5</v>
      </c>
      <c r="E13" s="150">
        <v>199</v>
      </c>
      <c r="F13" s="155">
        <v>198.66</v>
      </c>
      <c r="G13" s="211">
        <v>155.69999999999999</v>
      </c>
      <c r="H13" s="211">
        <v>10.9</v>
      </c>
      <c r="I13" s="211" t="s">
        <v>6</v>
      </c>
      <c r="J13" s="213">
        <v>13070.29</v>
      </c>
      <c r="K13" s="158">
        <f t="shared" si="0"/>
        <v>12882.53</v>
      </c>
    </row>
    <row r="14" spans="1:11" x14ac:dyDescent="0.25">
      <c r="A14" s="27"/>
      <c r="B14" s="91"/>
      <c r="C14" s="91"/>
      <c r="D14" s="91"/>
      <c r="E14" s="91"/>
      <c r="F14" s="210"/>
      <c r="G14" s="91"/>
      <c r="H14" s="210"/>
      <c r="I14" s="91"/>
      <c r="J14" s="91"/>
      <c r="K14" s="214"/>
    </row>
    <row r="15" spans="1:11" x14ac:dyDescent="0.25">
      <c r="A15" s="49"/>
      <c r="B15" s="73" t="s">
        <v>76</v>
      </c>
      <c r="C15" s="73"/>
      <c r="D15" s="73"/>
      <c r="E15" s="75">
        <f>E7+E8+E9+E10+E11+E12+E13+E14</f>
        <v>1485</v>
      </c>
      <c r="F15" s="74">
        <f>F7+F8+F9+F10+F11+F12+F13+F14</f>
        <v>1483.14</v>
      </c>
      <c r="G15" s="75"/>
      <c r="H15" s="74">
        <f>H7+H8+H9+H10+H11+H12+H13</f>
        <v>89.310000000000016</v>
      </c>
      <c r="I15" s="73"/>
      <c r="J15" s="73"/>
      <c r="K15" s="206"/>
    </row>
    <row r="16" spans="1:11" x14ac:dyDescent="0.25">
      <c r="A16" s="35"/>
      <c r="B16" s="35"/>
      <c r="C16" s="36"/>
      <c r="D16" s="36"/>
      <c r="E16" s="36"/>
      <c r="F16" s="36"/>
      <c r="G16" s="36"/>
      <c r="H16" s="35"/>
      <c r="I16" s="35"/>
      <c r="J16" s="35"/>
      <c r="K16" s="35"/>
    </row>
    <row r="17" spans="1:11" x14ac:dyDescent="0.25">
      <c r="A17" s="35"/>
      <c r="B17" s="35"/>
      <c r="C17" s="281" t="s">
        <v>38</v>
      </c>
      <c r="D17" s="281"/>
      <c r="E17" s="281"/>
      <c r="F17" s="281"/>
      <c r="G17" s="19">
        <f>E15+E16</f>
        <v>1485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40</v>
      </c>
      <c r="D18" s="281"/>
      <c r="E18" s="281"/>
      <c r="F18" s="281"/>
      <c r="G18" s="19">
        <f>H15+0</f>
        <v>89.310000000000016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</v>
      </c>
      <c r="D19" s="281"/>
      <c r="E19" s="281"/>
      <c r="F19" s="281"/>
      <c r="G19" s="19">
        <f>K13</f>
        <v>12882.53</v>
      </c>
      <c r="H19" s="35"/>
      <c r="I19" s="35"/>
      <c r="J19" s="35"/>
      <c r="K19" s="35"/>
    </row>
    <row r="20" spans="1:11" x14ac:dyDescent="0.25">
      <c r="A20" s="37"/>
      <c r="B20" s="35"/>
      <c r="C20" s="285" t="s">
        <v>806</v>
      </c>
      <c r="D20" s="285"/>
      <c r="E20" s="285"/>
      <c r="F20" s="285"/>
      <c r="G20" s="28">
        <f>G17-G18</f>
        <v>1395.69</v>
      </c>
      <c r="H20" s="35"/>
      <c r="I20" s="35"/>
      <c r="J20" s="35"/>
      <c r="K20" s="35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280" t="s">
        <v>481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x14ac:dyDescent="0.25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ht="30" x14ac:dyDescent="0.25">
      <c r="A28" s="205" t="s">
        <v>68</v>
      </c>
      <c r="B28" s="205" t="s">
        <v>2</v>
      </c>
      <c r="C28" s="205" t="s">
        <v>41</v>
      </c>
      <c r="D28" s="205" t="s">
        <v>10</v>
      </c>
      <c r="E28" s="205" t="s">
        <v>6</v>
      </c>
      <c r="F28" s="17" t="s">
        <v>11</v>
      </c>
      <c r="G28" s="205" t="s">
        <v>37</v>
      </c>
      <c r="H28" s="205" t="s">
        <v>12</v>
      </c>
      <c r="I28" s="205" t="s">
        <v>3</v>
      </c>
      <c r="J28" s="6" t="s">
        <v>1</v>
      </c>
      <c r="K28" s="16" t="s">
        <v>13</v>
      </c>
    </row>
    <row r="29" spans="1:11" x14ac:dyDescent="0.25">
      <c r="A29" s="150"/>
      <c r="B29" s="153"/>
      <c r="C29" s="150"/>
      <c r="D29" s="150"/>
      <c r="E29" s="150"/>
      <c r="F29" s="174"/>
      <c r="G29" s="150"/>
      <c r="H29" s="150"/>
      <c r="I29" s="150"/>
      <c r="J29" s="196"/>
      <c r="K29" s="197">
        <v>262.04000000000002</v>
      </c>
    </row>
    <row r="30" spans="1:11" x14ac:dyDescent="0.25">
      <c r="A30" s="191"/>
      <c r="B30" s="192" t="s">
        <v>76</v>
      </c>
      <c r="C30" s="192"/>
      <c r="D30" s="192"/>
      <c r="E30" s="192">
        <f>E29</f>
        <v>0</v>
      </c>
      <c r="F30" s="194">
        <f>F29</f>
        <v>0</v>
      </c>
      <c r="G30" s="194"/>
      <c r="H30" s="192"/>
      <c r="I30" s="192"/>
      <c r="J30" s="192"/>
      <c r="K30" s="192"/>
    </row>
    <row r="31" spans="1:11" x14ac:dyDescent="0.25">
      <c r="A31" s="35"/>
      <c r="B31" s="35"/>
      <c r="C31" s="36"/>
      <c r="D31" s="36"/>
      <c r="E31" s="36"/>
      <c r="F31" s="36"/>
      <c r="G31" s="36"/>
      <c r="H31" s="35"/>
      <c r="I31" s="35"/>
      <c r="J31" s="35"/>
      <c r="K31" s="35"/>
    </row>
    <row r="32" spans="1:11" x14ac:dyDescent="0.25">
      <c r="A32" s="35"/>
      <c r="B32" s="35"/>
      <c r="C32" s="281" t="s">
        <v>1350</v>
      </c>
      <c r="D32" s="281"/>
      <c r="E32" s="281"/>
      <c r="F32" s="281"/>
      <c r="G32" s="19">
        <v>266.83</v>
      </c>
      <c r="H32" s="118"/>
      <c r="I32" s="119"/>
      <c r="J32" s="119"/>
      <c r="K32" s="119"/>
    </row>
    <row r="33" spans="1:11" x14ac:dyDescent="0.25">
      <c r="A33" s="35"/>
      <c r="B33" s="35"/>
      <c r="C33" s="281" t="s">
        <v>981</v>
      </c>
      <c r="D33" s="281"/>
      <c r="E33" s="281"/>
      <c r="F33" s="281"/>
      <c r="G33" s="19">
        <v>0</v>
      </c>
      <c r="H33" s="118"/>
      <c r="I33" s="119"/>
      <c r="J33" s="119"/>
      <c r="K33" s="119"/>
    </row>
    <row r="34" spans="1:11" x14ac:dyDescent="0.25">
      <c r="A34" s="35"/>
      <c r="B34" s="35"/>
      <c r="C34" s="266" t="s">
        <v>1367</v>
      </c>
      <c r="D34" s="267"/>
      <c r="E34" s="267"/>
      <c r="F34" s="268"/>
      <c r="G34" s="19">
        <v>262.04000000000002</v>
      </c>
      <c r="H34" s="119"/>
      <c r="I34" s="119"/>
      <c r="J34" s="119"/>
      <c r="K34" s="119"/>
    </row>
    <row r="35" spans="1:11" x14ac:dyDescent="0.25">
      <c r="A35" s="35"/>
      <c r="B35" s="35"/>
      <c r="C35" s="266" t="s">
        <v>1366</v>
      </c>
      <c r="D35" s="267"/>
      <c r="E35" s="267"/>
      <c r="F35" s="268"/>
      <c r="G35" s="19">
        <v>882</v>
      </c>
      <c r="H35" s="119"/>
      <c r="I35" s="119"/>
      <c r="J35" s="119"/>
      <c r="K35" s="119"/>
    </row>
    <row r="36" spans="1:11" x14ac:dyDescent="0.25">
      <c r="A36" s="35"/>
      <c r="B36" s="35"/>
      <c r="C36" s="266" t="s">
        <v>420</v>
      </c>
      <c r="D36" s="267"/>
      <c r="E36" s="267"/>
      <c r="F36" s="268"/>
      <c r="G36" s="19">
        <v>410</v>
      </c>
      <c r="H36" s="119"/>
      <c r="I36" s="119"/>
      <c r="J36" s="119"/>
      <c r="K36" s="119"/>
    </row>
    <row r="37" spans="1:11" x14ac:dyDescent="0.25">
      <c r="A37" s="35"/>
      <c r="B37" s="35"/>
      <c r="C37" s="332" t="s">
        <v>1353</v>
      </c>
      <c r="D37" s="333"/>
      <c r="E37" s="333"/>
      <c r="F37" s="334"/>
      <c r="G37" s="19">
        <v>80</v>
      </c>
    </row>
    <row r="38" spans="1:11" x14ac:dyDescent="0.25">
      <c r="A38" s="35"/>
      <c r="B38" s="35"/>
      <c r="C38" s="266" t="s">
        <v>75</v>
      </c>
      <c r="D38" s="267"/>
      <c r="E38" s="267"/>
      <c r="F38" s="268"/>
      <c r="G38" s="19">
        <v>1488</v>
      </c>
      <c r="H38" s="318"/>
      <c r="I38" s="319"/>
      <c r="J38" s="319"/>
      <c r="K38" s="319"/>
    </row>
    <row r="39" spans="1:11" x14ac:dyDescent="0.25">
      <c r="A39" s="37"/>
      <c r="B39" s="37"/>
      <c r="C39" s="282" t="s">
        <v>879</v>
      </c>
      <c r="D39" s="283"/>
      <c r="E39" s="283"/>
      <c r="F39" s="284"/>
      <c r="G39" s="28">
        <f>G17+G32+G35+G37-G36-G38-G18-G37</f>
        <v>646.51999999999987</v>
      </c>
      <c r="H39" s="118"/>
      <c r="I39" s="119"/>
      <c r="J39" s="119"/>
      <c r="K39" s="119"/>
    </row>
    <row r="40" spans="1:11" x14ac:dyDescent="0.25">
      <c r="A40" s="37"/>
      <c r="B40" s="37"/>
      <c r="C40" s="38"/>
      <c r="D40" s="38"/>
      <c r="E40" s="38"/>
      <c r="F40" s="38"/>
      <c r="G40" s="39"/>
      <c r="H40" s="37"/>
      <c r="I40" s="37"/>
      <c r="J40" s="37"/>
      <c r="K40" s="37"/>
    </row>
    <row r="41" spans="1:11" x14ac:dyDescent="0.25">
      <c r="A41" s="134"/>
      <c r="B41" s="134"/>
      <c r="C41" s="134"/>
      <c r="D41" s="134"/>
      <c r="H41" s="311" t="s">
        <v>1365</v>
      </c>
      <c r="I41" s="311"/>
      <c r="J41" s="311"/>
    </row>
    <row r="42" spans="1:11" x14ac:dyDescent="0.25">
      <c r="B42" s="207" t="s">
        <v>1051</v>
      </c>
    </row>
    <row r="43" spans="1:11" x14ac:dyDescent="0.25">
      <c r="H43" s="311" t="s">
        <v>71</v>
      </c>
      <c r="I43" s="311"/>
      <c r="J43" s="311"/>
    </row>
    <row r="44" spans="1:11" x14ac:dyDescent="0.25">
      <c r="A44" s="208"/>
      <c r="B44" s="208" t="s">
        <v>1370</v>
      </c>
      <c r="C44" s="215">
        <v>5</v>
      </c>
    </row>
    <row r="45" spans="1:11" x14ac:dyDescent="0.25">
      <c r="A45" s="208"/>
      <c r="B45" s="208" t="s">
        <v>1090</v>
      </c>
      <c r="C45" s="215">
        <v>1310</v>
      </c>
    </row>
    <row r="46" spans="1:11" x14ac:dyDescent="0.25">
      <c r="A46" s="208"/>
      <c r="B46" s="208" t="s">
        <v>1371</v>
      </c>
      <c r="C46" s="215">
        <v>23</v>
      </c>
    </row>
    <row r="47" spans="1:11" x14ac:dyDescent="0.25">
      <c r="B47" s="208" t="s">
        <v>1372</v>
      </c>
      <c r="C47" s="215">
        <v>150</v>
      </c>
    </row>
    <row r="48" spans="1:11" x14ac:dyDescent="0.25">
      <c r="B48" s="207" t="s">
        <v>1059</v>
      </c>
      <c r="C48" s="125">
        <f>C43+C44+C45+C47+C49+C52+C53+C50+C51+C46</f>
        <v>1488</v>
      </c>
    </row>
  </sheetData>
  <mergeCells count="18">
    <mergeCell ref="C39:F39"/>
    <mergeCell ref="H41:J41"/>
    <mergeCell ref="H43:J43"/>
    <mergeCell ref="C35:F35"/>
    <mergeCell ref="C34:F34"/>
    <mergeCell ref="C38:F38"/>
    <mergeCell ref="H38:K38"/>
    <mergeCell ref="A26:K27"/>
    <mergeCell ref="C32:F32"/>
    <mergeCell ref="C33:F33"/>
    <mergeCell ref="C37:F37"/>
    <mergeCell ref="C36:F36"/>
    <mergeCell ref="C20:F20"/>
    <mergeCell ref="A1:K3"/>
    <mergeCell ref="A4:K5"/>
    <mergeCell ref="C17:F17"/>
    <mergeCell ref="C18:F18"/>
    <mergeCell ref="C19:F19"/>
  </mergeCells>
  <pageMargins left="0" right="0" top="0" bottom="0" header="0.31496062992125984" footer="0.31496062992125984"/>
  <pageSetup paperSize="9" orientation="landscape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B11" sqref="B11"/>
    </sheetView>
  </sheetViews>
  <sheetFormatPr baseColWidth="10" defaultRowHeight="15" x14ac:dyDescent="0.25"/>
  <cols>
    <col min="1" max="1" width="5.42578125" customWidth="1"/>
    <col min="2" max="2" width="32.7109375" customWidth="1"/>
  </cols>
  <sheetData>
    <row r="1" spans="1:11" x14ac:dyDescent="0.25">
      <c r="A1" s="280" t="s">
        <v>1396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16" t="s">
        <v>68</v>
      </c>
      <c r="B6" s="216" t="s">
        <v>2</v>
      </c>
      <c r="C6" s="216" t="s">
        <v>41</v>
      </c>
      <c r="D6" s="216" t="s">
        <v>10</v>
      </c>
      <c r="E6" s="216" t="s">
        <v>6</v>
      </c>
      <c r="F6" s="17" t="s">
        <v>11</v>
      </c>
      <c r="G6" s="216" t="s">
        <v>37</v>
      </c>
      <c r="H6" s="216" t="s">
        <v>12</v>
      </c>
      <c r="I6" s="216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73" t="s">
        <v>1375</v>
      </c>
      <c r="C7" s="150" t="s">
        <v>1376</v>
      </c>
      <c r="D7" s="150" t="s">
        <v>30</v>
      </c>
      <c r="E7" s="150">
        <v>163</v>
      </c>
      <c r="F7" s="155">
        <v>162.47999999999999</v>
      </c>
      <c r="G7" s="157">
        <v>122.2</v>
      </c>
      <c r="H7" s="212">
        <v>8.5500000000000007</v>
      </c>
      <c r="I7" s="150" t="s">
        <v>6</v>
      </c>
      <c r="J7" s="213">
        <v>12882.53</v>
      </c>
      <c r="K7" s="158">
        <f t="shared" ref="K7:K14" si="0">J7-F7+H7</f>
        <v>12728.6</v>
      </c>
    </row>
    <row r="8" spans="1:11" x14ac:dyDescent="0.25">
      <c r="A8" s="150">
        <v>2</v>
      </c>
      <c r="B8" s="173" t="s">
        <v>1377</v>
      </c>
      <c r="C8" s="150" t="s">
        <v>1378</v>
      </c>
      <c r="D8" s="150" t="s">
        <v>107</v>
      </c>
      <c r="E8" s="150">
        <v>199</v>
      </c>
      <c r="F8" s="155">
        <v>198.66</v>
      </c>
      <c r="G8" s="157">
        <v>155.69999999999999</v>
      </c>
      <c r="H8" s="212">
        <v>10.9</v>
      </c>
      <c r="I8" s="150" t="s">
        <v>6</v>
      </c>
      <c r="J8" s="159">
        <v>12728.6</v>
      </c>
      <c r="K8" s="158">
        <f t="shared" si="0"/>
        <v>12540.84</v>
      </c>
    </row>
    <row r="9" spans="1:11" x14ac:dyDescent="0.25">
      <c r="A9" s="150">
        <v>3</v>
      </c>
      <c r="B9" s="173" t="s">
        <v>1379</v>
      </c>
      <c r="C9" s="150" t="s">
        <v>497</v>
      </c>
      <c r="D9" s="150" t="s">
        <v>15</v>
      </c>
      <c r="E9" s="150">
        <v>0</v>
      </c>
      <c r="F9" s="155">
        <v>-93.14</v>
      </c>
      <c r="G9" s="157">
        <v>35.14</v>
      </c>
      <c r="H9" s="212">
        <v>-4.0599999999999996</v>
      </c>
      <c r="I9" s="150" t="s">
        <v>468</v>
      </c>
      <c r="J9" s="213">
        <v>12540.84</v>
      </c>
      <c r="K9" s="158">
        <f t="shared" si="0"/>
        <v>12629.92</v>
      </c>
    </row>
    <row r="10" spans="1:11" x14ac:dyDescent="0.25">
      <c r="A10" s="150">
        <v>4</v>
      </c>
      <c r="B10" s="173" t="s">
        <v>1380</v>
      </c>
      <c r="C10" s="150" t="s">
        <v>1381</v>
      </c>
      <c r="D10" s="150" t="s">
        <v>5</v>
      </c>
      <c r="E10" s="150">
        <v>199</v>
      </c>
      <c r="F10" s="155">
        <v>198.66</v>
      </c>
      <c r="G10" s="157">
        <v>155.69999999999999</v>
      </c>
      <c r="H10" s="212">
        <v>10.9</v>
      </c>
      <c r="I10" s="150" t="s">
        <v>6</v>
      </c>
      <c r="J10" s="213">
        <v>12629.92</v>
      </c>
      <c r="K10" s="158">
        <f t="shared" si="0"/>
        <v>12442.16</v>
      </c>
    </row>
    <row r="11" spans="1:11" x14ac:dyDescent="0.25">
      <c r="A11" s="150">
        <v>5</v>
      </c>
      <c r="B11" s="173" t="s">
        <v>1382</v>
      </c>
      <c r="C11" s="150" t="s">
        <v>1383</v>
      </c>
      <c r="D11" s="150" t="s">
        <v>30</v>
      </c>
      <c r="E11" s="150">
        <v>163</v>
      </c>
      <c r="F11" s="155">
        <v>162.47999999999999</v>
      </c>
      <c r="G11" s="157">
        <v>122.2</v>
      </c>
      <c r="H11" s="212">
        <v>8.5500000000000007</v>
      </c>
      <c r="I11" s="150" t="s">
        <v>157</v>
      </c>
      <c r="J11" s="213">
        <v>12442.16</v>
      </c>
      <c r="K11" s="158">
        <f t="shared" si="0"/>
        <v>12288.23</v>
      </c>
    </row>
    <row r="12" spans="1:11" x14ac:dyDescent="0.25">
      <c r="A12" s="150">
        <v>6</v>
      </c>
      <c r="B12" s="173" t="s">
        <v>1384</v>
      </c>
      <c r="C12" s="150" t="s">
        <v>1385</v>
      </c>
      <c r="D12" s="150" t="s">
        <v>5</v>
      </c>
      <c r="E12" s="150">
        <v>199</v>
      </c>
      <c r="F12" s="155">
        <v>198.66</v>
      </c>
      <c r="G12" s="157">
        <v>155.69999999999999</v>
      </c>
      <c r="H12" s="157">
        <v>10.9</v>
      </c>
      <c r="I12" s="150" t="s">
        <v>6</v>
      </c>
      <c r="J12" s="213">
        <v>12288.23</v>
      </c>
      <c r="K12" s="197">
        <f t="shared" si="0"/>
        <v>12100.47</v>
      </c>
    </row>
    <row r="13" spans="1:11" x14ac:dyDescent="0.25">
      <c r="A13" s="150">
        <v>7</v>
      </c>
      <c r="B13" s="173" t="s">
        <v>1386</v>
      </c>
      <c r="C13" s="150" t="s">
        <v>1385</v>
      </c>
      <c r="D13" s="150" t="s">
        <v>5</v>
      </c>
      <c r="E13" s="150">
        <v>199</v>
      </c>
      <c r="F13" s="155">
        <v>198.66</v>
      </c>
      <c r="G13" s="157">
        <v>155.69999999999999</v>
      </c>
      <c r="H13" s="157">
        <v>10.9</v>
      </c>
      <c r="I13" s="150" t="s">
        <v>6</v>
      </c>
      <c r="J13" s="213">
        <v>12100.47</v>
      </c>
      <c r="K13" s="158">
        <f t="shared" si="0"/>
        <v>11912.71</v>
      </c>
    </row>
    <row r="14" spans="1:11" x14ac:dyDescent="0.25">
      <c r="A14" s="27">
        <v>8</v>
      </c>
      <c r="B14" s="91" t="s">
        <v>1387</v>
      </c>
      <c r="C14" s="27" t="s">
        <v>1388</v>
      </c>
      <c r="D14" s="27" t="s">
        <v>5</v>
      </c>
      <c r="E14" s="27">
        <v>199</v>
      </c>
      <c r="F14" s="131">
        <v>198.66</v>
      </c>
      <c r="G14" s="83">
        <v>155.69999999999999</v>
      </c>
      <c r="H14" s="83">
        <v>10.9</v>
      </c>
      <c r="I14" s="27" t="s">
        <v>6</v>
      </c>
      <c r="J14" s="10">
        <v>11912.71</v>
      </c>
      <c r="K14" s="83">
        <f t="shared" si="0"/>
        <v>11724.949999999999</v>
      </c>
    </row>
    <row r="15" spans="1:11" x14ac:dyDescent="0.25">
      <c r="A15" s="49"/>
      <c r="B15" s="73" t="s">
        <v>76</v>
      </c>
      <c r="C15" s="73"/>
      <c r="D15" s="73"/>
      <c r="E15" s="75">
        <f>E7+E8+E9+E10+E11+E12+E13+E14</f>
        <v>1321</v>
      </c>
      <c r="F15" s="74">
        <f>F7+F8+F9+F10+F11+F12+F13+F14</f>
        <v>1225.1200000000001</v>
      </c>
      <c r="G15" s="75"/>
      <c r="H15" s="74">
        <f>H7+H8+H9+H10+H11+H12+H13+H14</f>
        <v>67.540000000000006</v>
      </c>
      <c r="I15" s="73"/>
      <c r="J15" s="73"/>
      <c r="K15" s="217"/>
    </row>
    <row r="16" spans="1:11" x14ac:dyDescent="0.25">
      <c r="A16" s="35"/>
      <c r="B16" s="35"/>
      <c r="C16" s="36"/>
      <c r="D16" s="36"/>
      <c r="E16" s="36"/>
      <c r="F16" s="36"/>
      <c r="G16" s="36"/>
      <c r="H16" s="35"/>
      <c r="I16" s="35"/>
      <c r="J16" s="35"/>
      <c r="K16" s="35"/>
    </row>
    <row r="17" spans="1:11" x14ac:dyDescent="0.25">
      <c r="A17" s="35"/>
      <c r="B17" s="35"/>
      <c r="C17" s="281" t="s">
        <v>38</v>
      </c>
      <c r="D17" s="281"/>
      <c r="E17" s="281"/>
      <c r="F17" s="281"/>
      <c r="G17" s="19">
        <f>E15</f>
        <v>1321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40</v>
      </c>
      <c r="D18" s="281"/>
      <c r="E18" s="281"/>
      <c r="F18" s="281"/>
      <c r="G18" s="19">
        <f>H15+0</f>
        <v>67.540000000000006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</v>
      </c>
      <c r="D19" s="281"/>
      <c r="E19" s="281"/>
      <c r="F19" s="281"/>
      <c r="G19" s="19">
        <f>K14</f>
        <v>11724.949999999999</v>
      </c>
      <c r="H19" s="35"/>
      <c r="I19" s="35"/>
      <c r="J19" s="35"/>
      <c r="K19" s="35"/>
    </row>
    <row r="20" spans="1:11" x14ac:dyDescent="0.25">
      <c r="A20" s="37"/>
      <c r="B20" s="35"/>
      <c r="C20" s="285" t="s">
        <v>806</v>
      </c>
      <c r="D20" s="285"/>
      <c r="E20" s="285"/>
      <c r="F20" s="285"/>
      <c r="G20" s="28">
        <f>G17-G18</f>
        <v>1253.46</v>
      </c>
      <c r="H20" s="35"/>
      <c r="I20" s="35"/>
      <c r="J20" s="35"/>
      <c r="K20" s="35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280" t="s">
        <v>481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x14ac:dyDescent="0.25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ht="30" x14ac:dyDescent="0.25">
      <c r="A28" s="216" t="s">
        <v>68</v>
      </c>
      <c r="B28" s="216" t="s">
        <v>2</v>
      </c>
      <c r="C28" s="216" t="s">
        <v>41</v>
      </c>
      <c r="D28" s="216" t="s">
        <v>10</v>
      </c>
      <c r="E28" s="216" t="s">
        <v>6</v>
      </c>
      <c r="F28" s="17" t="s">
        <v>11</v>
      </c>
      <c r="G28" s="216" t="s">
        <v>37</v>
      </c>
      <c r="H28" s="216" t="s">
        <v>12</v>
      </c>
      <c r="I28" s="216" t="s">
        <v>3</v>
      </c>
      <c r="J28" s="6" t="s">
        <v>1</v>
      </c>
      <c r="K28" s="16" t="s">
        <v>13</v>
      </c>
    </row>
    <row r="29" spans="1:11" x14ac:dyDescent="0.25">
      <c r="A29" s="150">
        <v>1</v>
      </c>
      <c r="B29" s="153" t="s">
        <v>1390</v>
      </c>
      <c r="C29" s="150" t="s">
        <v>1391</v>
      </c>
      <c r="D29" s="150" t="s">
        <v>1411</v>
      </c>
      <c r="E29" s="224">
        <v>168</v>
      </c>
      <c r="F29" s="225">
        <v>168</v>
      </c>
      <c r="G29" s="150">
        <v>0</v>
      </c>
      <c r="H29" s="150">
        <v>0</v>
      </c>
      <c r="I29" s="150" t="s">
        <v>6</v>
      </c>
      <c r="J29" s="196">
        <v>262.04000000000002</v>
      </c>
      <c r="K29" s="197">
        <f>J29-F29+H29</f>
        <v>94.04000000000002</v>
      </c>
    </row>
    <row r="30" spans="1:11" x14ac:dyDescent="0.25">
      <c r="A30" s="191"/>
      <c r="B30" s="192" t="s">
        <v>76</v>
      </c>
      <c r="C30" s="192"/>
      <c r="D30" s="192"/>
      <c r="E30" s="194">
        <f>E29</f>
        <v>168</v>
      </c>
      <c r="F30" s="194">
        <f>F29</f>
        <v>168</v>
      </c>
      <c r="G30" s="194"/>
      <c r="H30" s="192"/>
      <c r="I30" s="192"/>
      <c r="J30" s="192"/>
      <c r="K30" s="192"/>
    </row>
    <row r="31" spans="1:11" x14ac:dyDescent="0.25">
      <c r="A31" s="35"/>
      <c r="B31" s="35"/>
      <c r="C31" s="36"/>
      <c r="D31" s="36"/>
      <c r="E31" s="36"/>
      <c r="F31" s="36"/>
      <c r="G31" s="36"/>
      <c r="H31" s="35"/>
      <c r="I31" s="35"/>
      <c r="J31" s="35"/>
      <c r="K31" s="35"/>
    </row>
    <row r="32" spans="1:11" x14ac:dyDescent="0.25">
      <c r="A32" s="35"/>
      <c r="B32" s="35"/>
      <c r="C32" s="281" t="s">
        <v>1392</v>
      </c>
      <c r="D32" s="281"/>
      <c r="E32" s="281"/>
      <c r="F32" s="281"/>
      <c r="G32" s="19">
        <v>646.52</v>
      </c>
      <c r="H32" s="118"/>
      <c r="I32" s="119"/>
      <c r="J32" s="119"/>
      <c r="K32" s="119"/>
    </row>
    <row r="33" spans="1:11" x14ac:dyDescent="0.25">
      <c r="A33" s="35"/>
      <c r="B33" s="35"/>
      <c r="C33" s="281" t="s">
        <v>981</v>
      </c>
      <c r="D33" s="281"/>
      <c r="E33" s="281"/>
      <c r="F33" s="281"/>
      <c r="G33" s="19">
        <f>F30</f>
        <v>168</v>
      </c>
      <c r="H33" s="118"/>
      <c r="I33" s="119"/>
      <c r="J33" s="119"/>
      <c r="K33" s="119"/>
    </row>
    <row r="34" spans="1:11" x14ac:dyDescent="0.25">
      <c r="A34" s="35"/>
      <c r="B34" s="35"/>
      <c r="C34" s="266" t="s">
        <v>1367</v>
      </c>
      <c r="D34" s="267"/>
      <c r="E34" s="267"/>
      <c r="F34" s="268"/>
      <c r="G34" s="19">
        <f>K29</f>
        <v>94.04000000000002</v>
      </c>
      <c r="H34" s="119"/>
      <c r="I34" s="119"/>
      <c r="J34" s="119"/>
      <c r="K34" s="119"/>
    </row>
    <row r="35" spans="1:11" x14ac:dyDescent="0.25">
      <c r="A35" s="35"/>
      <c r="B35" s="35"/>
      <c r="C35" s="348" t="s">
        <v>1389</v>
      </c>
      <c r="D35" s="349"/>
      <c r="E35" s="349"/>
      <c r="F35" s="350"/>
      <c r="G35" s="19">
        <v>362</v>
      </c>
      <c r="H35" s="119"/>
      <c r="I35" s="119"/>
      <c r="J35" s="119"/>
      <c r="K35" s="119"/>
    </row>
    <row r="36" spans="1:11" x14ac:dyDescent="0.25">
      <c r="A36" s="35"/>
      <c r="B36" s="35"/>
      <c r="C36" s="266" t="s">
        <v>75</v>
      </c>
      <c r="D36" s="267"/>
      <c r="E36" s="267"/>
      <c r="F36" s="268"/>
      <c r="G36" s="19">
        <v>866</v>
      </c>
      <c r="H36" s="318"/>
      <c r="I36" s="319"/>
      <c r="J36" s="319"/>
      <c r="K36" s="319"/>
    </row>
    <row r="37" spans="1:11" x14ac:dyDescent="0.25">
      <c r="A37" s="37"/>
      <c r="B37" s="37"/>
      <c r="C37" s="282" t="s">
        <v>879</v>
      </c>
      <c r="D37" s="283"/>
      <c r="E37" s="283"/>
      <c r="F37" s="284"/>
      <c r="G37" s="28">
        <f>G17+G32+G33-G35-G36-G18</f>
        <v>839.98</v>
      </c>
      <c r="H37" s="118"/>
      <c r="I37" s="119"/>
      <c r="J37" s="119"/>
      <c r="K37" s="119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134"/>
      <c r="B39" s="134"/>
      <c r="C39" s="134"/>
      <c r="D39" s="134"/>
      <c r="H39" s="311" t="s">
        <v>1395</v>
      </c>
      <c r="I39" s="311"/>
      <c r="J39" s="311"/>
    </row>
    <row r="40" spans="1:11" x14ac:dyDescent="0.25">
      <c r="B40" s="218" t="s">
        <v>1051</v>
      </c>
    </row>
    <row r="41" spans="1:11" x14ac:dyDescent="0.25">
      <c r="H41" s="311" t="s">
        <v>71</v>
      </c>
      <c r="I41" s="311"/>
      <c r="J41" s="311"/>
    </row>
    <row r="42" spans="1:11" x14ac:dyDescent="0.25">
      <c r="A42" s="219"/>
      <c r="B42" s="219" t="s">
        <v>1090</v>
      </c>
      <c r="C42" s="215">
        <v>793</v>
      </c>
    </row>
    <row r="43" spans="1:11" x14ac:dyDescent="0.25">
      <c r="A43" s="219"/>
      <c r="B43" s="219" t="s">
        <v>1056</v>
      </c>
      <c r="C43" s="215">
        <v>5</v>
      </c>
    </row>
    <row r="44" spans="1:11" x14ac:dyDescent="0.25">
      <c r="A44" s="219"/>
      <c r="B44" s="219" t="s">
        <v>1393</v>
      </c>
      <c r="C44" s="215">
        <v>5</v>
      </c>
    </row>
    <row r="45" spans="1:11" x14ac:dyDescent="0.25">
      <c r="B45" s="219" t="s">
        <v>1394</v>
      </c>
      <c r="C45" s="215">
        <v>13</v>
      </c>
    </row>
    <row r="46" spans="1:11" x14ac:dyDescent="0.25">
      <c r="B46" s="219" t="s">
        <v>1113</v>
      </c>
      <c r="C46" s="215">
        <v>50</v>
      </c>
    </row>
    <row r="47" spans="1:11" x14ac:dyDescent="0.25">
      <c r="B47" s="218" t="s">
        <v>1059</v>
      </c>
      <c r="C47" s="125">
        <f>C41+C42+C43+C45+C50+C51+C48+C49+C44+C46</f>
        <v>866</v>
      </c>
    </row>
  </sheetData>
  <mergeCells count="16">
    <mergeCell ref="C36:F36"/>
    <mergeCell ref="H36:K36"/>
    <mergeCell ref="C37:F37"/>
    <mergeCell ref="H39:J39"/>
    <mergeCell ref="H41:J41"/>
    <mergeCell ref="A26:K27"/>
    <mergeCell ref="C32:F32"/>
    <mergeCell ref="C33:F33"/>
    <mergeCell ref="C34:F34"/>
    <mergeCell ref="C35:F35"/>
    <mergeCell ref="C20:F20"/>
    <mergeCell ref="A1:K3"/>
    <mergeCell ref="A4:K5"/>
    <mergeCell ref="C17:F17"/>
    <mergeCell ref="C18:F18"/>
    <mergeCell ref="C19:F19"/>
  </mergeCells>
  <pageMargins left="0" right="0" top="0" bottom="0" header="0.31496062992125984" footer="0.31496062992125984"/>
  <pageSetup paperSize="9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2" workbookViewId="0">
      <selection activeCell="G40" sqref="G40"/>
    </sheetView>
  </sheetViews>
  <sheetFormatPr baseColWidth="10" defaultRowHeight="15" x14ac:dyDescent="0.25"/>
  <cols>
    <col min="1" max="1" width="6.42578125" customWidth="1"/>
    <col min="2" max="2" width="33" customWidth="1"/>
  </cols>
  <sheetData>
    <row r="1" spans="1:11" x14ac:dyDescent="0.25">
      <c r="A1" s="280" t="s">
        <v>1414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20" t="s">
        <v>68</v>
      </c>
      <c r="B6" s="220" t="s">
        <v>2</v>
      </c>
      <c r="C6" s="220" t="s">
        <v>41</v>
      </c>
      <c r="D6" s="220" t="s">
        <v>10</v>
      </c>
      <c r="E6" s="220" t="s">
        <v>6</v>
      </c>
      <c r="F6" s="17" t="s">
        <v>11</v>
      </c>
      <c r="G6" s="220" t="s">
        <v>37</v>
      </c>
      <c r="H6" s="220" t="s">
        <v>12</v>
      </c>
      <c r="I6" s="220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73" t="s">
        <v>1397</v>
      </c>
      <c r="C7" s="150" t="s">
        <v>1398</v>
      </c>
      <c r="D7" s="150" t="s">
        <v>30</v>
      </c>
      <c r="E7" s="150">
        <v>163</v>
      </c>
      <c r="F7" s="155">
        <v>162.47999999999999</v>
      </c>
      <c r="G7" s="157">
        <v>122.2</v>
      </c>
      <c r="H7" s="212">
        <v>8.5500000000000007</v>
      </c>
      <c r="I7" s="150" t="s">
        <v>6</v>
      </c>
      <c r="J7" s="213">
        <v>11724.95</v>
      </c>
      <c r="K7" s="158">
        <f>J7-F7+H7</f>
        <v>11571.02</v>
      </c>
    </row>
    <row r="8" spans="1:11" x14ac:dyDescent="0.25">
      <c r="A8" s="150">
        <v>2</v>
      </c>
      <c r="B8" s="173" t="s">
        <v>808</v>
      </c>
      <c r="C8" s="150" t="s">
        <v>810</v>
      </c>
      <c r="D8" s="150" t="s">
        <v>15</v>
      </c>
      <c r="E8" s="150">
        <v>0</v>
      </c>
      <c r="F8" s="158">
        <v>-253.7</v>
      </c>
      <c r="G8" s="157">
        <v>178.43</v>
      </c>
      <c r="H8" s="212">
        <v>-14.9</v>
      </c>
      <c r="I8" s="150" t="s">
        <v>468</v>
      </c>
      <c r="J8" s="213">
        <v>11571.02</v>
      </c>
      <c r="K8" s="158">
        <f>J8-F8+H8</f>
        <v>11809.820000000002</v>
      </c>
    </row>
    <row r="9" spans="1:11" x14ac:dyDescent="0.25">
      <c r="A9" s="150">
        <v>3</v>
      </c>
      <c r="B9" s="173" t="s">
        <v>1399</v>
      </c>
      <c r="C9" s="150" t="s">
        <v>810</v>
      </c>
      <c r="D9" s="150" t="s">
        <v>15</v>
      </c>
      <c r="E9" s="150">
        <v>0</v>
      </c>
      <c r="F9" s="158">
        <v>-253.7</v>
      </c>
      <c r="G9" s="157">
        <v>178.43</v>
      </c>
      <c r="H9" s="212">
        <v>-14.9</v>
      </c>
      <c r="I9" s="150" t="s">
        <v>468</v>
      </c>
      <c r="J9" s="213">
        <v>11809.82</v>
      </c>
      <c r="K9" s="158">
        <f>J9-F9+H9</f>
        <v>12048.62</v>
      </c>
    </row>
    <row r="10" spans="1:11" x14ac:dyDescent="0.25">
      <c r="A10" s="150"/>
      <c r="B10" s="173"/>
      <c r="C10" s="150"/>
      <c r="D10" s="150"/>
      <c r="E10" s="150"/>
      <c r="F10" s="155"/>
      <c r="G10" s="157"/>
      <c r="H10" s="212"/>
      <c r="I10" s="150"/>
      <c r="J10" s="213"/>
      <c r="K10" s="158"/>
    </row>
    <row r="11" spans="1:11" x14ac:dyDescent="0.25">
      <c r="A11" s="150"/>
      <c r="B11" s="173"/>
      <c r="C11" s="150"/>
      <c r="D11" s="150"/>
      <c r="E11" s="150"/>
      <c r="F11" s="155"/>
      <c r="G11" s="157"/>
      <c r="H11" s="212"/>
      <c r="I11" s="150"/>
      <c r="J11" s="213"/>
      <c r="K11" s="158"/>
    </row>
    <row r="12" spans="1:11" x14ac:dyDescent="0.25">
      <c r="A12" s="150"/>
      <c r="B12" s="173"/>
      <c r="C12" s="150"/>
      <c r="D12" s="150"/>
      <c r="E12" s="150"/>
      <c r="F12" s="155"/>
      <c r="G12" s="157"/>
      <c r="H12" s="157"/>
      <c r="I12" s="150"/>
      <c r="J12" s="213"/>
      <c r="K12" s="197"/>
    </row>
    <row r="13" spans="1:11" x14ac:dyDescent="0.25">
      <c r="A13" s="150"/>
      <c r="B13" s="173"/>
      <c r="C13" s="150"/>
      <c r="D13" s="150"/>
      <c r="E13" s="150"/>
      <c r="F13" s="155"/>
      <c r="G13" s="157"/>
      <c r="H13" s="157"/>
      <c r="I13" s="150"/>
      <c r="J13" s="213"/>
      <c r="K13" s="158"/>
    </row>
    <row r="14" spans="1:11" x14ac:dyDescent="0.25">
      <c r="A14" s="27"/>
      <c r="B14" s="91"/>
      <c r="C14" s="27"/>
      <c r="D14" s="27"/>
      <c r="E14" s="27"/>
      <c r="F14" s="131"/>
      <c r="G14" s="83"/>
      <c r="H14" s="83"/>
      <c r="I14" s="27"/>
      <c r="J14" s="10"/>
      <c r="K14" s="83"/>
    </row>
    <row r="15" spans="1:11" x14ac:dyDescent="0.25">
      <c r="A15" s="49"/>
      <c r="B15" s="73"/>
      <c r="C15" s="73"/>
      <c r="D15" s="73"/>
      <c r="E15" s="75">
        <f>E7+E8+E9+E10+E11+E12+E13+E14</f>
        <v>163</v>
      </c>
      <c r="F15" s="74">
        <f>F7+F8+F9</f>
        <v>-344.91999999999996</v>
      </c>
      <c r="G15" s="75"/>
      <c r="H15" s="74">
        <f>H7+H8+H9+H10+H11+H12+H13+H14</f>
        <v>-21.25</v>
      </c>
      <c r="I15" s="73"/>
      <c r="J15" s="73"/>
      <c r="K15" s="221"/>
    </row>
    <row r="16" spans="1:11" x14ac:dyDescent="0.25">
      <c r="A16" s="35"/>
      <c r="B16" s="35"/>
      <c r="C16" s="36"/>
      <c r="D16" s="36"/>
      <c r="E16" s="36"/>
      <c r="F16" s="36"/>
      <c r="G16" s="36"/>
      <c r="H16" s="35"/>
      <c r="I16" s="35"/>
      <c r="J16" s="35"/>
      <c r="K16" s="35"/>
    </row>
    <row r="17" spans="1:11" x14ac:dyDescent="0.25">
      <c r="A17" s="35"/>
      <c r="B17" s="35"/>
      <c r="C17" s="281" t="s">
        <v>38</v>
      </c>
      <c r="D17" s="281"/>
      <c r="E17" s="281"/>
      <c r="F17" s="281"/>
      <c r="G17" s="19">
        <f>E15</f>
        <v>163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40</v>
      </c>
      <c r="D18" s="281"/>
      <c r="E18" s="281"/>
      <c r="F18" s="281"/>
      <c r="G18" s="19">
        <f>H15+0</f>
        <v>-21.25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</v>
      </c>
      <c r="D19" s="281"/>
      <c r="E19" s="281"/>
      <c r="F19" s="281"/>
      <c r="G19" s="19">
        <f>K9</f>
        <v>12048.62</v>
      </c>
      <c r="H19" s="35"/>
      <c r="I19" s="35"/>
      <c r="J19" s="35"/>
      <c r="K19" s="35"/>
    </row>
    <row r="20" spans="1:11" x14ac:dyDescent="0.25">
      <c r="A20" s="37"/>
      <c r="B20" s="35"/>
      <c r="C20" s="285" t="s">
        <v>806</v>
      </c>
      <c r="D20" s="285"/>
      <c r="E20" s="285"/>
      <c r="F20" s="285"/>
      <c r="G20" s="28">
        <f>G17-G18</f>
        <v>184.25</v>
      </c>
      <c r="H20" s="35"/>
      <c r="I20" s="35"/>
      <c r="J20" s="35"/>
      <c r="K20" s="35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280" t="s">
        <v>481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x14ac:dyDescent="0.25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ht="30" x14ac:dyDescent="0.25">
      <c r="A28" s="220" t="s">
        <v>68</v>
      </c>
      <c r="B28" s="220" t="s">
        <v>2</v>
      </c>
      <c r="C28" s="220" t="s">
        <v>41</v>
      </c>
      <c r="D28" s="220" t="s">
        <v>10</v>
      </c>
      <c r="E28" s="220" t="s">
        <v>6</v>
      </c>
      <c r="F28" s="17" t="s">
        <v>11</v>
      </c>
      <c r="G28" s="220" t="s">
        <v>37</v>
      </c>
      <c r="H28" s="220" t="s">
        <v>12</v>
      </c>
      <c r="I28" s="220" t="s">
        <v>3</v>
      </c>
      <c r="J28" s="6" t="s">
        <v>1</v>
      </c>
      <c r="K28" s="16" t="s">
        <v>13</v>
      </c>
    </row>
    <row r="29" spans="1:11" x14ac:dyDescent="0.25">
      <c r="A29" s="150">
        <v>1</v>
      </c>
      <c r="B29" s="153"/>
      <c r="C29" s="150"/>
      <c r="D29" s="150"/>
      <c r="E29" s="224"/>
      <c r="F29" s="225"/>
      <c r="G29" s="150">
        <v>0</v>
      </c>
      <c r="H29" s="150">
        <v>0</v>
      </c>
      <c r="I29" s="150" t="s">
        <v>6</v>
      </c>
      <c r="J29" s="196">
        <v>94.04</v>
      </c>
      <c r="K29" s="197">
        <f>J29-F29+H29</f>
        <v>94.04</v>
      </c>
    </row>
    <row r="30" spans="1:11" x14ac:dyDescent="0.25">
      <c r="A30" s="191"/>
      <c r="B30" s="192" t="s">
        <v>76</v>
      </c>
      <c r="C30" s="192"/>
      <c r="D30" s="192"/>
      <c r="E30" s="194">
        <f>E29</f>
        <v>0</v>
      </c>
      <c r="F30" s="194">
        <f>F29</f>
        <v>0</v>
      </c>
      <c r="G30" s="194"/>
      <c r="H30" s="192"/>
      <c r="I30" s="192"/>
      <c r="J30" s="192"/>
      <c r="K30" s="192"/>
    </row>
    <row r="31" spans="1:11" x14ac:dyDescent="0.25">
      <c r="A31" s="35"/>
      <c r="B31" s="35"/>
      <c r="C31" s="36"/>
      <c r="D31" s="36"/>
      <c r="E31" s="36"/>
      <c r="F31" s="36"/>
      <c r="G31" s="36"/>
      <c r="H31" s="35"/>
      <c r="I31" s="35"/>
      <c r="J31" s="35"/>
      <c r="K31" s="35"/>
    </row>
    <row r="32" spans="1:11" x14ac:dyDescent="0.25">
      <c r="A32" s="35"/>
      <c r="B32" s="35"/>
      <c r="C32" s="281" t="s">
        <v>1400</v>
      </c>
      <c r="D32" s="281"/>
      <c r="E32" s="281"/>
      <c r="F32" s="281"/>
      <c r="G32" s="19">
        <v>839.98</v>
      </c>
      <c r="H32" s="118"/>
      <c r="I32" s="119"/>
      <c r="J32" s="119"/>
      <c r="K32" s="119"/>
    </row>
    <row r="33" spans="1:11" x14ac:dyDescent="0.25">
      <c r="A33" s="35"/>
      <c r="B33" s="35"/>
      <c r="C33" s="281" t="s">
        <v>981</v>
      </c>
      <c r="D33" s="281"/>
      <c r="E33" s="281"/>
      <c r="F33" s="281"/>
      <c r="G33" s="19">
        <v>0</v>
      </c>
      <c r="H33" s="118"/>
      <c r="I33" s="119"/>
      <c r="J33" s="119"/>
      <c r="K33" s="119"/>
    </row>
    <row r="34" spans="1:11" x14ac:dyDescent="0.25">
      <c r="A34" s="35"/>
      <c r="B34" s="35"/>
      <c r="C34" s="266" t="s">
        <v>1367</v>
      </c>
      <c r="D34" s="267"/>
      <c r="E34" s="267"/>
      <c r="F34" s="268"/>
      <c r="G34" s="19">
        <f>K29</f>
        <v>94.04</v>
      </c>
      <c r="H34" s="119"/>
      <c r="I34" s="119"/>
      <c r="J34" s="119"/>
      <c r="K34" s="119"/>
    </row>
    <row r="35" spans="1:11" x14ac:dyDescent="0.25">
      <c r="A35" s="35"/>
      <c r="B35" s="35"/>
      <c r="C35" s="348" t="s">
        <v>1402</v>
      </c>
      <c r="D35" s="349"/>
      <c r="E35" s="349"/>
      <c r="F35" s="350"/>
      <c r="G35" s="19">
        <v>80</v>
      </c>
      <c r="H35" s="119"/>
      <c r="I35" s="119"/>
      <c r="J35" s="119"/>
      <c r="K35" s="119"/>
    </row>
    <row r="36" spans="1:11" x14ac:dyDescent="0.25">
      <c r="A36" s="35"/>
      <c r="B36" s="35"/>
      <c r="C36" s="348" t="s">
        <v>1405</v>
      </c>
      <c r="D36" s="349"/>
      <c r="E36" s="349"/>
      <c r="F36" s="350"/>
      <c r="G36" s="19">
        <v>40</v>
      </c>
      <c r="H36" s="119"/>
      <c r="I36" s="119"/>
      <c r="J36" s="119"/>
      <c r="K36" s="119"/>
    </row>
    <row r="37" spans="1:11" x14ac:dyDescent="0.25">
      <c r="A37" s="35"/>
      <c r="B37" s="35"/>
      <c r="C37" s="348" t="s">
        <v>1401</v>
      </c>
      <c r="D37" s="349"/>
      <c r="E37" s="349"/>
      <c r="F37" s="350"/>
      <c r="G37" s="19">
        <v>400</v>
      </c>
      <c r="H37" s="119"/>
      <c r="I37" s="119"/>
      <c r="J37" s="119"/>
      <c r="K37" s="119"/>
    </row>
    <row r="38" spans="1:11" x14ac:dyDescent="0.25">
      <c r="A38" s="35"/>
      <c r="B38" s="35"/>
      <c r="C38" s="266" t="s">
        <v>75</v>
      </c>
      <c r="D38" s="267"/>
      <c r="E38" s="267"/>
      <c r="F38" s="268"/>
      <c r="G38" s="19">
        <v>1340</v>
      </c>
      <c r="H38" s="318"/>
      <c r="I38" s="319"/>
      <c r="J38" s="319"/>
      <c r="K38" s="319"/>
    </row>
    <row r="39" spans="1:11" x14ac:dyDescent="0.25">
      <c r="A39" s="37"/>
      <c r="B39" s="37"/>
      <c r="C39" s="282" t="s">
        <v>879</v>
      </c>
      <c r="D39" s="283"/>
      <c r="E39" s="283"/>
      <c r="F39" s="284"/>
      <c r="G39" s="28">
        <f>G17+G32+G35+G37-G38-H7+G36</f>
        <v>174.43</v>
      </c>
      <c r="H39" s="118"/>
      <c r="I39" s="119"/>
      <c r="J39" s="119"/>
      <c r="K39" s="119"/>
    </row>
    <row r="40" spans="1:11" x14ac:dyDescent="0.25">
      <c r="A40" s="37"/>
      <c r="B40" s="37"/>
      <c r="C40" s="38"/>
      <c r="D40" s="38"/>
      <c r="E40" s="38"/>
      <c r="F40" s="38"/>
      <c r="G40" s="39"/>
      <c r="H40" s="37"/>
      <c r="I40" s="37"/>
      <c r="J40" s="37"/>
      <c r="K40" s="37"/>
    </row>
    <row r="41" spans="1:11" x14ac:dyDescent="0.25">
      <c r="A41" s="134"/>
      <c r="B41" s="134"/>
      <c r="C41" s="134"/>
      <c r="D41" s="134"/>
      <c r="H41" s="311" t="s">
        <v>1404</v>
      </c>
      <c r="I41" s="311"/>
      <c r="J41" s="311"/>
    </row>
    <row r="42" spans="1:11" x14ac:dyDescent="0.25">
      <c r="B42" s="222" t="s">
        <v>1051</v>
      </c>
    </row>
    <row r="43" spans="1:11" x14ac:dyDescent="0.25">
      <c r="H43" s="311" t="s">
        <v>71</v>
      </c>
      <c r="I43" s="311"/>
      <c r="J43" s="311"/>
    </row>
    <row r="44" spans="1:11" x14ac:dyDescent="0.25">
      <c r="A44" s="223"/>
      <c r="B44" s="223" t="s">
        <v>1090</v>
      </c>
      <c r="C44" s="215">
        <v>840</v>
      </c>
    </row>
    <row r="45" spans="1:11" x14ac:dyDescent="0.25">
      <c r="A45" s="223"/>
      <c r="B45" s="223" t="s">
        <v>1403</v>
      </c>
      <c r="C45" s="215">
        <v>500</v>
      </c>
    </row>
    <row r="46" spans="1:11" x14ac:dyDescent="0.25">
      <c r="A46" s="223"/>
      <c r="B46" s="223"/>
      <c r="C46" s="215"/>
    </row>
    <row r="47" spans="1:11" x14ac:dyDescent="0.25">
      <c r="B47" s="223"/>
      <c r="C47" s="215"/>
    </row>
    <row r="49" spans="2:3" x14ac:dyDescent="0.25">
      <c r="B49" s="222" t="s">
        <v>1059</v>
      </c>
      <c r="C49" s="125">
        <f>C43+C44+C45+C47+C52+C53+C50+C51+C46</f>
        <v>1340</v>
      </c>
    </row>
  </sheetData>
  <mergeCells count="18">
    <mergeCell ref="C20:F20"/>
    <mergeCell ref="A1:K3"/>
    <mergeCell ref="A4:K5"/>
    <mergeCell ref="C17:F17"/>
    <mergeCell ref="C18:F18"/>
    <mergeCell ref="C19:F19"/>
    <mergeCell ref="A26:K27"/>
    <mergeCell ref="C32:F32"/>
    <mergeCell ref="C33:F33"/>
    <mergeCell ref="C34:F34"/>
    <mergeCell ref="C37:F37"/>
    <mergeCell ref="C39:F39"/>
    <mergeCell ref="H41:J41"/>
    <mergeCell ref="H43:J43"/>
    <mergeCell ref="C35:F35"/>
    <mergeCell ref="C36:F36"/>
    <mergeCell ref="C38:F38"/>
    <mergeCell ref="H38:K38"/>
  </mergeCells>
  <pageMargins left="0" right="0" top="0" bottom="0" header="0.31496062992125984" footer="0.31496062992125984"/>
  <pageSetup paperSize="9" orientation="landscape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G33" sqref="G33"/>
    </sheetView>
  </sheetViews>
  <sheetFormatPr baseColWidth="10" defaultRowHeight="15" x14ac:dyDescent="0.25"/>
  <cols>
    <col min="1" max="1" width="6.5703125" customWidth="1"/>
    <col min="2" max="2" width="29.85546875" customWidth="1"/>
  </cols>
  <sheetData>
    <row r="1" spans="1:11" x14ac:dyDescent="0.25">
      <c r="A1" s="280" t="s">
        <v>1413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26" t="s">
        <v>68</v>
      </c>
      <c r="B6" s="226" t="s">
        <v>2</v>
      </c>
      <c r="C6" s="226" t="s">
        <v>41</v>
      </c>
      <c r="D6" s="226" t="s">
        <v>10</v>
      </c>
      <c r="E6" s="226" t="s">
        <v>6</v>
      </c>
      <c r="F6" s="17" t="s">
        <v>11</v>
      </c>
      <c r="G6" s="226" t="s">
        <v>37</v>
      </c>
      <c r="H6" s="226" t="s">
        <v>12</v>
      </c>
      <c r="I6" s="226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73" t="s">
        <v>1406</v>
      </c>
      <c r="C7" s="150" t="s">
        <v>1407</v>
      </c>
      <c r="D7" s="150" t="s">
        <v>5</v>
      </c>
      <c r="E7" s="150">
        <v>199</v>
      </c>
      <c r="F7" s="155">
        <v>198.66</v>
      </c>
      <c r="G7" s="157">
        <v>155.69999999999999</v>
      </c>
      <c r="H7" s="212">
        <v>10.9</v>
      </c>
      <c r="I7" s="150" t="s">
        <v>6</v>
      </c>
      <c r="J7" s="213">
        <v>12048.62</v>
      </c>
      <c r="K7" s="158">
        <f>J7-F7+H7</f>
        <v>11860.86</v>
      </c>
    </row>
    <row r="8" spans="1:11" x14ac:dyDescent="0.25">
      <c r="A8" s="150">
        <v>2</v>
      </c>
      <c r="B8" s="173" t="s">
        <v>1408</v>
      </c>
      <c r="C8" s="150" t="s">
        <v>1409</v>
      </c>
      <c r="D8" s="150" t="s">
        <v>5</v>
      </c>
      <c r="E8" s="150">
        <v>199</v>
      </c>
      <c r="F8" s="155">
        <v>198.66</v>
      </c>
      <c r="G8" s="157">
        <v>155.69999999999999</v>
      </c>
      <c r="H8" s="212">
        <v>10.9</v>
      </c>
      <c r="I8" s="150" t="s">
        <v>6</v>
      </c>
      <c r="J8" s="213">
        <v>11860.86</v>
      </c>
      <c r="K8" s="158">
        <f>J8-F8+H8</f>
        <v>11673.1</v>
      </c>
    </row>
    <row r="9" spans="1:11" x14ac:dyDescent="0.25">
      <c r="A9" s="150">
        <v>3</v>
      </c>
      <c r="B9" s="173" t="s">
        <v>1384</v>
      </c>
      <c r="C9" s="150" t="s">
        <v>1431</v>
      </c>
      <c r="D9" s="150" t="s">
        <v>5</v>
      </c>
      <c r="E9" s="150">
        <v>50</v>
      </c>
      <c r="F9" s="155">
        <v>50</v>
      </c>
      <c r="G9" s="157">
        <v>0</v>
      </c>
      <c r="H9" s="212">
        <v>0</v>
      </c>
      <c r="I9" s="150" t="s">
        <v>6</v>
      </c>
      <c r="J9" s="159">
        <v>11673.1</v>
      </c>
      <c r="K9" s="158">
        <f>J9-F9+H9</f>
        <v>11623.1</v>
      </c>
    </row>
    <row r="10" spans="1:11" x14ac:dyDescent="0.25">
      <c r="A10" s="49"/>
      <c r="B10" s="73"/>
      <c r="C10" s="73"/>
      <c r="D10" s="73"/>
      <c r="E10" s="75">
        <f>E7+E8+E9</f>
        <v>448</v>
      </c>
      <c r="F10" s="74">
        <f>F7+F8+F9</f>
        <v>447.32</v>
      </c>
      <c r="G10" s="75"/>
      <c r="H10" s="74">
        <f>H7+H8+H9</f>
        <v>21.8</v>
      </c>
      <c r="I10" s="73"/>
      <c r="J10" s="73"/>
      <c r="K10" s="227"/>
    </row>
    <row r="11" spans="1:11" x14ac:dyDescent="0.25">
      <c r="A11" s="35"/>
      <c r="B11" s="35"/>
      <c r="C11" s="36"/>
      <c r="D11" s="36"/>
      <c r="E11" s="36"/>
      <c r="F11" s="36"/>
      <c r="G11" s="36"/>
      <c r="H11" s="35"/>
      <c r="I11" s="35"/>
      <c r="J11" s="35"/>
      <c r="K11" s="35"/>
    </row>
    <row r="12" spans="1:11" x14ac:dyDescent="0.25">
      <c r="A12" s="35"/>
      <c r="B12" s="35"/>
      <c r="C12" s="281" t="s">
        <v>38</v>
      </c>
      <c r="D12" s="281"/>
      <c r="E12" s="281"/>
      <c r="F12" s="281"/>
      <c r="G12" s="19">
        <f>E10</f>
        <v>448</v>
      </c>
      <c r="H12" s="117"/>
      <c r="I12" s="116"/>
      <c r="J12" s="116"/>
      <c r="K12" s="116"/>
    </row>
    <row r="13" spans="1:11" x14ac:dyDescent="0.25">
      <c r="A13" s="35"/>
      <c r="B13" s="35"/>
      <c r="C13" s="281" t="s">
        <v>40</v>
      </c>
      <c r="D13" s="281"/>
      <c r="E13" s="281"/>
      <c r="F13" s="281"/>
      <c r="G13" s="19">
        <f>H10+0</f>
        <v>21.8</v>
      </c>
      <c r="H13" s="117"/>
      <c r="I13" s="116"/>
      <c r="J13" s="116"/>
      <c r="K13" s="116"/>
    </row>
    <row r="14" spans="1:11" x14ac:dyDescent="0.25">
      <c r="A14" s="35"/>
      <c r="B14" s="35"/>
      <c r="C14" s="281" t="s">
        <v>4</v>
      </c>
      <c r="D14" s="281"/>
      <c r="E14" s="281"/>
      <c r="F14" s="281"/>
      <c r="G14" s="19">
        <f>K8</f>
        <v>11673.1</v>
      </c>
      <c r="H14" s="35"/>
      <c r="I14" s="35"/>
      <c r="J14" s="35"/>
      <c r="K14" s="35"/>
    </row>
    <row r="15" spans="1:11" x14ac:dyDescent="0.25">
      <c r="A15" s="37"/>
      <c r="B15" s="35"/>
      <c r="C15" s="285" t="s">
        <v>806</v>
      </c>
      <c r="D15" s="285"/>
      <c r="E15" s="285"/>
      <c r="F15" s="285"/>
      <c r="G15" s="28">
        <f>G12-G13</f>
        <v>426.2</v>
      </c>
      <c r="H15" s="35"/>
      <c r="I15" s="35"/>
      <c r="J15" s="35"/>
      <c r="K15" s="35"/>
    </row>
    <row r="16" spans="1:11" x14ac:dyDescent="0.25">
      <c r="A16" s="37"/>
      <c r="B16" s="37"/>
      <c r="C16" s="38"/>
      <c r="D16" s="38"/>
      <c r="E16" s="38"/>
      <c r="F16" s="38"/>
      <c r="G16" s="39"/>
      <c r="H16" s="37"/>
      <c r="I16" s="37"/>
      <c r="J16" s="37"/>
      <c r="K16" s="37"/>
    </row>
    <row r="17" spans="1:11" x14ac:dyDescent="0.25">
      <c r="A17" s="37"/>
      <c r="B17" s="37"/>
      <c r="C17" s="38"/>
      <c r="D17" s="38"/>
      <c r="E17" s="38"/>
      <c r="F17" s="38"/>
      <c r="G17" s="39"/>
      <c r="H17" s="37"/>
      <c r="I17" s="37"/>
      <c r="J17" s="37"/>
      <c r="K17" s="37"/>
    </row>
    <row r="18" spans="1:11" x14ac:dyDescent="0.25">
      <c r="A18" s="37"/>
      <c r="B18" s="37"/>
      <c r="C18" s="38"/>
      <c r="D18" s="38"/>
      <c r="E18" s="38"/>
      <c r="F18" s="38"/>
      <c r="G18" s="39"/>
      <c r="H18" s="37"/>
      <c r="I18" s="37"/>
      <c r="J18" s="37"/>
      <c r="K18" s="37"/>
    </row>
    <row r="19" spans="1:11" x14ac:dyDescent="0.25">
      <c r="A19" s="37"/>
      <c r="B19" s="37"/>
      <c r="C19" s="38"/>
      <c r="D19" s="38"/>
      <c r="E19" s="38"/>
      <c r="F19" s="38"/>
      <c r="G19" s="39"/>
      <c r="H19" s="37"/>
      <c r="I19" s="37"/>
      <c r="J19" s="37"/>
      <c r="K19" s="37"/>
    </row>
    <row r="20" spans="1:1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280" t="s">
        <v>481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</row>
    <row r="22" spans="1:11" x14ac:dyDescent="0.2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</row>
    <row r="23" spans="1:11" ht="30" x14ac:dyDescent="0.25">
      <c r="A23" s="226" t="s">
        <v>68</v>
      </c>
      <c r="B23" s="226" t="s">
        <v>2</v>
      </c>
      <c r="C23" s="226" t="s">
        <v>41</v>
      </c>
      <c r="D23" s="226" t="s">
        <v>10</v>
      </c>
      <c r="E23" s="226" t="s">
        <v>6</v>
      </c>
      <c r="F23" s="17" t="s">
        <v>11</v>
      </c>
      <c r="G23" s="226" t="s">
        <v>37</v>
      </c>
      <c r="H23" s="226" t="s">
        <v>12</v>
      </c>
      <c r="I23" s="226" t="s">
        <v>3</v>
      </c>
      <c r="J23" s="6" t="s">
        <v>1</v>
      </c>
      <c r="K23" s="16" t="s">
        <v>13</v>
      </c>
    </row>
    <row r="24" spans="1:11" x14ac:dyDescent="0.25">
      <c r="A24" s="150">
        <v>1</v>
      </c>
      <c r="B24" s="153"/>
      <c r="C24" s="150"/>
      <c r="D24" s="150"/>
      <c r="E24" s="224"/>
      <c r="F24" s="225"/>
      <c r="G24" s="150">
        <v>0</v>
      </c>
      <c r="H24" s="150">
        <v>0</v>
      </c>
      <c r="I24" s="150" t="s">
        <v>6</v>
      </c>
      <c r="J24" s="196">
        <v>94.04</v>
      </c>
      <c r="K24" s="197">
        <f>J24-F24+H24</f>
        <v>94.04</v>
      </c>
    </row>
    <row r="25" spans="1:11" x14ac:dyDescent="0.25">
      <c r="A25" s="191"/>
      <c r="B25" s="192" t="s">
        <v>76</v>
      </c>
      <c r="C25" s="192"/>
      <c r="D25" s="192"/>
      <c r="E25" s="194">
        <f>E24</f>
        <v>0</v>
      </c>
      <c r="F25" s="194">
        <f>F24</f>
        <v>0</v>
      </c>
      <c r="G25" s="194"/>
      <c r="H25" s="192"/>
      <c r="I25" s="192"/>
      <c r="J25" s="192"/>
      <c r="K25" s="192"/>
    </row>
    <row r="26" spans="1:11" x14ac:dyDescent="0.25">
      <c r="A26" s="35"/>
      <c r="B26" s="35"/>
      <c r="C26" s="36"/>
      <c r="D26" s="36"/>
      <c r="E26" s="36"/>
      <c r="F26" s="36"/>
      <c r="G26" s="36"/>
      <c r="H26" s="35"/>
      <c r="I26" s="35"/>
      <c r="J26" s="35"/>
      <c r="K26" s="35"/>
    </row>
    <row r="27" spans="1:11" x14ac:dyDescent="0.25">
      <c r="A27" s="35"/>
      <c r="B27" s="35"/>
      <c r="C27" s="281" t="s">
        <v>1400</v>
      </c>
      <c r="D27" s="281"/>
      <c r="E27" s="281"/>
      <c r="F27" s="281"/>
      <c r="G27" s="19">
        <v>174.43</v>
      </c>
      <c r="H27" s="118"/>
      <c r="I27" s="119"/>
      <c r="J27" s="119"/>
      <c r="K27" s="119"/>
    </row>
    <row r="28" spans="1:11" x14ac:dyDescent="0.25">
      <c r="A28" s="35"/>
      <c r="B28" s="35"/>
      <c r="C28" s="281" t="s">
        <v>981</v>
      </c>
      <c r="D28" s="281"/>
      <c r="E28" s="281"/>
      <c r="F28" s="281"/>
      <c r="G28" s="19">
        <v>0</v>
      </c>
      <c r="H28" s="118"/>
      <c r="I28" s="119"/>
      <c r="J28" s="119"/>
      <c r="K28" s="119"/>
    </row>
    <row r="29" spans="1:11" x14ac:dyDescent="0.25">
      <c r="A29" s="35"/>
      <c r="B29" s="35"/>
      <c r="C29" s="266" t="s">
        <v>1367</v>
      </c>
      <c r="D29" s="267"/>
      <c r="E29" s="267"/>
      <c r="F29" s="268"/>
      <c r="G29" s="19">
        <f>K24</f>
        <v>94.04</v>
      </c>
      <c r="H29" s="119"/>
      <c r="I29" s="119"/>
      <c r="J29" s="119"/>
      <c r="K29" s="119"/>
    </row>
    <row r="30" spans="1:11" x14ac:dyDescent="0.25">
      <c r="A30" s="35"/>
      <c r="B30" s="35"/>
      <c r="C30" s="332" t="s">
        <v>1412</v>
      </c>
      <c r="D30" s="333"/>
      <c r="E30" s="333"/>
      <c r="F30" s="334"/>
      <c r="G30" s="19">
        <v>80</v>
      </c>
      <c r="H30" s="119"/>
      <c r="I30" s="119"/>
      <c r="J30" s="119"/>
      <c r="K30" s="119"/>
    </row>
    <row r="31" spans="1:11" x14ac:dyDescent="0.25">
      <c r="A31" s="35"/>
      <c r="B31" s="35"/>
      <c r="C31" s="348" t="s">
        <v>1410</v>
      </c>
      <c r="D31" s="349"/>
      <c r="E31" s="349"/>
      <c r="F31" s="350"/>
      <c r="G31" s="19">
        <v>410</v>
      </c>
      <c r="H31" s="119"/>
      <c r="I31" s="119"/>
      <c r="J31" s="119"/>
      <c r="K31" s="119"/>
    </row>
    <row r="32" spans="1:11" x14ac:dyDescent="0.25">
      <c r="A32" s="35"/>
      <c r="B32" s="35"/>
      <c r="C32" s="266" t="s">
        <v>75</v>
      </c>
      <c r="D32" s="267"/>
      <c r="E32" s="267"/>
      <c r="F32" s="268"/>
      <c r="G32" s="19">
        <v>730</v>
      </c>
      <c r="H32" s="318"/>
      <c r="I32" s="319"/>
      <c r="J32" s="319"/>
      <c r="K32" s="319"/>
    </row>
    <row r="33" spans="1:11" x14ac:dyDescent="0.25">
      <c r="A33" s="37"/>
      <c r="B33" s="37"/>
      <c r="C33" s="282" t="s">
        <v>879</v>
      </c>
      <c r="D33" s="283"/>
      <c r="E33" s="283"/>
      <c r="F33" s="284"/>
      <c r="G33" s="28">
        <f>G12+G27+G31-G30-G32</f>
        <v>222.43000000000006</v>
      </c>
      <c r="H33" s="118"/>
      <c r="I33" s="119"/>
      <c r="J33" s="119"/>
      <c r="K33" s="119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134"/>
      <c r="B35" s="134"/>
      <c r="C35" s="134"/>
      <c r="D35" s="134"/>
      <c r="H35" s="311" t="s">
        <v>1415</v>
      </c>
      <c r="I35" s="311"/>
      <c r="J35" s="311"/>
    </row>
    <row r="36" spans="1:11" x14ac:dyDescent="0.25">
      <c r="B36" s="228" t="s">
        <v>1051</v>
      </c>
    </row>
    <row r="37" spans="1:11" x14ac:dyDescent="0.25">
      <c r="H37" s="311" t="s">
        <v>71</v>
      </c>
      <c r="I37" s="311"/>
      <c r="J37" s="311"/>
    </row>
    <row r="38" spans="1:11" x14ac:dyDescent="0.25">
      <c r="A38" s="229"/>
      <c r="B38" s="229" t="s">
        <v>1090</v>
      </c>
      <c r="C38" s="215">
        <v>630</v>
      </c>
    </row>
    <row r="39" spans="1:11" x14ac:dyDescent="0.25">
      <c r="A39" s="229"/>
      <c r="B39" s="229" t="s">
        <v>1113</v>
      </c>
      <c r="C39" s="215">
        <v>100</v>
      </c>
    </row>
    <row r="40" spans="1:11" x14ac:dyDescent="0.25">
      <c r="A40" s="229"/>
      <c r="B40" s="228" t="s">
        <v>1059</v>
      </c>
      <c r="C40" s="125">
        <f>C37+C38+C39+C41+C46+C47+C44+C45</f>
        <v>730</v>
      </c>
    </row>
    <row r="41" spans="1:11" x14ac:dyDescent="0.25">
      <c r="B41" s="229"/>
      <c r="C41" s="215"/>
    </row>
  </sheetData>
  <mergeCells count="17">
    <mergeCell ref="C15:F15"/>
    <mergeCell ref="A1:K3"/>
    <mergeCell ref="A4:K5"/>
    <mergeCell ref="C12:F12"/>
    <mergeCell ref="C13:F13"/>
    <mergeCell ref="C14:F14"/>
    <mergeCell ref="A21:K22"/>
    <mergeCell ref="C27:F27"/>
    <mergeCell ref="C28:F28"/>
    <mergeCell ref="C29:F29"/>
    <mergeCell ref="C31:F31"/>
    <mergeCell ref="C30:F30"/>
    <mergeCell ref="C32:F32"/>
    <mergeCell ref="H32:K32"/>
    <mergeCell ref="C33:F33"/>
    <mergeCell ref="H35:J35"/>
    <mergeCell ref="H37:J37"/>
  </mergeCells>
  <pageMargins left="0" right="0" top="0" bottom="0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L18" sqref="L18"/>
    </sheetView>
  </sheetViews>
  <sheetFormatPr baseColWidth="10" defaultRowHeight="15" x14ac:dyDescent="0.25"/>
  <cols>
    <col min="1" max="1" width="5.5703125" customWidth="1"/>
    <col min="2" max="2" width="35.28515625" customWidth="1"/>
    <col min="3" max="3" width="9.85546875" customWidth="1"/>
    <col min="4" max="4" width="10.42578125" customWidth="1"/>
    <col min="5" max="5" width="10" customWidth="1"/>
    <col min="6" max="6" width="8.85546875" customWidth="1"/>
    <col min="7" max="7" width="10" customWidth="1"/>
    <col min="8" max="8" width="8" customWidth="1"/>
    <col min="10" max="10" width="9.7109375" customWidth="1"/>
    <col min="11" max="11" width="9" customWidth="1"/>
  </cols>
  <sheetData>
    <row r="1" spans="1:12" x14ac:dyDescent="0.25">
      <c r="A1" s="280" t="s">
        <v>190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2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2" ht="6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2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2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2" ht="30" x14ac:dyDescent="0.25">
      <c r="A6" s="55" t="s">
        <v>68</v>
      </c>
      <c r="B6" s="55" t="s">
        <v>2</v>
      </c>
      <c r="C6" s="55" t="s">
        <v>41</v>
      </c>
      <c r="D6" s="55" t="s">
        <v>10</v>
      </c>
      <c r="E6" s="55" t="s">
        <v>6</v>
      </c>
      <c r="F6" s="17" t="s">
        <v>11</v>
      </c>
      <c r="G6" s="55" t="s">
        <v>37</v>
      </c>
      <c r="H6" s="55" t="s">
        <v>12</v>
      </c>
      <c r="I6" s="55" t="s">
        <v>3</v>
      </c>
      <c r="J6" s="6" t="s">
        <v>1</v>
      </c>
      <c r="K6" s="16" t="s">
        <v>13</v>
      </c>
    </row>
    <row r="7" spans="1:12" x14ac:dyDescent="0.25">
      <c r="A7" s="42">
        <v>1</v>
      </c>
      <c r="B7" s="65" t="s">
        <v>163</v>
      </c>
      <c r="C7" s="27" t="s">
        <v>175</v>
      </c>
      <c r="D7" s="27" t="s">
        <v>45</v>
      </c>
      <c r="E7" s="27">
        <v>129</v>
      </c>
      <c r="F7" s="8">
        <v>128.46</v>
      </c>
      <c r="G7" s="9">
        <v>90.7</v>
      </c>
      <c r="H7" s="8">
        <v>6.35</v>
      </c>
      <c r="I7" s="8" t="s">
        <v>6</v>
      </c>
      <c r="J7" s="8">
        <v>14842.19</v>
      </c>
      <c r="K7" s="9">
        <f>J7-F7+H7</f>
        <v>14720.080000000002</v>
      </c>
    </row>
    <row r="8" spans="1:12" x14ac:dyDescent="0.25">
      <c r="A8" s="42">
        <v>2</v>
      </c>
      <c r="B8" s="8" t="s">
        <v>164</v>
      </c>
      <c r="C8" s="27" t="s">
        <v>176</v>
      </c>
      <c r="D8" s="27" t="s">
        <v>45</v>
      </c>
      <c r="E8" s="27">
        <v>258</v>
      </c>
      <c r="F8" s="8">
        <v>256.92</v>
      </c>
      <c r="G8" s="9">
        <v>181.4</v>
      </c>
      <c r="H8" s="8">
        <v>12.7</v>
      </c>
      <c r="I8" s="8" t="s">
        <v>6</v>
      </c>
      <c r="J8" s="8">
        <v>14720.08</v>
      </c>
      <c r="K8" s="9">
        <f>J8-F8+H8</f>
        <v>14475.86</v>
      </c>
    </row>
    <row r="9" spans="1:12" x14ac:dyDescent="0.25">
      <c r="A9" s="42">
        <v>3</v>
      </c>
      <c r="B9" s="8" t="s">
        <v>163</v>
      </c>
      <c r="C9" s="27" t="s">
        <v>165</v>
      </c>
      <c r="D9" s="27" t="s">
        <v>166</v>
      </c>
      <c r="E9" s="27">
        <v>129</v>
      </c>
      <c r="F9" s="8">
        <v>128.46</v>
      </c>
      <c r="G9" s="9">
        <v>90.7</v>
      </c>
      <c r="H9" s="8">
        <v>6.35</v>
      </c>
      <c r="I9" s="8" t="s">
        <v>6</v>
      </c>
      <c r="J9" s="8">
        <v>14475.86</v>
      </c>
      <c r="K9" s="9">
        <f t="shared" ref="K9:K16" si="0">J9-F9+H9</f>
        <v>14353.750000000002</v>
      </c>
    </row>
    <row r="10" spans="1:12" x14ac:dyDescent="0.25">
      <c r="A10" s="42">
        <v>4</v>
      </c>
      <c r="B10" s="8" t="s">
        <v>167</v>
      </c>
      <c r="C10" s="27" t="s">
        <v>168</v>
      </c>
      <c r="D10" s="27" t="s">
        <v>5</v>
      </c>
      <c r="E10" s="27">
        <v>199</v>
      </c>
      <c r="F10" s="8">
        <v>198.66</v>
      </c>
      <c r="G10" s="9">
        <v>155.69999999999999</v>
      </c>
      <c r="H10" s="8">
        <v>10.9</v>
      </c>
      <c r="I10" s="8" t="s">
        <v>6</v>
      </c>
      <c r="J10" s="8">
        <v>14353.75</v>
      </c>
      <c r="K10" s="9">
        <f t="shared" si="0"/>
        <v>14165.99</v>
      </c>
    </row>
    <row r="11" spans="1:12" x14ac:dyDescent="0.25">
      <c r="A11" s="42">
        <v>5</v>
      </c>
      <c r="B11" s="8" t="s">
        <v>172</v>
      </c>
      <c r="C11" s="27" t="s">
        <v>173</v>
      </c>
      <c r="D11" s="27" t="s">
        <v>60</v>
      </c>
      <c r="E11" s="27">
        <v>398</v>
      </c>
      <c r="F11" s="8">
        <v>397.32</v>
      </c>
      <c r="G11" s="9">
        <v>311.39999999999998</v>
      </c>
      <c r="H11" s="8">
        <v>21.8</v>
      </c>
      <c r="I11" s="8" t="s">
        <v>6</v>
      </c>
      <c r="J11" s="8">
        <v>14165.99</v>
      </c>
      <c r="K11" s="9">
        <f t="shared" si="0"/>
        <v>13790.47</v>
      </c>
    </row>
    <row r="12" spans="1:12" x14ac:dyDescent="0.25">
      <c r="A12" s="42">
        <v>6</v>
      </c>
      <c r="B12" s="8" t="s">
        <v>170</v>
      </c>
      <c r="C12" s="27" t="s">
        <v>171</v>
      </c>
      <c r="D12" s="27" t="s">
        <v>8</v>
      </c>
      <c r="E12" s="27">
        <v>314</v>
      </c>
      <c r="F12" s="8">
        <v>313.08</v>
      </c>
      <c r="G12" s="9">
        <v>233.4</v>
      </c>
      <c r="H12" s="8">
        <v>16.34</v>
      </c>
      <c r="I12" s="8" t="s">
        <v>6</v>
      </c>
      <c r="J12" s="8">
        <v>13790.47</v>
      </c>
      <c r="K12" s="9">
        <f t="shared" si="0"/>
        <v>13493.73</v>
      </c>
    </row>
    <row r="13" spans="1:12" x14ac:dyDescent="0.25">
      <c r="A13" s="42">
        <v>8</v>
      </c>
      <c r="B13" s="8" t="s">
        <v>177</v>
      </c>
      <c r="C13" s="27" t="s">
        <v>174</v>
      </c>
      <c r="D13" s="27" t="s">
        <v>8</v>
      </c>
      <c r="E13" s="27">
        <v>314</v>
      </c>
      <c r="F13" s="8">
        <v>313.08</v>
      </c>
      <c r="G13" s="9">
        <v>233.4</v>
      </c>
      <c r="H13" s="8">
        <v>16.34</v>
      </c>
      <c r="I13" s="8" t="s">
        <v>6</v>
      </c>
      <c r="J13" s="8">
        <v>13493.73</v>
      </c>
      <c r="K13" s="9">
        <f t="shared" si="0"/>
        <v>13196.99</v>
      </c>
    </row>
    <row r="14" spans="1:12" x14ac:dyDescent="0.25">
      <c r="A14" s="42">
        <v>9</v>
      </c>
      <c r="B14" s="8" t="s">
        <v>178</v>
      </c>
      <c r="C14" s="27" t="s">
        <v>174</v>
      </c>
      <c r="D14" s="27" t="s">
        <v>105</v>
      </c>
      <c r="E14" s="27">
        <v>135</v>
      </c>
      <c r="F14" s="8">
        <v>135.04</v>
      </c>
      <c r="G14" s="9">
        <v>96.8</v>
      </c>
      <c r="H14" s="8">
        <v>6.78</v>
      </c>
      <c r="I14" s="8" t="s">
        <v>6</v>
      </c>
      <c r="J14" s="8">
        <v>13196.99</v>
      </c>
      <c r="K14" s="8">
        <f t="shared" si="0"/>
        <v>13068.73</v>
      </c>
    </row>
    <row r="15" spans="1:12" x14ac:dyDescent="0.25">
      <c r="A15" s="42">
        <v>10</v>
      </c>
      <c r="B15" s="8" t="s">
        <v>181</v>
      </c>
      <c r="C15" s="27" t="s">
        <v>182</v>
      </c>
      <c r="D15" s="27" t="s">
        <v>105</v>
      </c>
      <c r="E15" s="27">
        <v>135</v>
      </c>
      <c r="F15" s="8">
        <v>135.04</v>
      </c>
      <c r="G15" s="9">
        <v>98.8</v>
      </c>
      <c r="H15" s="8">
        <v>6.78</v>
      </c>
      <c r="I15" s="8" t="s">
        <v>6</v>
      </c>
      <c r="J15" s="8">
        <v>13068.73</v>
      </c>
      <c r="K15" s="8">
        <f t="shared" si="0"/>
        <v>12940.47</v>
      </c>
      <c r="L15" s="67" t="s">
        <v>189</v>
      </c>
    </row>
    <row r="16" spans="1:12" x14ac:dyDescent="0.25">
      <c r="A16" s="42">
        <v>11</v>
      </c>
      <c r="B16" s="8" t="s">
        <v>187</v>
      </c>
      <c r="C16" s="27" t="s">
        <v>188</v>
      </c>
      <c r="D16" s="27" t="s">
        <v>8</v>
      </c>
      <c r="E16" s="27">
        <v>157</v>
      </c>
      <c r="F16" s="8">
        <v>156.54</v>
      </c>
      <c r="G16" s="9">
        <v>116.7</v>
      </c>
      <c r="H16" s="8">
        <v>8.17</v>
      </c>
      <c r="I16" s="8" t="s">
        <v>6</v>
      </c>
      <c r="J16" s="8">
        <v>12940.47</v>
      </c>
      <c r="K16" s="9">
        <f t="shared" si="0"/>
        <v>12792.099999999999</v>
      </c>
      <c r="L16" s="68">
        <v>6091</v>
      </c>
    </row>
    <row r="17" spans="1:11" x14ac:dyDescent="0.25">
      <c r="A17" s="298"/>
      <c r="B17" s="299"/>
      <c r="C17" s="299"/>
      <c r="D17" s="299"/>
      <c r="E17" s="299"/>
      <c r="F17" s="299"/>
      <c r="G17" s="299"/>
      <c r="H17" s="299"/>
      <c r="I17" s="300"/>
      <c r="J17" s="9">
        <f>K16+L16</f>
        <v>18883.099999999999</v>
      </c>
      <c r="K17" s="9">
        <f>J17-F18+H18</f>
        <v>18883.099999999999</v>
      </c>
    </row>
    <row r="18" spans="1:11" x14ac:dyDescent="0.25">
      <c r="A18" s="42"/>
      <c r="B18" s="8"/>
      <c r="C18" s="27"/>
      <c r="D18" s="27"/>
      <c r="E18" s="27"/>
      <c r="F18" s="8"/>
      <c r="G18" s="9"/>
      <c r="H18" s="8"/>
      <c r="I18" s="8"/>
      <c r="J18" s="8"/>
      <c r="K18" s="9"/>
    </row>
    <row r="19" spans="1:11" x14ac:dyDescent="0.25">
      <c r="A19" s="42"/>
      <c r="B19" s="8"/>
      <c r="C19" s="27"/>
      <c r="D19" s="27"/>
      <c r="E19" s="27"/>
      <c r="F19" s="8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8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49"/>
      <c r="B24" s="56" t="s">
        <v>76</v>
      </c>
      <c r="C24" s="56"/>
      <c r="D24" s="56"/>
      <c r="E24" s="56">
        <f>E7+E8+E9+E10+E11+E12+E13+E14+E15+E16+E17+E18+E19+E20+E21+E22+E23</f>
        <v>2168</v>
      </c>
      <c r="F24" s="47">
        <f>F7+F8+F9+F10+F11+F12+F13+F14+F15+F16+F17+F18+F19+F20+F21+F22+F23</f>
        <v>2162.6</v>
      </c>
      <c r="G24" s="58"/>
      <c r="H24" s="46">
        <f>H7+H8+H9+H10+H11+H12+H13+H14+H15+H16+H17+H18+H19+H20+H21+H22+H23</f>
        <v>112.51</v>
      </c>
      <c r="I24" s="56"/>
      <c r="J24" s="56"/>
      <c r="K24" s="56"/>
    </row>
    <row r="25" spans="1:11" x14ac:dyDescent="0.25">
      <c r="A25" s="35"/>
      <c r="B25" s="35"/>
      <c r="C25" s="36"/>
      <c r="D25" s="36"/>
      <c r="E25" s="36"/>
      <c r="F25" s="36"/>
      <c r="G25" s="36"/>
      <c r="H25" s="35"/>
      <c r="I25" s="35"/>
      <c r="J25" s="35"/>
      <c r="K25" s="35"/>
    </row>
    <row r="26" spans="1:11" x14ac:dyDescent="0.25">
      <c r="A26" s="35"/>
      <c r="B26" s="35"/>
      <c r="C26" s="281" t="s">
        <v>39</v>
      </c>
      <c r="D26" s="281"/>
      <c r="E26" s="281"/>
      <c r="F26" s="281"/>
      <c r="G26" s="11">
        <v>0</v>
      </c>
      <c r="H26" s="35"/>
      <c r="I26" s="35"/>
      <c r="J26" s="35"/>
      <c r="K26" s="35"/>
    </row>
    <row r="27" spans="1:11" x14ac:dyDescent="0.25">
      <c r="A27" s="35"/>
      <c r="B27" s="35"/>
      <c r="C27" s="281" t="s">
        <v>38</v>
      </c>
      <c r="D27" s="281"/>
      <c r="E27" s="281"/>
      <c r="F27" s="281"/>
      <c r="G27" s="19">
        <f>E24+E25</f>
        <v>2168</v>
      </c>
      <c r="H27" s="35"/>
      <c r="I27" s="35"/>
      <c r="J27" s="35"/>
      <c r="K27" s="35"/>
    </row>
    <row r="28" spans="1:11" x14ac:dyDescent="0.25">
      <c r="A28" s="35"/>
      <c r="B28" s="35"/>
      <c r="C28" s="281" t="s">
        <v>40</v>
      </c>
      <c r="D28" s="281"/>
      <c r="E28" s="281"/>
      <c r="F28" s="281"/>
      <c r="G28" s="11">
        <f>H24+0</f>
        <v>112.51</v>
      </c>
      <c r="H28" s="35"/>
      <c r="I28" s="35"/>
      <c r="J28" s="35"/>
      <c r="K28" s="35"/>
    </row>
    <row r="29" spans="1:11" x14ac:dyDescent="0.25">
      <c r="A29" s="35"/>
      <c r="B29" s="35"/>
      <c r="C29" s="281" t="s">
        <v>4</v>
      </c>
      <c r="D29" s="281"/>
      <c r="E29" s="281"/>
      <c r="F29" s="281"/>
      <c r="G29" s="19">
        <f>K15-F16+H16+L16</f>
        <v>18883.099999999999</v>
      </c>
      <c r="H29" s="35"/>
      <c r="I29" s="35"/>
      <c r="J29" s="35"/>
      <c r="K29" s="35"/>
    </row>
    <row r="30" spans="1:11" x14ac:dyDescent="0.25">
      <c r="A30" s="37"/>
      <c r="B30" s="35"/>
      <c r="C30" s="285" t="s">
        <v>69</v>
      </c>
      <c r="D30" s="285"/>
      <c r="E30" s="285"/>
      <c r="F30" s="285"/>
      <c r="G30" s="28">
        <f>G27-G28</f>
        <v>2055.4899999999998</v>
      </c>
      <c r="H30" s="35"/>
      <c r="I30" s="35"/>
      <c r="J30" s="35"/>
      <c r="K30" s="35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271" t="s">
        <v>42</v>
      </c>
      <c r="B36" s="272"/>
      <c r="C36" s="272"/>
      <c r="D36" s="272"/>
      <c r="E36" s="272"/>
      <c r="F36" s="272"/>
      <c r="G36" s="272"/>
      <c r="H36" s="272"/>
      <c r="I36" s="272"/>
      <c r="J36" s="272"/>
      <c r="K36" s="273"/>
    </row>
    <row r="37" spans="1:11" x14ac:dyDescent="0.25">
      <c r="A37" s="277"/>
      <c r="B37" s="278"/>
      <c r="C37" s="278"/>
      <c r="D37" s="278"/>
      <c r="E37" s="278"/>
      <c r="F37" s="278"/>
      <c r="G37" s="278"/>
      <c r="H37" s="278"/>
      <c r="I37" s="278"/>
      <c r="J37" s="278"/>
      <c r="K37" s="279"/>
    </row>
    <row r="38" spans="1:11" ht="30" x14ac:dyDescent="0.25">
      <c r="A38" s="55" t="s">
        <v>68</v>
      </c>
      <c r="B38" s="55" t="s">
        <v>2</v>
      </c>
      <c r="C38" s="55" t="s">
        <v>41</v>
      </c>
      <c r="D38" s="55" t="s">
        <v>10</v>
      </c>
      <c r="E38" s="55" t="s">
        <v>6</v>
      </c>
      <c r="F38" s="17" t="s">
        <v>11</v>
      </c>
      <c r="G38" s="55" t="s">
        <v>37</v>
      </c>
      <c r="H38" s="55" t="s">
        <v>12</v>
      </c>
      <c r="I38" s="55" t="s">
        <v>3</v>
      </c>
      <c r="J38" s="6" t="s">
        <v>1</v>
      </c>
      <c r="K38" s="16" t="s">
        <v>13</v>
      </c>
    </row>
    <row r="39" spans="1:11" x14ac:dyDescent="0.25">
      <c r="A39" s="3">
        <v>1</v>
      </c>
      <c r="B39" s="26" t="s">
        <v>161</v>
      </c>
      <c r="C39" s="43" t="s">
        <v>162</v>
      </c>
      <c r="D39" s="43" t="s">
        <v>5</v>
      </c>
      <c r="E39" s="10">
        <v>198</v>
      </c>
      <c r="F39" s="9">
        <v>198</v>
      </c>
      <c r="G39" s="9">
        <v>0</v>
      </c>
      <c r="H39" s="8">
        <v>200</v>
      </c>
      <c r="I39" s="8" t="s">
        <v>6</v>
      </c>
      <c r="J39" s="8">
        <v>5412.55</v>
      </c>
      <c r="K39" s="8">
        <f>J39-F39</f>
        <v>5214.55</v>
      </c>
    </row>
    <row r="40" spans="1:11" x14ac:dyDescent="0.25">
      <c r="A40" s="3">
        <v>2</v>
      </c>
      <c r="B40" s="54" t="s">
        <v>184</v>
      </c>
      <c r="C40" s="60" t="s">
        <v>185</v>
      </c>
      <c r="D40" s="61" t="s">
        <v>186</v>
      </c>
      <c r="E40" s="62">
        <v>332</v>
      </c>
      <c r="F40" s="63">
        <v>332</v>
      </c>
      <c r="G40" s="64"/>
      <c r="H40" s="63"/>
      <c r="I40" s="63" t="s">
        <v>6</v>
      </c>
      <c r="J40" s="63">
        <v>5214.55</v>
      </c>
      <c r="K40" s="63">
        <f>J40-E40</f>
        <v>4882.55</v>
      </c>
    </row>
    <row r="41" spans="1:11" x14ac:dyDescent="0.25">
      <c r="A41" s="3"/>
      <c r="B41" s="8"/>
      <c r="C41" s="27"/>
      <c r="D41" s="27"/>
      <c r="E41" s="10"/>
      <c r="F41" s="8"/>
      <c r="G41" s="9"/>
      <c r="H41" s="8"/>
      <c r="I41" s="8"/>
      <c r="J41" s="8"/>
      <c r="K41" s="8"/>
    </row>
    <row r="42" spans="1:11" x14ac:dyDescent="0.25">
      <c r="A42" s="3"/>
      <c r="B42" s="8"/>
      <c r="C42" s="27"/>
      <c r="D42" s="8"/>
      <c r="E42" s="8"/>
      <c r="F42" s="8"/>
      <c r="G42" s="9"/>
      <c r="H42" s="8"/>
      <c r="I42" s="8"/>
      <c r="J42" s="8"/>
      <c r="K42" s="8"/>
    </row>
    <row r="43" spans="1:11" x14ac:dyDescent="0.25">
      <c r="A43" s="3"/>
      <c r="B43" s="8"/>
      <c r="C43" s="27"/>
      <c r="D43" s="8"/>
      <c r="E43" s="8"/>
      <c r="F43" s="8"/>
      <c r="G43" s="9"/>
      <c r="H43" s="8"/>
      <c r="I43" s="8"/>
      <c r="J43" s="8"/>
      <c r="K43" s="8"/>
    </row>
    <row r="44" spans="1:11" x14ac:dyDescent="0.25">
      <c r="A44" s="3"/>
      <c r="B44" s="8"/>
      <c r="C44" s="27"/>
      <c r="D44" s="8"/>
      <c r="E44" s="8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27"/>
      <c r="D45" s="8"/>
      <c r="E45" s="8"/>
      <c r="F45" s="8"/>
      <c r="G45" s="9"/>
      <c r="H45" s="8"/>
      <c r="I45" s="8"/>
      <c r="J45" s="8"/>
      <c r="K45" s="8"/>
    </row>
    <row r="46" spans="1:11" x14ac:dyDescent="0.25">
      <c r="A46" s="3"/>
      <c r="B46" s="8"/>
      <c r="C46" s="27"/>
      <c r="D46" s="8"/>
      <c r="E46" s="8"/>
      <c r="F46" s="8"/>
      <c r="G46" s="9"/>
      <c r="H46" s="8"/>
      <c r="I46" s="8"/>
      <c r="J46" s="8"/>
      <c r="K46" s="8"/>
    </row>
    <row r="47" spans="1:11" x14ac:dyDescent="0.25">
      <c r="A47" s="3"/>
      <c r="B47" s="8"/>
      <c r="C47" s="27"/>
      <c r="D47" s="8"/>
      <c r="E47" s="8"/>
      <c r="F47" s="8"/>
      <c r="G47" s="9"/>
      <c r="H47" s="8"/>
      <c r="I47" s="8"/>
      <c r="J47" s="8"/>
      <c r="K47" s="8"/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9"/>
    </row>
    <row r="49" spans="1:13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9"/>
    </row>
    <row r="50" spans="1:13" x14ac:dyDescent="0.25">
      <c r="A50" s="3"/>
      <c r="B50" s="8"/>
      <c r="C50" s="27"/>
      <c r="D50" s="8"/>
      <c r="E50" s="8"/>
      <c r="F50" s="8"/>
      <c r="G50" s="9"/>
      <c r="H50" s="10"/>
      <c r="I50" s="8"/>
      <c r="J50" s="8"/>
      <c r="K50" s="9"/>
    </row>
    <row r="51" spans="1:13" x14ac:dyDescent="0.25">
      <c r="A51" s="3"/>
      <c r="B51" s="12"/>
      <c r="C51" s="293" t="s">
        <v>76</v>
      </c>
      <c r="D51" s="294"/>
      <c r="E51" s="48">
        <f>E39+E40+E41</f>
        <v>530</v>
      </c>
      <c r="F51" s="14"/>
      <c r="G51" s="14"/>
      <c r="H51" s="13"/>
      <c r="I51" s="13"/>
      <c r="J51" s="3"/>
      <c r="K51" s="4"/>
    </row>
    <row r="53" spans="1:13" x14ac:dyDescent="0.25">
      <c r="C53" s="266" t="s">
        <v>39</v>
      </c>
      <c r="D53" s="267"/>
      <c r="E53" s="267"/>
      <c r="F53" s="268"/>
      <c r="G53" s="266"/>
      <c r="H53" s="268"/>
    </row>
    <row r="54" spans="1:13" x14ac:dyDescent="0.25">
      <c r="C54" s="266" t="s">
        <v>38</v>
      </c>
      <c r="D54" s="267"/>
      <c r="E54" s="267"/>
      <c r="F54" s="268"/>
      <c r="G54" s="297">
        <f>F39+F40+F41+F42+F43+F44+F45+F46+F47+F48+F49+F50+F51</f>
        <v>530</v>
      </c>
      <c r="H54" s="281"/>
    </row>
    <row r="55" spans="1:13" x14ac:dyDescent="0.25">
      <c r="C55" s="266" t="s">
        <v>40</v>
      </c>
      <c r="D55" s="267"/>
      <c r="E55" s="267"/>
      <c r="F55" s="268"/>
      <c r="G55" s="281">
        <v>200</v>
      </c>
      <c r="H55" s="281"/>
    </row>
    <row r="56" spans="1:13" x14ac:dyDescent="0.25">
      <c r="C56" s="266" t="s">
        <v>4</v>
      </c>
      <c r="D56" s="267"/>
      <c r="E56" s="267"/>
      <c r="F56" s="268"/>
      <c r="G56" s="266">
        <f>K39-E40</f>
        <v>4882.55</v>
      </c>
      <c r="H56" s="268"/>
    </row>
    <row r="57" spans="1:13" x14ac:dyDescent="0.25">
      <c r="C57" s="281" t="s">
        <v>154</v>
      </c>
      <c r="D57" s="281"/>
      <c r="E57" s="281"/>
      <c r="F57" s="281"/>
      <c r="G57" s="281">
        <v>10</v>
      </c>
      <c r="H57" s="281"/>
      <c r="I57" s="66" t="s">
        <v>183</v>
      </c>
      <c r="J57" s="66"/>
      <c r="K57" s="66"/>
    </row>
    <row r="58" spans="1:13" x14ac:dyDescent="0.25">
      <c r="C58" s="282" t="s">
        <v>69</v>
      </c>
      <c r="D58" s="283"/>
      <c r="E58" s="283"/>
      <c r="F58" s="284"/>
      <c r="G58" s="285">
        <f>G54</f>
        <v>530</v>
      </c>
      <c r="H58" s="285"/>
    </row>
    <row r="59" spans="1:13" x14ac:dyDescent="0.25">
      <c r="C59" s="281" t="s">
        <v>75</v>
      </c>
      <c r="D59" s="281"/>
      <c r="E59" s="281"/>
      <c r="F59" s="281"/>
      <c r="G59" s="296">
        <v>2001</v>
      </c>
      <c r="H59" s="296"/>
      <c r="I59" s="66" t="s">
        <v>169</v>
      </c>
      <c r="J59" s="66"/>
      <c r="K59" s="66"/>
      <c r="L59" s="66"/>
      <c r="M59" s="66"/>
    </row>
    <row r="60" spans="1:13" x14ac:dyDescent="0.25">
      <c r="C60" s="266" t="s">
        <v>76</v>
      </c>
      <c r="D60" s="267"/>
      <c r="E60" s="267"/>
      <c r="F60" s="268"/>
      <c r="G60" s="297">
        <f>G30+G58-G59+G57-G55</f>
        <v>394.48999999999978</v>
      </c>
      <c r="H60" s="297"/>
    </row>
    <row r="62" spans="1:13" ht="15.75" x14ac:dyDescent="0.25">
      <c r="H62" s="269" t="s">
        <v>160</v>
      </c>
      <c r="I62" s="269"/>
      <c r="J62" s="269"/>
      <c r="K62" s="269"/>
    </row>
    <row r="64" spans="1:13" ht="18.75" x14ac:dyDescent="0.3">
      <c r="H64" s="270" t="s">
        <v>71</v>
      </c>
      <c r="I64" s="270"/>
      <c r="J64" s="270"/>
      <c r="K64" s="270"/>
    </row>
    <row r="65" spans="8:11" ht="18.75" x14ac:dyDescent="0.3">
      <c r="H65" s="18"/>
      <c r="I65" s="18"/>
      <c r="J65" s="18"/>
      <c r="K65" s="18"/>
    </row>
    <row r="66" spans="8:11" ht="18.75" x14ac:dyDescent="0.3">
      <c r="H66" s="18"/>
      <c r="I66" s="18"/>
      <c r="J66" s="18"/>
      <c r="K66" s="18"/>
    </row>
    <row r="68" spans="8:11" ht="18.75" x14ac:dyDescent="0.3">
      <c r="H68" s="18"/>
      <c r="I68" s="18"/>
      <c r="J68" s="18"/>
      <c r="K68" s="18"/>
    </row>
  </sheetData>
  <mergeCells count="28">
    <mergeCell ref="H62:K62"/>
    <mergeCell ref="H64:K64"/>
    <mergeCell ref="A17:I17"/>
    <mergeCell ref="C59:F59"/>
    <mergeCell ref="G59:H59"/>
    <mergeCell ref="C60:F60"/>
    <mergeCell ref="G60:H60"/>
    <mergeCell ref="C57:F57"/>
    <mergeCell ref="G57:H57"/>
    <mergeCell ref="C58:F58"/>
    <mergeCell ref="G58:H58"/>
    <mergeCell ref="C54:F54"/>
    <mergeCell ref="G54:H54"/>
    <mergeCell ref="C55:F55"/>
    <mergeCell ref="G55:H55"/>
    <mergeCell ref="C56:F56"/>
    <mergeCell ref="G56:H56"/>
    <mergeCell ref="C30:F30"/>
    <mergeCell ref="A36:K37"/>
    <mergeCell ref="C51:D51"/>
    <mergeCell ref="C53:F53"/>
    <mergeCell ref="G53:H53"/>
    <mergeCell ref="C29:F29"/>
    <mergeCell ref="A1:K3"/>
    <mergeCell ref="A4:K5"/>
    <mergeCell ref="C26:F26"/>
    <mergeCell ref="C27:F27"/>
    <mergeCell ref="C28:F28"/>
  </mergeCells>
  <pageMargins left="0" right="0" top="0" bottom="0" header="0.31496062992125984" footer="0.31496062992125984"/>
  <pageSetup paperSize="9" orientation="landscape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7" workbookViewId="0">
      <selection activeCell="H25" sqref="H25"/>
    </sheetView>
  </sheetViews>
  <sheetFormatPr baseColWidth="10" defaultRowHeight="15" x14ac:dyDescent="0.25"/>
  <cols>
    <col min="1" max="1" width="6.28515625" customWidth="1"/>
    <col min="2" max="2" width="32.5703125" customWidth="1"/>
  </cols>
  <sheetData>
    <row r="1" spans="1:11" x14ac:dyDescent="0.25">
      <c r="A1" s="280" t="s">
        <v>1433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30" t="s">
        <v>68</v>
      </c>
      <c r="B6" s="230" t="s">
        <v>2</v>
      </c>
      <c r="C6" s="230" t="s">
        <v>41</v>
      </c>
      <c r="D6" s="230" t="s">
        <v>10</v>
      </c>
      <c r="E6" s="230" t="s">
        <v>6</v>
      </c>
      <c r="F6" s="17" t="s">
        <v>11</v>
      </c>
      <c r="G6" s="230" t="s">
        <v>37</v>
      </c>
      <c r="H6" s="230" t="s">
        <v>12</v>
      </c>
      <c r="I6" s="230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73" t="s">
        <v>1416</v>
      </c>
      <c r="C7" s="150" t="s">
        <v>1417</v>
      </c>
      <c r="D7" s="150" t="s">
        <v>5</v>
      </c>
      <c r="E7" s="150">
        <v>199</v>
      </c>
      <c r="F7" s="155">
        <v>198.66</v>
      </c>
      <c r="G7" s="157">
        <v>155.69999999999999</v>
      </c>
      <c r="H7" s="212">
        <v>10.9</v>
      </c>
      <c r="I7" s="150" t="s">
        <v>6</v>
      </c>
      <c r="J7" s="159">
        <v>11623.1</v>
      </c>
      <c r="K7" s="158">
        <f>J7-F7+H7</f>
        <v>11435.34</v>
      </c>
    </row>
    <row r="8" spans="1:11" x14ac:dyDescent="0.25">
      <c r="A8" s="150">
        <v>2</v>
      </c>
      <c r="B8" s="173" t="s">
        <v>238</v>
      </c>
      <c r="C8" s="150" t="s">
        <v>1418</v>
      </c>
      <c r="D8" s="150" t="s">
        <v>60</v>
      </c>
      <c r="E8" s="150">
        <v>199</v>
      </c>
      <c r="F8" s="155">
        <v>198.66</v>
      </c>
      <c r="G8" s="157">
        <v>155.69999999999999</v>
      </c>
      <c r="H8" s="212">
        <v>10.9</v>
      </c>
      <c r="I8" s="150" t="s">
        <v>6</v>
      </c>
      <c r="J8" s="213">
        <v>11435.34</v>
      </c>
      <c r="K8" s="158">
        <f>J8-F8+H8</f>
        <v>11247.58</v>
      </c>
    </row>
    <row r="9" spans="1:11" x14ac:dyDescent="0.25">
      <c r="A9" s="150">
        <v>3</v>
      </c>
      <c r="B9" s="173" t="s">
        <v>1442</v>
      </c>
      <c r="C9" s="150" t="s">
        <v>1419</v>
      </c>
      <c r="D9" s="150" t="s">
        <v>107</v>
      </c>
      <c r="E9" s="150">
        <v>16</v>
      </c>
      <c r="F9" s="155">
        <v>15.57</v>
      </c>
      <c r="G9" s="157">
        <v>0</v>
      </c>
      <c r="H9" s="212">
        <v>1.0900000000000001</v>
      </c>
      <c r="I9" s="150" t="s">
        <v>6</v>
      </c>
      <c r="J9" s="213">
        <v>11247.58</v>
      </c>
      <c r="K9" s="158">
        <f>J9-F9+H9</f>
        <v>11233.1</v>
      </c>
    </row>
    <row r="10" spans="1:11" x14ac:dyDescent="0.25">
      <c r="A10" s="150">
        <v>4</v>
      </c>
      <c r="B10" s="173" t="s">
        <v>1420</v>
      </c>
      <c r="C10" s="150" t="s">
        <v>1419</v>
      </c>
      <c r="D10" s="150" t="s">
        <v>107</v>
      </c>
      <c r="E10" s="150">
        <v>16</v>
      </c>
      <c r="F10" s="155">
        <v>15.57</v>
      </c>
      <c r="G10" s="157">
        <v>0</v>
      </c>
      <c r="H10" s="212">
        <v>1.0900000000000001</v>
      </c>
      <c r="I10" s="150" t="s">
        <v>6</v>
      </c>
      <c r="J10" s="159">
        <v>11233.1</v>
      </c>
      <c r="K10" s="158">
        <f>J10-F10+H10</f>
        <v>11218.62</v>
      </c>
    </row>
    <row r="11" spans="1:11" x14ac:dyDescent="0.25">
      <c r="A11" s="150">
        <v>5</v>
      </c>
      <c r="B11" s="173" t="s">
        <v>1421</v>
      </c>
      <c r="C11" s="150" t="s">
        <v>1419</v>
      </c>
      <c r="D11" s="150" t="s">
        <v>107</v>
      </c>
      <c r="E11" s="150">
        <v>199</v>
      </c>
      <c r="F11" s="155">
        <v>198.66</v>
      </c>
      <c r="G11" s="157">
        <v>155.69999999999999</v>
      </c>
      <c r="H11" s="212">
        <v>10.9</v>
      </c>
      <c r="I11" s="150" t="s">
        <v>6</v>
      </c>
      <c r="J11" s="213">
        <v>11218.62</v>
      </c>
      <c r="K11" s="158">
        <f>J11-F11+H11</f>
        <v>11030.86</v>
      </c>
    </row>
    <row r="12" spans="1:11" x14ac:dyDescent="0.25">
      <c r="A12" s="150">
        <v>6</v>
      </c>
      <c r="B12" s="173" t="s">
        <v>1422</v>
      </c>
      <c r="C12" s="150" t="s">
        <v>1423</v>
      </c>
      <c r="D12" s="150" t="s">
        <v>30</v>
      </c>
      <c r="E12" s="150">
        <v>163</v>
      </c>
      <c r="F12" s="155">
        <v>162.47999999999999</v>
      </c>
      <c r="G12" s="157">
        <v>122.2</v>
      </c>
      <c r="H12" s="212">
        <v>8.5500000000000007</v>
      </c>
      <c r="I12" s="150" t="s">
        <v>6</v>
      </c>
      <c r="J12" s="213">
        <v>11030.86</v>
      </c>
      <c r="K12" s="158">
        <f t="shared" ref="K12:K23" si="0">J12-F12+H12</f>
        <v>10876.93</v>
      </c>
    </row>
    <row r="13" spans="1:11" x14ac:dyDescent="0.25">
      <c r="A13" s="150">
        <v>7</v>
      </c>
      <c r="B13" s="173" t="s">
        <v>1424</v>
      </c>
      <c r="C13" s="150" t="s">
        <v>1425</v>
      </c>
      <c r="D13" s="150" t="s">
        <v>5</v>
      </c>
      <c r="E13" s="150">
        <v>199</v>
      </c>
      <c r="F13" s="155">
        <v>198.66</v>
      </c>
      <c r="G13" s="157">
        <v>155.69999999999999</v>
      </c>
      <c r="H13" s="212">
        <v>10.9</v>
      </c>
      <c r="I13" s="150" t="s">
        <v>6</v>
      </c>
      <c r="J13" s="213">
        <v>10876.93</v>
      </c>
      <c r="K13" s="158">
        <f>J13-F13+H13</f>
        <v>10689.17</v>
      </c>
    </row>
    <row r="14" spans="1:11" x14ac:dyDescent="0.25">
      <c r="A14" s="150">
        <v>8</v>
      </c>
      <c r="B14" s="173" t="s">
        <v>1426</v>
      </c>
      <c r="C14" s="150" t="s">
        <v>1427</v>
      </c>
      <c r="D14" s="150" t="s">
        <v>5</v>
      </c>
      <c r="E14" s="150">
        <v>199</v>
      </c>
      <c r="F14" s="155">
        <v>198.66</v>
      </c>
      <c r="G14" s="157">
        <v>155.69999999999999</v>
      </c>
      <c r="H14" s="212">
        <v>10.9</v>
      </c>
      <c r="I14" s="150" t="s">
        <v>6</v>
      </c>
      <c r="J14" s="213">
        <v>10689.17</v>
      </c>
      <c r="K14" s="158">
        <f>J14-F14+H14</f>
        <v>10501.41</v>
      </c>
    </row>
    <row r="15" spans="1:11" x14ac:dyDescent="0.25">
      <c r="A15" s="150">
        <v>9</v>
      </c>
      <c r="B15" s="173" t="s">
        <v>1428</v>
      </c>
      <c r="C15" s="150" t="s">
        <v>1429</v>
      </c>
      <c r="D15" s="150" t="s">
        <v>5</v>
      </c>
      <c r="E15" s="150">
        <v>199</v>
      </c>
      <c r="F15" s="155">
        <v>198.66</v>
      </c>
      <c r="G15" s="157">
        <v>155.69999999999999</v>
      </c>
      <c r="H15" s="212">
        <v>10.9</v>
      </c>
      <c r="I15" s="150" t="s">
        <v>6</v>
      </c>
      <c r="J15" s="213">
        <v>10501.41</v>
      </c>
      <c r="K15" s="158">
        <f>J15-F15+H15</f>
        <v>10313.65</v>
      </c>
    </row>
    <row r="16" spans="1:11" x14ac:dyDescent="0.25">
      <c r="A16" s="150">
        <v>10</v>
      </c>
      <c r="B16" s="173" t="s">
        <v>500</v>
      </c>
      <c r="C16" s="150" t="s">
        <v>499</v>
      </c>
      <c r="D16" s="150" t="s">
        <v>275</v>
      </c>
      <c r="E16" s="150">
        <v>0</v>
      </c>
      <c r="F16" s="155">
        <v>-93.14</v>
      </c>
      <c r="G16" s="157">
        <v>58</v>
      </c>
      <c r="H16" s="212">
        <v>0</v>
      </c>
      <c r="I16" s="150" t="s">
        <v>468</v>
      </c>
      <c r="J16" s="213">
        <v>10313.65</v>
      </c>
      <c r="K16" s="158">
        <f t="shared" si="0"/>
        <v>10406.789999999999</v>
      </c>
    </row>
    <row r="17" spans="1:11" x14ac:dyDescent="0.25">
      <c r="A17" s="150">
        <v>11</v>
      </c>
      <c r="B17" s="173" t="s">
        <v>1430</v>
      </c>
      <c r="C17" s="150" t="s">
        <v>499</v>
      </c>
      <c r="D17" s="150" t="s">
        <v>275</v>
      </c>
      <c r="E17" s="150">
        <v>0</v>
      </c>
      <c r="F17" s="155">
        <v>-5.8</v>
      </c>
      <c r="G17" s="157">
        <v>0</v>
      </c>
      <c r="H17" s="157">
        <v>0</v>
      </c>
      <c r="I17" s="150" t="s">
        <v>468</v>
      </c>
      <c r="J17" s="213">
        <v>10406.790000000001</v>
      </c>
      <c r="K17" s="158">
        <f>J17-F17+H17</f>
        <v>10412.59</v>
      </c>
    </row>
    <row r="18" spans="1:11" x14ac:dyDescent="0.25">
      <c r="A18" s="150">
        <v>12</v>
      </c>
      <c r="B18" s="173" t="s">
        <v>502</v>
      </c>
      <c r="C18" s="150" t="s">
        <v>499</v>
      </c>
      <c r="D18" s="150" t="s">
        <v>275</v>
      </c>
      <c r="E18" s="150">
        <v>0</v>
      </c>
      <c r="F18" s="155">
        <v>-77.48</v>
      </c>
      <c r="G18" s="157">
        <v>33.979999999999997</v>
      </c>
      <c r="H18" s="157">
        <v>0</v>
      </c>
      <c r="I18" s="150" t="s">
        <v>468</v>
      </c>
      <c r="J18" s="159">
        <v>10412.59</v>
      </c>
      <c r="K18" s="158">
        <f>J18-F18+H18</f>
        <v>10490.07</v>
      </c>
    </row>
    <row r="19" spans="1:11" x14ac:dyDescent="0.25">
      <c r="A19" s="150">
        <v>13</v>
      </c>
      <c r="B19" s="173" t="s">
        <v>501</v>
      </c>
      <c r="C19" s="150" t="s">
        <v>499</v>
      </c>
      <c r="D19" s="150" t="s">
        <v>275</v>
      </c>
      <c r="E19" s="150">
        <v>0</v>
      </c>
      <c r="F19" s="158">
        <v>-93.14</v>
      </c>
      <c r="G19" s="157">
        <v>58</v>
      </c>
      <c r="H19" s="157">
        <v>0</v>
      </c>
      <c r="I19" s="150" t="s">
        <v>468</v>
      </c>
      <c r="J19" s="213">
        <v>10490.07</v>
      </c>
      <c r="K19" s="158">
        <f t="shared" si="0"/>
        <v>10583.21</v>
      </c>
    </row>
    <row r="20" spans="1:11" x14ac:dyDescent="0.25">
      <c r="A20" s="150">
        <v>14</v>
      </c>
      <c r="B20" s="173" t="s">
        <v>500</v>
      </c>
      <c r="C20" s="150" t="s">
        <v>499</v>
      </c>
      <c r="D20" s="150" t="s">
        <v>275</v>
      </c>
      <c r="E20" s="150">
        <v>0</v>
      </c>
      <c r="F20" s="197">
        <v>0</v>
      </c>
      <c r="G20" s="157">
        <v>0</v>
      </c>
      <c r="H20" s="157">
        <v>-4.0599999999999996</v>
      </c>
      <c r="I20" s="150" t="s">
        <v>468</v>
      </c>
      <c r="J20" s="213">
        <v>10583.21</v>
      </c>
      <c r="K20" s="158">
        <f t="shared" si="0"/>
        <v>10579.15</v>
      </c>
    </row>
    <row r="21" spans="1:11" x14ac:dyDescent="0.25">
      <c r="A21" s="150"/>
      <c r="B21" s="173" t="s">
        <v>1430</v>
      </c>
      <c r="C21" s="150" t="s">
        <v>499</v>
      </c>
      <c r="D21" s="150" t="s">
        <v>275</v>
      </c>
      <c r="E21" s="150">
        <v>0</v>
      </c>
      <c r="F21" s="197">
        <v>0</v>
      </c>
      <c r="G21" s="157">
        <v>0</v>
      </c>
      <c r="H21" s="157">
        <v>-0.41</v>
      </c>
      <c r="I21" s="150" t="s">
        <v>468</v>
      </c>
      <c r="J21" s="213">
        <v>10579.15</v>
      </c>
      <c r="K21" s="158">
        <f t="shared" si="0"/>
        <v>10578.74</v>
      </c>
    </row>
    <row r="22" spans="1:11" x14ac:dyDescent="0.25">
      <c r="A22" s="150"/>
      <c r="B22" s="173" t="s">
        <v>502</v>
      </c>
      <c r="C22" s="150" t="s">
        <v>499</v>
      </c>
      <c r="D22" s="150" t="s">
        <v>275</v>
      </c>
      <c r="E22" s="150">
        <v>0</v>
      </c>
      <c r="F22" s="197">
        <v>0</v>
      </c>
      <c r="G22" s="157">
        <v>0</v>
      </c>
      <c r="H22" s="157">
        <v>-3.05</v>
      </c>
      <c r="I22" s="150" t="s">
        <v>468</v>
      </c>
      <c r="J22" s="213">
        <v>10578.74</v>
      </c>
      <c r="K22" s="158">
        <f t="shared" si="0"/>
        <v>10575.69</v>
      </c>
    </row>
    <row r="23" spans="1:11" x14ac:dyDescent="0.25">
      <c r="A23" s="27"/>
      <c r="B23" s="173" t="s">
        <v>501</v>
      </c>
      <c r="C23" s="27" t="s">
        <v>499</v>
      </c>
      <c r="D23" s="27" t="s">
        <v>275</v>
      </c>
      <c r="E23" s="27">
        <v>0</v>
      </c>
      <c r="F23" s="214">
        <v>0</v>
      </c>
      <c r="G23" s="83">
        <v>0</v>
      </c>
      <c r="H23" s="83">
        <v>-4.0599999999999996</v>
      </c>
      <c r="I23" s="27" t="s">
        <v>468</v>
      </c>
      <c r="J23" s="10">
        <v>10575.69</v>
      </c>
      <c r="K23" s="83">
        <f t="shared" si="0"/>
        <v>10571.630000000001</v>
      </c>
    </row>
    <row r="24" spans="1:11" x14ac:dyDescent="0.25">
      <c r="A24" s="49"/>
      <c r="B24" s="73"/>
      <c r="C24" s="73"/>
      <c r="D24" s="73"/>
      <c r="E24" s="75">
        <f>E7+E8+E9+E15+E16+E17+E22+E23+E10+E11+E12+E13+E14+E18+E19+E20+E21</f>
        <v>1389</v>
      </c>
      <c r="F24" s="74">
        <f>F7+F8+F9+F10+F11+F12+F13+F14+F15+F16+F17+F18+F19+F20+F21+F22+F23</f>
        <v>1116.02</v>
      </c>
      <c r="G24" s="75"/>
      <c r="H24" s="74">
        <f>H7+H8+H9+H10+H11+H12+H13+H14+H15+H16+H17+H18+H19+H20+H21+H22+H23</f>
        <v>64.550000000000011</v>
      </c>
      <c r="I24" s="73"/>
      <c r="J24" s="73"/>
      <c r="K24" s="231"/>
    </row>
    <row r="25" spans="1:11" x14ac:dyDescent="0.25">
      <c r="A25" s="35"/>
      <c r="B25" s="35"/>
      <c r="C25" s="36"/>
      <c r="D25" s="36"/>
      <c r="E25" s="36"/>
      <c r="F25" s="36"/>
      <c r="G25" s="36"/>
      <c r="H25" s="35"/>
      <c r="I25" s="35"/>
      <c r="J25" s="35"/>
      <c r="K25" s="35"/>
    </row>
    <row r="26" spans="1:11" x14ac:dyDescent="0.25">
      <c r="A26" s="35"/>
      <c r="B26" s="35"/>
      <c r="C26" s="281" t="s">
        <v>38</v>
      </c>
      <c r="D26" s="281"/>
      <c r="E26" s="281"/>
      <c r="F26" s="281"/>
      <c r="G26" s="19">
        <f>E24</f>
        <v>1389</v>
      </c>
      <c r="H26" s="117"/>
      <c r="I26" s="116"/>
      <c r="J26" s="116"/>
      <c r="K26" s="116"/>
    </row>
    <row r="27" spans="1:11" x14ac:dyDescent="0.25">
      <c r="A27" s="35"/>
      <c r="B27" s="35"/>
      <c r="C27" s="281" t="s">
        <v>40</v>
      </c>
      <c r="D27" s="281"/>
      <c r="E27" s="281"/>
      <c r="F27" s="281"/>
      <c r="G27" s="19">
        <f>H24+0</f>
        <v>64.550000000000011</v>
      </c>
      <c r="H27" s="117"/>
      <c r="I27" s="116"/>
      <c r="J27" s="116"/>
      <c r="K27" s="116"/>
    </row>
    <row r="28" spans="1:11" x14ac:dyDescent="0.25">
      <c r="A28" s="35"/>
      <c r="B28" s="35"/>
      <c r="C28" s="281" t="s">
        <v>4</v>
      </c>
      <c r="D28" s="281"/>
      <c r="E28" s="281"/>
      <c r="F28" s="281"/>
      <c r="G28" s="19">
        <f>K23</f>
        <v>10571.630000000001</v>
      </c>
      <c r="H28" s="35"/>
      <c r="I28" s="35"/>
      <c r="J28" s="35"/>
      <c r="K28" s="35"/>
    </row>
    <row r="29" spans="1:11" x14ac:dyDescent="0.25">
      <c r="A29" s="37"/>
      <c r="B29" s="35"/>
      <c r="C29" s="285" t="s">
        <v>806</v>
      </c>
      <c r="D29" s="285"/>
      <c r="E29" s="285"/>
      <c r="F29" s="285"/>
      <c r="G29" s="28">
        <f>G26-G27</f>
        <v>1324.45</v>
      </c>
      <c r="H29" s="35"/>
      <c r="I29" s="35"/>
      <c r="J29" s="35"/>
      <c r="K29" s="35"/>
    </row>
    <row r="30" spans="1:11" x14ac:dyDescent="0.25">
      <c r="A30" s="37"/>
      <c r="B30" s="37"/>
      <c r="C30" s="38"/>
      <c r="D30" s="38"/>
      <c r="E30" s="38"/>
      <c r="F30" s="38"/>
      <c r="G30" s="39"/>
      <c r="H30" s="37"/>
      <c r="I30" s="37"/>
      <c r="J30" s="37"/>
      <c r="K30" s="37"/>
    </row>
    <row r="31" spans="1:11" x14ac:dyDescent="0.25">
      <c r="A31" s="37"/>
      <c r="B31" s="37"/>
      <c r="C31" s="38"/>
      <c r="D31" s="38"/>
      <c r="E31" s="38"/>
      <c r="F31" s="38"/>
      <c r="G31" s="39"/>
      <c r="H31" s="37"/>
      <c r="I31" s="37"/>
      <c r="J31" s="37"/>
      <c r="K31" s="37"/>
    </row>
    <row r="32" spans="1:11" x14ac:dyDescent="0.25">
      <c r="A32" s="37"/>
      <c r="B32" s="37"/>
      <c r="C32" s="38"/>
      <c r="D32" s="38"/>
      <c r="E32" s="38"/>
      <c r="F32" s="38"/>
      <c r="G32" s="39"/>
      <c r="H32" s="37"/>
      <c r="I32" s="37"/>
      <c r="J32" s="37"/>
      <c r="K32" s="37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280" t="s">
        <v>481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6" spans="1:11" x14ac:dyDescent="0.25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</row>
    <row r="37" spans="1:11" ht="30" x14ac:dyDescent="0.25">
      <c r="A37" s="230" t="s">
        <v>68</v>
      </c>
      <c r="B37" s="230" t="s">
        <v>2</v>
      </c>
      <c r="C37" s="230" t="s">
        <v>41</v>
      </c>
      <c r="D37" s="230" t="s">
        <v>10</v>
      </c>
      <c r="E37" s="230" t="s">
        <v>6</v>
      </c>
      <c r="F37" s="17" t="s">
        <v>11</v>
      </c>
      <c r="G37" s="230" t="s">
        <v>37</v>
      </c>
      <c r="H37" s="230" t="s">
        <v>12</v>
      </c>
      <c r="I37" s="230" t="s">
        <v>3</v>
      </c>
      <c r="J37" s="6" t="s">
        <v>1</v>
      </c>
      <c r="K37" s="16" t="s">
        <v>13</v>
      </c>
    </row>
    <row r="38" spans="1:11" x14ac:dyDescent="0.25">
      <c r="A38" s="150">
        <v>1</v>
      </c>
      <c r="B38" s="153" t="s">
        <v>1434</v>
      </c>
      <c r="C38" s="150" t="s">
        <v>1435</v>
      </c>
      <c r="D38" s="150" t="s">
        <v>5</v>
      </c>
      <c r="E38" s="224">
        <v>35</v>
      </c>
      <c r="F38" s="225">
        <v>35</v>
      </c>
      <c r="G38" s="150">
        <v>0</v>
      </c>
      <c r="H38" s="150">
        <v>0</v>
      </c>
      <c r="I38" s="150" t="s">
        <v>6</v>
      </c>
      <c r="J38" s="159">
        <v>482.04</v>
      </c>
      <c r="K38" s="197">
        <f>J38-F38+H38</f>
        <v>447.04</v>
      </c>
    </row>
    <row r="39" spans="1:11" x14ac:dyDescent="0.25">
      <c r="A39" s="238">
        <v>2</v>
      </c>
      <c r="B39" s="173" t="s">
        <v>1434</v>
      </c>
      <c r="C39" s="150" t="s">
        <v>1435</v>
      </c>
      <c r="D39" s="150" t="s">
        <v>5</v>
      </c>
      <c r="E39" s="150">
        <v>198</v>
      </c>
      <c r="F39" s="174">
        <v>198</v>
      </c>
      <c r="G39" s="150">
        <v>0</v>
      </c>
      <c r="H39" s="150">
        <v>0</v>
      </c>
      <c r="I39" s="150" t="s">
        <v>6</v>
      </c>
      <c r="J39" s="213">
        <v>447.04</v>
      </c>
      <c r="K39" s="197">
        <f>J39-F39+H39</f>
        <v>249.04000000000002</v>
      </c>
    </row>
    <row r="40" spans="1:11" x14ac:dyDescent="0.25">
      <c r="A40" s="238">
        <v>3</v>
      </c>
      <c r="B40" s="173" t="s">
        <v>1436</v>
      </c>
      <c r="C40" s="150" t="s">
        <v>1437</v>
      </c>
      <c r="D40" s="150" t="s">
        <v>5</v>
      </c>
      <c r="E40" s="150">
        <v>35</v>
      </c>
      <c r="F40" s="174">
        <v>35</v>
      </c>
      <c r="G40" s="150">
        <v>0</v>
      </c>
      <c r="H40" s="150">
        <v>0</v>
      </c>
      <c r="I40" s="150" t="s">
        <v>6</v>
      </c>
      <c r="J40" s="213">
        <v>249.04</v>
      </c>
      <c r="K40" s="197">
        <f>J40-F40+H40</f>
        <v>214.04</v>
      </c>
    </row>
    <row r="41" spans="1:11" x14ac:dyDescent="0.25">
      <c r="A41" s="238">
        <v>4</v>
      </c>
      <c r="B41" s="173" t="s">
        <v>1436</v>
      </c>
      <c r="C41" s="150" t="s">
        <v>1437</v>
      </c>
      <c r="D41" s="150" t="s">
        <v>5</v>
      </c>
      <c r="E41" s="150">
        <v>0</v>
      </c>
      <c r="F41" s="174">
        <v>-35</v>
      </c>
      <c r="G41" s="150">
        <v>0</v>
      </c>
      <c r="H41" s="150">
        <v>0</v>
      </c>
      <c r="I41" s="150" t="s">
        <v>468</v>
      </c>
      <c r="J41" s="213">
        <v>214.04</v>
      </c>
      <c r="K41" s="197">
        <f>J41-F41+H41</f>
        <v>249.04</v>
      </c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191"/>
      <c r="B43" s="192" t="s">
        <v>76</v>
      </c>
      <c r="C43" s="192"/>
      <c r="D43" s="192"/>
      <c r="E43" s="194">
        <f>E38+E39+E40+E41</f>
        <v>268</v>
      </c>
      <c r="F43" s="194">
        <f>F38+F39+F40+F41</f>
        <v>233</v>
      </c>
      <c r="G43" s="194"/>
      <c r="H43" s="192"/>
      <c r="I43" s="192"/>
      <c r="J43" s="192"/>
      <c r="K43" s="192"/>
    </row>
    <row r="44" spans="1:11" x14ac:dyDescent="0.25">
      <c r="A44" s="35"/>
      <c r="B44" s="35"/>
      <c r="C44" s="36"/>
      <c r="D44" s="36"/>
      <c r="E44" s="36"/>
      <c r="F44" s="36"/>
      <c r="G44" s="36"/>
      <c r="H44" s="35"/>
      <c r="I44" s="35"/>
      <c r="J44" s="35"/>
      <c r="K44" s="35"/>
    </row>
    <row r="45" spans="1:11" x14ac:dyDescent="0.25">
      <c r="A45" s="35"/>
      <c r="B45" s="35"/>
      <c r="C45" s="281" t="s">
        <v>1438</v>
      </c>
      <c r="D45" s="281"/>
      <c r="E45" s="281"/>
      <c r="F45" s="281"/>
      <c r="G45" s="19">
        <v>222.43</v>
      </c>
      <c r="H45" s="118"/>
      <c r="I45" s="119"/>
      <c r="J45" s="119"/>
      <c r="K45" s="119"/>
    </row>
    <row r="46" spans="1:11" x14ac:dyDescent="0.25">
      <c r="A46" s="35"/>
      <c r="B46" s="35"/>
      <c r="C46" s="281" t="s">
        <v>981</v>
      </c>
      <c r="D46" s="281"/>
      <c r="E46" s="281"/>
      <c r="F46" s="281"/>
      <c r="G46" s="19">
        <v>0</v>
      </c>
      <c r="H46" s="118"/>
      <c r="I46" s="119"/>
      <c r="J46" s="119"/>
      <c r="K46" s="119"/>
    </row>
    <row r="47" spans="1:11" x14ac:dyDescent="0.25">
      <c r="A47" s="35"/>
      <c r="B47" s="35"/>
      <c r="C47" s="266" t="s">
        <v>1439</v>
      </c>
      <c r="D47" s="267"/>
      <c r="E47" s="267"/>
      <c r="F47" s="268"/>
      <c r="G47" s="19">
        <v>199</v>
      </c>
      <c r="H47" s="119"/>
      <c r="I47" s="119"/>
      <c r="J47" s="119"/>
      <c r="K47" s="119"/>
    </row>
    <row r="48" spans="1:11" x14ac:dyDescent="0.25">
      <c r="A48" s="35"/>
      <c r="B48" s="35"/>
      <c r="C48" s="266" t="s">
        <v>1441</v>
      </c>
      <c r="D48" s="267"/>
      <c r="E48" s="267"/>
      <c r="F48" s="268"/>
      <c r="G48" s="19">
        <v>199</v>
      </c>
      <c r="H48" s="119"/>
      <c r="I48" s="119"/>
      <c r="J48" s="119"/>
      <c r="K48" s="119"/>
    </row>
    <row r="49" spans="1:11" x14ac:dyDescent="0.25">
      <c r="A49" s="35"/>
      <c r="B49" s="35"/>
      <c r="C49" s="266" t="s">
        <v>1367</v>
      </c>
      <c r="D49" s="267"/>
      <c r="E49" s="267"/>
      <c r="F49" s="268"/>
      <c r="G49" s="19">
        <f>K41</f>
        <v>249.04</v>
      </c>
      <c r="H49" s="119"/>
      <c r="I49" s="119"/>
      <c r="J49" s="119"/>
      <c r="K49" s="119"/>
    </row>
    <row r="50" spans="1:11" x14ac:dyDescent="0.25">
      <c r="A50" s="35"/>
      <c r="B50" s="35"/>
      <c r="C50" s="266" t="s">
        <v>75</v>
      </c>
      <c r="D50" s="267"/>
      <c r="E50" s="267"/>
      <c r="F50" s="268"/>
      <c r="G50" s="19">
        <v>1082</v>
      </c>
      <c r="H50" s="318"/>
      <c r="I50" s="319"/>
      <c r="J50" s="319"/>
      <c r="K50" s="319"/>
    </row>
    <row r="51" spans="1:11" x14ac:dyDescent="0.25">
      <c r="A51" s="37"/>
      <c r="B51" s="37"/>
      <c r="C51" s="282" t="s">
        <v>879</v>
      </c>
      <c r="D51" s="283"/>
      <c r="E51" s="283"/>
      <c r="F51" s="284"/>
      <c r="G51" s="28">
        <f>G26+G45-G47-G48-G50</f>
        <v>131.43000000000006</v>
      </c>
      <c r="H51" s="118"/>
      <c r="I51" s="119"/>
      <c r="J51" s="119"/>
      <c r="K51" s="119"/>
    </row>
    <row r="52" spans="1:11" x14ac:dyDescent="0.25">
      <c r="A52" s="37"/>
      <c r="B52" s="37"/>
      <c r="C52" s="38"/>
      <c r="D52" s="38"/>
      <c r="E52" s="38"/>
      <c r="F52" s="38"/>
      <c r="G52" s="39"/>
      <c r="H52" s="37"/>
      <c r="I52" s="37"/>
      <c r="J52" s="37"/>
      <c r="K52" s="37"/>
    </row>
    <row r="53" spans="1:11" x14ac:dyDescent="0.25">
      <c r="A53" s="134"/>
      <c r="B53" s="134"/>
      <c r="C53" s="134"/>
      <c r="D53" s="134"/>
      <c r="H53" s="311" t="s">
        <v>1432</v>
      </c>
      <c r="I53" s="311"/>
      <c r="J53" s="311"/>
    </row>
    <row r="54" spans="1:11" x14ac:dyDescent="0.25">
      <c r="B54" s="232" t="s">
        <v>1051</v>
      </c>
    </row>
    <row r="55" spans="1:11" x14ac:dyDescent="0.25">
      <c r="H55" s="311" t="s">
        <v>71</v>
      </c>
      <c r="I55" s="311"/>
      <c r="J55" s="311"/>
    </row>
    <row r="56" spans="1:11" x14ac:dyDescent="0.25">
      <c r="A56" s="233"/>
      <c r="B56" s="233" t="s">
        <v>1090</v>
      </c>
      <c r="C56" s="215">
        <v>1055</v>
      </c>
    </row>
    <row r="57" spans="1:11" x14ac:dyDescent="0.25">
      <c r="A57" s="233"/>
      <c r="B57" s="233" t="s">
        <v>1440</v>
      </c>
      <c r="C57" s="215">
        <v>7</v>
      </c>
    </row>
    <row r="58" spans="1:11" x14ac:dyDescent="0.25">
      <c r="A58" s="233"/>
      <c r="B58" s="233" t="s">
        <v>1113</v>
      </c>
      <c r="C58" s="215">
        <v>20</v>
      </c>
    </row>
    <row r="59" spans="1:11" x14ac:dyDescent="0.25">
      <c r="B59" s="233"/>
      <c r="C59" s="215"/>
    </row>
    <row r="61" spans="1:11" x14ac:dyDescent="0.25">
      <c r="B61" s="232" t="s">
        <v>1059</v>
      </c>
      <c r="C61" s="125">
        <f>C55+C56+C57+C59+C64+C65+C62+C63+C58</f>
        <v>1082</v>
      </c>
    </row>
  </sheetData>
  <mergeCells count="17">
    <mergeCell ref="H55:J55"/>
    <mergeCell ref="A35:K36"/>
    <mergeCell ref="C45:F45"/>
    <mergeCell ref="C46:F46"/>
    <mergeCell ref="C49:F49"/>
    <mergeCell ref="C47:F47"/>
    <mergeCell ref="C48:F48"/>
    <mergeCell ref="C50:F50"/>
    <mergeCell ref="H50:K50"/>
    <mergeCell ref="C51:F51"/>
    <mergeCell ref="H53:J53"/>
    <mergeCell ref="C29:F29"/>
    <mergeCell ref="A1:K3"/>
    <mergeCell ref="A4:K5"/>
    <mergeCell ref="C26:F26"/>
    <mergeCell ref="C27:F27"/>
    <mergeCell ref="C28:F28"/>
  </mergeCells>
  <pageMargins left="0" right="0" top="0" bottom="0" header="0.31496062992125984" footer="0.31496062992125984"/>
  <pageSetup paperSize="9" orientation="landscape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G52" sqref="G52"/>
    </sheetView>
  </sheetViews>
  <sheetFormatPr baseColWidth="10" defaultRowHeight="15" x14ac:dyDescent="0.25"/>
  <cols>
    <col min="1" max="1" width="5.85546875" customWidth="1"/>
    <col min="2" max="2" width="32.5703125" customWidth="1"/>
  </cols>
  <sheetData>
    <row r="1" spans="1:11" x14ac:dyDescent="0.25">
      <c r="A1" s="280" t="s">
        <v>1443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34" t="s">
        <v>68</v>
      </c>
      <c r="B6" s="234" t="s">
        <v>2</v>
      </c>
      <c r="C6" s="234" t="s">
        <v>41</v>
      </c>
      <c r="D6" s="234" t="s">
        <v>10</v>
      </c>
      <c r="E6" s="234" t="s">
        <v>6</v>
      </c>
      <c r="F6" s="17" t="s">
        <v>11</v>
      </c>
      <c r="G6" s="234" t="s">
        <v>37</v>
      </c>
      <c r="H6" s="234" t="s">
        <v>12</v>
      </c>
      <c r="I6" s="234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53" t="s">
        <v>1445</v>
      </c>
      <c r="C7" s="150" t="s">
        <v>1446</v>
      </c>
      <c r="D7" s="150" t="s">
        <v>52</v>
      </c>
      <c r="E7" s="150">
        <v>199</v>
      </c>
      <c r="F7" s="174">
        <v>198.66</v>
      </c>
      <c r="G7" s="150">
        <v>155.69999999999999</v>
      </c>
      <c r="H7" s="150">
        <v>10.9</v>
      </c>
      <c r="I7" s="150" t="s">
        <v>6</v>
      </c>
      <c r="J7" s="159">
        <v>10571.63</v>
      </c>
      <c r="K7" s="158">
        <f>J7-F7+H7</f>
        <v>10383.869999999999</v>
      </c>
    </row>
    <row r="8" spans="1:11" x14ac:dyDescent="0.25">
      <c r="A8" s="150">
        <v>2</v>
      </c>
      <c r="B8" s="153" t="s">
        <v>1444</v>
      </c>
      <c r="C8" s="150" t="s">
        <v>1447</v>
      </c>
      <c r="D8" s="150" t="s">
        <v>5</v>
      </c>
      <c r="E8" s="150">
        <v>199</v>
      </c>
      <c r="F8" s="174">
        <v>198.66</v>
      </c>
      <c r="G8" s="150">
        <v>155.69999999999999</v>
      </c>
      <c r="H8" s="150">
        <v>10.9</v>
      </c>
      <c r="I8" s="150" t="s">
        <v>6</v>
      </c>
      <c r="J8" s="159">
        <v>10383.870000000001</v>
      </c>
      <c r="K8" s="158">
        <f t="shared" ref="K8:K14" si="0">J8-F8+H8</f>
        <v>10196.11</v>
      </c>
    </row>
    <row r="9" spans="1:11" x14ac:dyDescent="0.25">
      <c r="A9" s="150">
        <v>3</v>
      </c>
      <c r="B9" s="153" t="s">
        <v>1448</v>
      </c>
      <c r="C9" s="150" t="s">
        <v>1449</v>
      </c>
      <c r="D9" s="150" t="s">
        <v>107</v>
      </c>
      <c r="E9" s="150">
        <v>199</v>
      </c>
      <c r="F9" s="174">
        <v>198.66</v>
      </c>
      <c r="G9" s="150">
        <v>155.69999999999999</v>
      </c>
      <c r="H9" s="150">
        <v>10.9</v>
      </c>
      <c r="I9" s="150" t="s">
        <v>6</v>
      </c>
      <c r="J9" s="159">
        <v>10196.11</v>
      </c>
      <c r="K9" s="158">
        <f t="shared" si="0"/>
        <v>10008.35</v>
      </c>
    </row>
    <row r="10" spans="1:11" x14ac:dyDescent="0.25">
      <c r="A10" s="150">
        <v>4</v>
      </c>
      <c r="B10" s="153" t="s">
        <v>1450</v>
      </c>
      <c r="C10" s="150" t="s">
        <v>1451</v>
      </c>
      <c r="D10" s="150" t="s">
        <v>60</v>
      </c>
      <c r="E10" s="150">
        <v>199</v>
      </c>
      <c r="F10" s="174">
        <v>198.66</v>
      </c>
      <c r="G10" s="150">
        <v>155.69999999999999</v>
      </c>
      <c r="H10" s="150">
        <v>10.9</v>
      </c>
      <c r="I10" s="150" t="s">
        <v>6</v>
      </c>
      <c r="J10" s="159">
        <v>10008.35</v>
      </c>
      <c r="K10" s="158">
        <f t="shared" si="0"/>
        <v>9820.59</v>
      </c>
    </row>
    <row r="11" spans="1:11" x14ac:dyDescent="0.25">
      <c r="A11" s="150">
        <v>5</v>
      </c>
      <c r="B11" s="153" t="s">
        <v>1452</v>
      </c>
      <c r="C11" s="150" t="s">
        <v>1451</v>
      </c>
      <c r="D11" s="150" t="s">
        <v>60</v>
      </c>
      <c r="E11" s="150">
        <v>16</v>
      </c>
      <c r="F11" s="174">
        <v>15.57</v>
      </c>
      <c r="G11" s="150">
        <v>0</v>
      </c>
      <c r="H11" s="150">
        <v>1.0900000000000001</v>
      </c>
      <c r="I11" s="150" t="s">
        <v>6</v>
      </c>
      <c r="J11" s="159">
        <v>9820.59</v>
      </c>
      <c r="K11" s="158">
        <f t="shared" si="0"/>
        <v>9806.11</v>
      </c>
    </row>
    <row r="12" spans="1:11" x14ac:dyDescent="0.25">
      <c r="A12" s="150">
        <v>6</v>
      </c>
      <c r="B12" s="153" t="s">
        <v>1453</v>
      </c>
      <c r="C12" s="150" t="s">
        <v>1454</v>
      </c>
      <c r="D12" s="150" t="s">
        <v>30</v>
      </c>
      <c r="E12" s="150">
        <v>163</v>
      </c>
      <c r="F12" s="174">
        <v>162.47999999999999</v>
      </c>
      <c r="G12" s="150">
        <v>122.2</v>
      </c>
      <c r="H12" s="150">
        <v>8.5500000000000007</v>
      </c>
      <c r="I12" s="150" t="s">
        <v>6</v>
      </c>
      <c r="J12" s="159">
        <v>9806.11</v>
      </c>
      <c r="K12" s="158">
        <f t="shared" si="0"/>
        <v>9652.18</v>
      </c>
    </row>
    <row r="13" spans="1:11" x14ac:dyDescent="0.25">
      <c r="A13" s="150">
        <v>7</v>
      </c>
      <c r="B13" s="153" t="s">
        <v>385</v>
      </c>
      <c r="C13" s="150" t="s">
        <v>1455</v>
      </c>
      <c r="D13" s="243" t="s">
        <v>1456</v>
      </c>
      <c r="E13" s="150">
        <v>820</v>
      </c>
      <c r="F13" s="174">
        <v>819.96</v>
      </c>
      <c r="G13" s="150">
        <v>702.74</v>
      </c>
      <c r="H13" s="150">
        <v>63.24</v>
      </c>
      <c r="I13" s="150" t="s">
        <v>157</v>
      </c>
      <c r="J13" s="159">
        <v>9652.18</v>
      </c>
      <c r="K13" s="158">
        <f t="shared" si="0"/>
        <v>8895.4600000000009</v>
      </c>
    </row>
    <row r="14" spans="1:11" x14ac:dyDescent="0.25">
      <c r="A14" s="150">
        <v>8</v>
      </c>
      <c r="B14" s="153" t="s">
        <v>1387</v>
      </c>
      <c r="C14" s="150" t="s">
        <v>1457</v>
      </c>
      <c r="D14" s="150" t="s">
        <v>107</v>
      </c>
      <c r="E14" s="150">
        <v>199</v>
      </c>
      <c r="F14" s="174">
        <v>198.66</v>
      </c>
      <c r="G14" s="150">
        <v>155.69999999999999</v>
      </c>
      <c r="H14" s="150">
        <v>10.9</v>
      </c>
      <c r="I14" s="243" t="s">
        <v>1465</v>
      </c>
      <c r="J14" s="159">
        <v>8895.4599999999991</v>
      </c>
      <c r="K14" s="158">
        <f t="shared" si="0"/>
        <v>8707.6999999999989</v>
      </c>
    </row>
    <row r="15" spans="1:11" x14ac:dyDescent="0.25">
      <c r="A15" s="150">
        <v>3</v>
      </c>
      <c r="B15" s="173"/>
      <c r="C15" s="150"/>
      <c r="D15" s="150"/>
      <c r="E15" s="150"/>
      <c r="F15" s="155"/>
      <c r="G15" s="157"/>
      <c r="H15" s="212"/>
      <c r="I15" s="150"/>
      <c r="J15" s="159"/>
      <c r="K15" s="158"/>
    </row>
    <row r="16" spans="1:11" x14ac:dyDescent="0.25">
      <c r="A16" s="49"/>
      <c r="B16" s="73"/>
      <c r="C16" s="73"/>
      <c r="D16" s="73"/>
      <c r="E16" s="75">
        <f>E7+E8+E9+E10+E11+E12+E13+E14</f>
        <v>1994</v>
      </c>
      <c r="F16" s="74">
        <f>F7+F8+F9+F10+F11+F12+F13+F14</f>
        <v>1991.3100000000002</v>
      </c>
      <c r="G16" s="75"/>
      <c r="H16" s="74">
        <f>H7+H8+H9+H10+H11+H12+H13+H14</f>
        <v>127.38000000000002</v>
      </c>
      <c r="I16" s="73"/>
      <c r="J16" s="73"/>
      <c r="K16" s="235"/>
    </row>
    <row r="17" spans="1:11" x14ac:dyDescent="0.25">
      <c r="A17" s="35"/>
      <c r="B17" s="35"/>
      <c r="C17" s="36"/>
      <c r="D17" s="36"/>
      <c r="E17" s="36"/>
      <c r="F17" s="36"/>
      <c r="G17" s="36"/>
      <c r="H17" s="35"/>
      <c r="I17" s="35"/>
      <c r="J17" s="35"/>
      <c r="K17" s="35"/>
    </row>
    <row r="18" spans="1:11" x14ac:dyDescent="0.25">
      <c r="A18" s="35"/>
      <c r="B18" s="35"/>
      <c r="C18" s="281" t="s">
        <v>38</v>
      </c>
      <c r="D18" s="281"/>
      <c r="E18" s="281"/>
      <c r="F18" s="281"/>
      <c r="G18" s="19">
        <f>E16</f>
        <v>1994</v>
      </c>
      <c r="H18" s="117"/>
      <c r="I18" s="116"/>
      <c r="J18" s="116"/>
      <c r="K18" s="116"/>
    </row>
    <row r="19" spans="1:11" x14ac:dyDescent="0.25">
      <c r="A19" s="35"/>
      <c r="B19" s="35"/>
      <c r="C19" s="281" t="s">
        <v>40</v>
      </c>
      <c r="D19" s="281"/>
      <c r="E19" s="281"/>
      <c r="F19" s="281"/>
      <c r="G19" s="19">
        <f>H16+0</f>
        <v>127.38000000000002</v>
      </c>
      <c r="H19" s="117"/>
      <c r="I19" s="116"/>
      <c r="J19" s="116"/>
      <c r="K19" s="116"/>
    </row>
    <row r="20" spans="1:11" x14ac:dyDescent="0.25">
      <c r="A20" s="35"/>
      <c r="B20" s="35"/>
      <c r="C20" s="281" t="s">
        <v>4</v>
      </c>
      <c r="D20" s="281"/>
      <c r="E20" s="281"/>
      <c r="F20" s="281"/>
      <c r="G20" s="19">
        <f>K14</f>
        <v>8707.6999999999989</v>
      </c>
      <c r="H20" s="35"/>
      <c r="I20" s="35"/>
      <c r="J20" s="35"/>
      <c r="K20" s="35"/>
    </row>
    <row r="21" spans="1:11" x14ac:dyDescent="0.25">
      <c r="A21" s="37"/>
      <c r="B21" s="35"/>
      <c r="C21" s="285" t="s">
        <v>806</v>
      </c>
      <c r="D21" s="285"/>
      <c r="E21" s="285"/>
      <c r="F21" s="285"/>
      <c r="G21" s="28">
        <f>G18-G19</f>
        <v>1866.62</v>
      </c>
      <c r="H21" s="35"/>
      <c r="I21" s="35"/>
      <c r="J21" s="35"/>
      <c r="K21" s="35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280" t="s">
        <v>481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</row>
    <row r="28" spans="1:11" x14ac:dyDescent="0.25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</row>
    <row r="29" spans="1:11" ht="30" x14ac:dyDescent="0.25">
      <c r="A29" s="234" t="s">
        <v>68</v>
      </c>
      <c r="B29" s="234" t="s">
        <v>2</v>
      </c>
      <c r="C29" s="234" t="s">
        <v>41</v>
      </c>
      <c r="D29" s="234" t="s">
        <v>10</v>
      </c>
      <c r="E29" s="234" t="s">
        <v>6</v>
      </c>
      <c r="F29" s="17" t="s">
        <v>11</v>
      </c>
      <c r="G29" s="234" t="s">
        <v>37</v>
      </c>
      <c r="H29" s="234" t="s">
        <v>12</v>
      </c>
      <c r="I29" s="234" t="s">
        <v>3</v>
      </c>
      <c r="J29" s="6" t="s">
        <v>1</v>
      </c>
      <c r="K29" s="16" t="s">
        <v>13</v>
      </c>
    </row>
    <row r="30" spans="1:11" x14ac:dyDescent="0.25">
      <c r="A30" s="150">
        <v>1</v>
      </c>
      <c r="B30" s="173" t="s">
        <v>1434</v>
      </c>
      <c r="C30" s="150" t="s">
        <v>1435</v>
      </c>
      <c r="D30" s="150" t="s">
        <v>5</v>
      </c>
      <c r="E30" s="150">
        <v>-35</v>
      </c>
      <c r="F30" s="174">
        <v>-35</v>
      </c>
      <c r="G30" s="150">
        <v>0</v>
      </c>
      <c r="H30" s="150">
        <v>0</v>
      </c>
      <c r="I30" s="150" t="s">
        <v>468</v>
      </c>
      <c r="J30" s="175">
        <v>249.04</v>
      </c>
      <c r="K30" s="174">
        <f>J30-F30+H30</f>
        <v>284.03999999999996</v>
      </c>
    </row>
    <row r="31" spans="1:11" x14ac:dyDescent="0.25">
      <c r="A31" s="150">
        <v>2</v>
      </c>
      <c r="B31" s="173" t="s">
        <v>1434</v>
      </c>
      <c r="C31" s="150" t="s">
        <v>1435</v>
      </c>
      <c r="D31" s="150" t="s">
        <v>5</v>
      </c>
      <c r="E31" s="150">
        <v>-198</v>
      </c>
      <c r="F31" s="174">
        <v>-198</v>
      </c>
      <c r="G31" s="150">
        <v>0</v>
      </c>
      <c r="H31" s="150">
        <v>0</v>
      </c>
      <c r="I31" s="150" t="s">
        <v>468</v>
      </c>
      <c r="J31" s="175">
        <v>284.04000000000002</v>
      </c>
      <c r="K31" s="174">
        <f>J31-F31+H31</f>
        <v>482.04</v>
      </c>
    </row>
    <row r="32" spans="1:11" x14ac:dyDescent="0.25">
      <c r="A32" s="150"/>
      <c r="B32" s="153"/>
      <c r="C32" s="150"/>
      <c r="D32" s="150"/>
      <c r="E32" s="224"/>
      <c r="F32" s="225"/>
      <c r="G32" s="150">
        <v>0</v>
      </c>
      <c r="H32" s="150">
        <v>0</v>
      </c>
      <c r="I32" s="150"/>
      <c r="J32" s="196"/>
      <c r="K32" s="197"/>
    </row>
    <row r="33" spans="1:11" x14ac:dyDescent="0.25">
      <c r="A33" s="191"/>
      <c r="B33" s="244" t="s">
        <v>76</v>
      </c>
      <c r="C33" s="192"/>
      <c r="D33" s="192"/>
      <c r="E33" s="194">
        <f>E32</f>
        <v>0</v>
      </c>
      <c r="F33" s="194">
        <f>F32</f>
        <v>0</v>
      </c>
      <c r="G33" s="194"/>
      <c r="H33" s="192"/>
      <c r="I33" s="192"/>
      <c r="J33" s="192"/>
      <c r="K33" s="192"/>
    </row>
    <row r="34" spans="1:11" x14ac:dyDescent="0.25">
      <c r="A34" s="35"/>
      <c r="B34" s="35"/>
      <c r="C34" s="36"/>
      <c r="D34" s="36"/>
      <c r="E34" s="36"/>
      <c r="F34" s="36"/>
      <c r="G34" s="36"/>
      <c r="H34" s="35"/>
      <c r="I34" s="35"/>
      <c r="J34" s="35"/>
      <c r="K34" s="35"/>
    </row>
    <row r="35" spans="1:11" x14ac:dyDescent="0.25">
      <c r="A35" s="35"/>
      <c r="B35" s="35"/>
      <c r="C35" s="266" t="s">
        <v>1459</v>
      </c>
      <c r="D35" s="267"/>
      <c r="E35" s="267"/>
      <c r="F35" s="268"/>
      <c r="G35" s="19">
        <v>131.43</v>
      </c>
      <c r="H35" s="118"/>
      <c r="I35" s="119"/>
      <c r="J35" s="119"/>
      <c r="K35" s="119"/>
    </row>
    <row r="36" spans="1:11" x14ac:dyDescent="0.25">
      <c r="A36" s="35"/>
      <c r="B36" s="35"/>
      <c r="C36" s="266" t="s">
        <v>981</v>
      </c>
      <c r="D36" s="267"/>
      <c r="E36" s="267"/>
      <c r="F36" s="268"/>
      <c r="G36" s="19">
        <v>0</v>
      </c>
      <c r="H36" s="118"/>
      <c r="I36" s="119"/>
      <c r="J36" s="119"/>
      <c r="K36" s="119"/>
    </row>
    <row r="37" spans="1:11" x14ac:dyDescent="0.25">
      <c r="A37" s="35"/>
      <c r="B37" s="35"/>
      <c r="C37" s="266" t="s">
        <v>1367</v>
      </c>
      <c r="D37" s="267"/>
      <c r="E37" s="267"/>
      <c r="F37" s="268"/>
      <c r="G37" s="19">
        <v>482.04</v>
      </c>
      <c r="H37" s="119"/>
      <c r="I37" s="119"/>
      <c r="J37" s="119"/>
      <c r="K37" s="119"/>
    </row>
    <row r="38" spans="1:11" x14ac:dyDescent="0.25">
      <c r="A38" s="35"/>
      <c r="B38" s="35"/>
      <c r="C38" s="348" t="s">
        <v>1458</v>
      </c>
      <c r="D38" s="349"/>
      <c r="E38" s="349"/>
      <c r="F38" s="350"/>
      <c r="G38" s="19">
        <v>163</v>
      </c>
      <c r="H38" s="119"/>
      <c r="I38" s="119"/>
      <c r="J38" s="119"/>
      <c r="K38" s="119"/>
    </row>
    <row r="39" spans="1:11" x14ac:dyDescent="0.25">
      <c r="A39" s="35"/>
      <c r="B39" s="35"/>
      <c r="C39" s="348" t="s">
        <v>1460</v>
      </c>
      <c r="D39" s="349"/>
      <c r="E39" s="349"/>
      <c r="F39" s="350"/>
      <c r="G39" s="19">
        <v>199</v>
      </c>
      <c r="H39" s="119"/>
      <c r="I39" s="119"/>
      <c r="J39" s="119"/>
      <c r="K39" s="119"/>
    </row>
    <row r="40" spans="1:11" x14ac:dyDescent="0.25">
      <c r="A40" s="35"/>
      <c r="B40" s="35"/>
      <c r="C40" s="348" t="s">
        <v>1470</v>
      </c>
      <c r="D40" s="349"/>
      <c r="E40" s="349"/>
      <c r="F40" s="350"/>
      <c r="G40" s="19">
        <v>140</v>
      </c>
      <c r="H40" s="119"/>
      <c r="I40" s="119"/>
      <c r="J40" s="119"/>
      <c r="K40" s="119"/>
    </row>
    <row r="41" spans="1:11" x14ac:dyDescent="0.25">
      <c r="A41" s="35"/>
      <c r="B41" s="35"/>
      <c r="C41" s="348" t="s">
        <v>1461</v>
      </c>
      <c r="D41" s="349"/>
      <c r="E41" s="349"/>
      <c r="F41" s="350"/>
      <c r="G41" s="19">
        <v>820</v>
      </c>
      <c r="H41" s="119"/>
      <c r="I41" s="119"/>
      <c r="J41" s="119"/>
      <c r="K41" s="119"/>
    </row>
    <row r="42" spans="1:11" x14ac:dyDescent="0.25">
      <c r="A42" s="35"/>
      <c r="B42" s="35"/>
      <c r="C42" s="348" t="s">
        <v>1464</v>
      </c>
      <c r="D42" s="349"/>
      <c r="E42" s="349"/>
      <c r="F42" s="350"/>
      <c r="G42" s="19">
        <v>508</v>
      </c>
      <c r="H42" s="119"/>
      <c r="I42" s="119"/>
      <c r="J42" s="119"/>
      <c r="K42" s="119"/>
    </row>
    <row r="43" spans="1:11" ht="16.5" customHeight="1" x14ac:dyDescent="0.25">
      <c r="A43" s="35"/>
      <c r="B43" s="35"/>
      <c r="C43" s="348" t="s">
        <v>1462</v>
      </c>
      <c r="D43" s="349"/>
      <c r="E43" s="349"/>
      <c r="F43" s="350"/>
      <c r="G43" s="200">
        <v>199</v>
      </c>
      <c r="H43" s="318" t="s">
        <v>1463</v>
      </c>
      <c r="I43" s="319"/>
      <c r="J43" s="319"/>
      <c r="K43" s="319"/>
    </row>
    <row r="44" spans="1:11" x14ac:dyDescent="0.25">
      <c r="A44" s="35"/>
      <c r="B44" s="35"/>
      <c r="C44" s="266" t="s">
        <v>75</v>
      </c>
      <c r="D44" s="267"/>
      <c r="E44" s="267"/>
      <c r="F44" s="268"/>
      <c r="G44" s="19">
        <v>995</v>
      </c>
      <c r="H44" s="318"/>
      <c r="I44" s="319"/>
      <c r="J44" s="319"/>
      <c r="K44" s="319"/>
    </row>
    <row r="45" spans="1:11" x14ac:dyDescent="0.25">
      <c r="A45" s="37"/>
      <c r="B45" s="37"/>
      <c r="C45" s="282" t="s">
        <v>879</v>
      </c>
      <c r="D45" s="283"/>
      <c r="E45" s="283"/>
      <c r="F45" s="284"/>
      <c r="G45" s="28">
        <f>G18+G35+G38+G39+G40-G41-G42-G43-G44</f>
        <v>105.42999999999984</v>
      </c>
      <c r="H45" s="118"/>
      <c r="I45" s="119"/>
      <c r="J45" s="119"/>
      <c r="K45" s="119"/>
    </row>
    <row r="46" spans="1:11" x14ac:dyDescent="0.25">
      <c r="A46" s="37"/>
      <c r="B46" s="37"/>
      <c r="C46" s="38"/>
      <c r="D46" s="38"/>
      <c r="E46" s="38"/>
      <c r="F46" s="38"/>
      <c r="G46" s="39"/>
      <c r="H46" s="37"/>
      <c r="I46" s="37"/>
      <c r="J46" s="37"/>
      <c r="K46" s="37"/>
    </row>
    <row r="47" spans="1:11" x14ac:dyDescent="0.25">
      <c r="A47" s="134"/>
      <c r="B47" s="134"/>
      <c r="C47" s="134"/>
      <c r="D47" s="134"/>
      <c r="H47" s="311" t="s">
        <v>1469</v>
      </c>
      <c r="I47" s="311"/>
      <c r="J47" s="311"/>
    </row>
    <row r="48" spans="1:11" x14ac:dyDescent="0.25">
      <c r="B48" s="236" t="s">
        <v>1051</v>
      </c>
    </row>
    <row r="49" spans="1:10" x14ac:dyDescent="0.25">
      <c r="H49" s="311" t="s">
        <v>71</v>
      </c>
      <c r="I49" s="311"/>
      <c r="J49" s="311"/>
    </row>
    <row r="50" spans="1:10" x14ac:dyDescent="0.25">
      <c r="A50" s="237"/>
      <c r="B50" s="237" t="s">
        <v>1090</v>
      </c>
      <c r="C50" s="215">
        <v>875</v>
      </c>
    </row>
    <row r="51" spans="1:10" x14ac:dyDescent="0.25">
      <c r="A51" s="237"/>
      <c r="B51" s="237" t="s">
        <v>1113</v>
      </c>
      <c r="C51" s="215">
        <v>50</v>
      </c>
    </row>
    <row r="52" spans="1:10" x14ac:dyDescent="0.25">
      <c r="A52" s="237"/>
      <c r="B52" t="s">
        <v>1466</v>
      </c>
      <c r="C52">
        <v>65</v>
      </c>
    </row>
    <row r="53" spans="1:10" x14ac:dyDescent="0.25">
      <c r="B53" s="237" t="s">
        <v>1467</v>
      </c>
      <c r="C53" s="215">
        <v>5</v>
      </c>
    </row>
    <row r="54" spans="1:10" x14ac:dyDescent="0.25">
      <c r="B54" s="134" t="s">
        <v>1468</v>
      </c>
      <c r="C54" s="215">
        <v>508</v>
      </c>
    </row>
    <row r="55" spans="1:10" x14ac:dyDescent="0.25">
      <c r="B55" s="236" t="s">
        <v>1059</v>
      </c>
      <c r="C55" s="125">
        <f>C50+C51+C52+C53+C54</f>
        <v>1503</v>
      </c>
    </row>
  </sheetData>
  <mergeCells count="22">
    <mergeCell ref="C21:F21"/>
    <mergeCell ref="C38:F38"/>
    <mergeCell ref="C37:F37"/>
    <mergeCell ref="C36:F36"/>
    <mergeCell ref="C35:F35"/>
    <mergeCell ref="A1:K3"/>
    <mergeCell ref="A4:K5"/>
    <mergeCell ref="C18:F18"/>
    <mergeCell ref="C19:F19"/>
    <mergeCell ref="C20:F20"/>
    <mergeCell ref="H49:J49"/>
    <mergeCell ref="C43:F43"/>
    <mergeCell ref="H43:K43"/>
    <mergeCell ref="C42:F42"/>
    <mergeCell ref="A27:K28"/>
    <mergeCell ref="C41:F41"/>
    <mergeCell ref="C40:F40"/>
    <mergeCell ref="C39:F39"/>
    <mergeCell ref="C44:F44"/>
    <mergeCell ref="H44:K44"/>
    <mergeCell ref="C45:F45"/>
    <mergeCell ref="H47:J47"/>
  </mergeCells>
  <pageMargins left="0" right="0" top="0" bottom="0" header="0.31496062992125984" footer="0.31496062992125984"/>
  <pageSetup paperSize="9" orientation="landscape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F49" sqref="F49"/>
    </sheetView>
  </sheetViews>
  <sheetFormatPr baseColWidth="10" defaultRowHeight="15" x14ac:dyDescent="0.25"/>
  <cols>
    <col min="1" max="1" width="6.42578125" customWidth="1"/>
    <col min="2" max="2" width="33" customWidth="1"/>
  </cols>
  <sheetData>
    <row r="1" spans="1:11" x14ac:dyDescent="0.25">
      <c r="A1" s="280" t="s">
        <v>1472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39" t="s">
        <v>68</v>
      </c>
      <c r="B6" s="239" t="s">
        <v>2</v>
      </c>
      <c r="C6" s="239" t="s">
        <v>41</v>
      </c>
      <c r="D6" s="239" t="s">
        <v>10</v>
      </c>
      <c r="E6" s="239" t="s">
        <v>6</v>
      </c>
      <c r="F6" s="17" t="s">
        <v>11</v>
      </c>
      <c r="G6" s="239" t="s">
        <v>37</v>
      </c>
      <c r="H6" s="239" t="s">
        <v>12</v>
      </c>
      <c r="I6" s="239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53" t="s">
        <v>1473</v>
      </c>
      <c r="C7" s="150" t="s">
        <v>1474</v>
      </c>
      <c r="D7" s="150" t="s">
        <v>60</v>
      </c>
      <c r="E7" s="150">
        <v>199</v>
      </c>
      <c r="F7" s="174">
        <v>198.66</v>
      </c>
      <c r="G7" s="224">
        <v>155.69999999999999</v>
      </c>
      <c r="H7" s="211">
        <v>10.9</v>
      </c>
      <c r="I7" s="150" t="s">
        <v>6</v>
      </c>
      <c r="J7" s="159">
        <v>8707.7000000000007</v>
      </c>
      <c r="K7" s="158">
        <f>J7-F7+H7</f>
        <v>8519.94</v>
      </c>
    </row>
    <row r="8" spans="1:11" x14ac:dyDescent="0.25">
      <c r="A8" s="150">
        <v>2</v>
      </c>
      <c r="B8" s="153" t="s">
        <v>1475</v>
      </c>
      <c r="C8" s="150" t="s">
        <v>1476</v>
      </c>
      <c r="D8" s="150" t="s">
        <v>45</v>
      </c>
      <c r="E8" s="150">
        <v>129</v>
      </c>
      <c r="F8" s="174">
        <v>128.46</v>
      </c>
      <c r="G8" s="224">
        <v>90.7</v>
      </c>
      <c r="H8" s="211">
        <v>6.35</v>
      </c>
      <c r="I8" s="150" t="s">
        <v>6</v>
      </c>
      <c r="J8" s="159">
        <v>8519.94</v>
      </c>
      <c r="K8" s="158">
        <f t="shared" ref="K8:K13" si="0">J8-F8+H8</f>
        <v>8397.8300000000017</v>
      </c>
    </row>
    <row r="9" spans="1:11" x14ac:dyDescent="0.25">
      <c r="A9" s="150">
        <v>3</v>
      </c>
      <c r="B9" s="153" t="s">
        <v>1477</v>
      </c>
      <c r="C9" s="150" t="s">
        <v>1476</v>
      </c>
      <c r="D9" s="150" t="s">
        <v>45</v>
      </c>
      <c r="E9" s="150">
        <v>129</v>
      </c>
      <c r="F9" s="174">
        <v>128.46</v>
      </c>
      <c r="G9" s="224">
        <v>90.7</v>
      </c>
      <c r="H9" s="211">
        <v>6.35</v>
      </c>
      <c r="I9" s="150" t="s">
        <v>6</v>
      </c>
      <c r="J9" s="159">
        <v>8397.83</v>
      </c>
      <c r="K9" s="158">
        <f t="shared" si="0"/>
        <v>8275.7200000000012</v>
      </c>
    </row>
    <row r="10" spans="1:11" x14ac:dyDescent="0.25">
      <c r="A10" s="150">
        <v>4</v>
      </c>
      <c r="B10" s="153" t="s">
        <v>1487</v>
      </c>
      <c r="C10" s="150" t="s">
        <v>1488</v>
      </c>
      <c r="D10" s="150" t="s">
        <v>8</v>
      </c>
      <c r="E10" s="150">
        <v>157</v>
      </c>
      <c r="F10" s="174">
        <v>156.54</v>
      </c>
      <c r="G10" s="224">
        <v>116.7</v>
      </c>
      <c r="H10" s="211">
        <v>8.17</v>
      </c>
      <c r="I10" s="150" t="s">
        <v>6</v>
      </c>
      <c r="J10" s="159">
        <v>8275.7199999999993</v>
      </c>
      <c r="K10" s="158">
        <f t="shared" si="0"/>
        <v>8127.3499999999995</v>
      </c>
    </row>
    <row r="11" spans="1:11" x14ac:dyDescent="0.25">
      <c r="A11" s="150">
        <v>5</v>
      </c>
      <c r="B11" s="153" t="s">
        <v>1489</v>
      </c>
      <c r="C11" s="150" t="s">
        <v>1488</v>
      </c>
      <c r="D11" s="150" t="s">
        <v>8</v>
      </c>
      <c r="E11" s="150">
        <v>157</v>
      </c>
      <c r="F11" s="174">
        <v>156.54</v>
      </c>
      <c r="G11" s="224">
        <v>116.7</v>
      </c>
      <c r="H11" s="211">
        <v>8.17</v>
      </c>
      <c r="I11" s="150" t="s">
        <v>6</v>
      </c>
      <c r="J11" s="159">
        <v>8127.35</v>
      </c>
      <c r="K11" s="158">
        <f t="shared" si="0"/>
        <v>7978.9800000000005</v>
      </c>
    </row>
    <row r="12" spans="1:11" x14ac:dyDescent="0.25">
      <c r="A12" s="150">
        <v>6</v>
      </c>
      <c r="B12" s="153" t="s">
        <v>1490</v>
      </c>
      <c r="C12" s="150" t="s">
        <v>1491</v>
      </c>
      <c r="D12" s="150" t="s">
        <v>8</v>
      </c>
      <c r="E12" s="150">
        <v>157</v>
      </c>
      <c r="F12" s="174">
        <v>156.54</v>
      </c>
      <c r="G12" s="224">
        <v>116.7</v>
      </c>
      <c r="H12" s="211">
        <v>8.17</v>
      </c>
      <c r="I12" s="150" t="s">
        <v>6</v>
      </c>
      <c r="J12" s="159">
        <v>7978.98</v>
      </c>
      <c r="K12" s="158">
        <f t="shared" si="0"/>
        <v>7830.61</v>
      </c>
    </row>
    <row r="13" spans="1:11" x14ac:dyDescent="0.25">
      <c r="A13" s="150">
        <v>7</v>
      </c>
      <c r="B13" s="173" t="s">
        <v>1492</v>
      </c>
      <c r="C13" s="150" t="s">
        <v>1493</v>
      </c>
      <c r="D13" s="150" t="s">
        <v>115</v>
      </c>
      <c r="E13" s="150">
        <v>157</v>
      </c>
      <c r="F13" s="174">
        <v>156.74</v>
      </c>
      <c r="G13" s="224">
        <v>116.7</v>
      </c>
      <c r="H13" s="157">
        <v>8.17</v>
      </c>
      <c r="I13" s="150" t="s">
        <v>6</v>
      </c>
      <c r="J13" s="159">
        <v>7830.61</v>
      </c>
      <c r="K13" s="158">
        <f t="shared" si="0"/>
        <v>7682.04</v>
      </c>
    </row>
    <row r="14" spans="1:11" x14ac:dyDescent="0.25">
      <c r="A14" s="49"/>
      <c r="B14" s="73"/>
      <c r="C14" s="73"/>
      <c r="D14" s="73"/>
      <c r="E14" s="75">
        <f>E7+E8+E9+E10+E11+E12+E13</f>
        <v>1085</v>
      </c>
      <c r="F14" s="74">
        <f>F7+F8+F9+F10+F11+F12+F13</f>
        <v>1081.94</v>
      </c>
      <c r="G14" s="75"/>
      <c r="H14" s="74">
        <f>H7+H8+H9+H10+H11+H12+H13</f>
        <v>56.280000000000008</v>
      </c>
      <c r="I14" s="73"/>
      <c r="J14" s="73"/>
      <c r="K14" s="240"/>
    </row>
    <row r="15" spans="1:11" x14ac:dyDescent="0.25">
      <c r="A15" s="35"/>
      <c r="B15" s="35"/>
      <c r="C15" s="36"/>
      <c r="D15" s="36"/>
      <c r="E15" s="36"/>
      <c r="F15" s="36"/>
      <c r="G15" s="36"/>
      <c r="H15" s="35"/>
      <c r="I15" s="35"/>
      <c r="J15" s="35"/>
      <c r="K15" s="35"/>
    </row>
    <row r="16" spans="1:11" x14ac:dyDescent="0.25">
      <c r="A16" s="35"/>
      <c r="B16" s="35"/>
      <c r="C16" s="281" t="s">
        <v>38</v>
      </c>
      <c r="D16" s="281"/>
      <c r="E16" s="281"/>
      <c r="F16" s="281"/>
      <c r="G16" s="19">
        <f>E14</f>
        <v>1085</v>
      </c>
      <c r="H16" s="117"/>
      <c r="I16" s="116"/>
      <c r="J16" s="116"/>
      <c r="K16" s="116"/>
    </row>
    <row r="17" spans="1:11" x14ac:dyDescent="0.25">
      <c r="A17" s="35"/>
      <c r="B17" s="35"/>
      <c r="C17" s="281" t="s">
        <v>40</v>
      </c>
      <c r="D17" s="281"/>
      <c r="E17" s="281"/>
      <c r="F17" s="281"/>
      <c r="G17" s="19">
        <f>H14+0</f>
        <v>56.280000000000008</v>
      </c>
      <c r="H17" s="117"/>
      <c r="I17" s="116"/>
      <c r="J17" s="116"/>
      <c r="K17" s="116"/>
    </row>
    <row r="18" spans="1:11" x14ac:dyDescent="0.25">
      <c r="A18" s="35"/>
      <c r="B18" s="35"/>
      <c r="C18" s="281" t="s">
        <v>4</v>
      </c>
      <c r="D18" s="281"/>
      <c r="E18" s="281"/>
      <c r="F18" s="281"/>
      <c r="G18" s="19">
        <f>K9</f>
        <v>8275.7200000000012</v>
      </c>
      <c r="H18" s="35"/>
      <c r="I18" s="35"/>
      <c r="J18" s="35"/>
      <c r="K18" s="35"/>
    </row>
    <row r="19" spans="1:11" x14ac:dyDescent="0.25">
      <c r="A19" s="37"/>
      <c r="B19" s="35"/>
      <c r="C19" s="285" t="s">
        <v>806</v>
      </c>
      <c r="D19" s="285"/>
      <c r="E19" s="285"/>
      <c r="F19" s="285"/>
      <c r="G19" s="28">
        <f>G16-G17</f>
        <v>1028.72</v>
      </c>
      <c r="H19" s="35"/>
      <c r="I19" s="35"/>
      <c r="J19" s="35"/>
      <c r="K19" s="35"/>
    </row>
    <row r="20" spans="1:11" x14ac:dyDescent="0.25">
      <c r="A20" s="37"/>
      <c r="B20" s="37"/>
      <c r="C20" s="38"/>
      <c r="D20" s="38"/>
      <c r="E20" s="38"/>
      <c r="F20" s="38"/>
      <c r="G20" s="39"/>
      <c r="H20" s="37"/>
      <c r="I20" s="37"/>
      <c r="J20" s="37"/>
      <c r="K20" s="37"/>
    </row>
    <row r="21" spans="1:11" x14ac:dyDescent="0.25">
      <c r="A21" s="37"/>
      <c r="B21" s="37"/>
      <c r="C21" s="38"/>
      <c r="D21" s="38"/>
      <c r="E21" s="38"/>
      <c r="F21" s="38"/>
      <c r="G21" s="39"/>
      <c r="H21" s="37"/>
      <c r="I21" s="37"/>
      <c r="J21" s="37"/>
      <c r="K21" s="37"/>
    </row>
    <row r="22" spans="1:11" x14ac:dyDescent="0.25">
      <c r="A22" s="37"/>
      <c r="B22" s="37"/>
      <c r="C22" s="38"/>
      <c r="D22" s="38"/>
      <c r="E22" s="38"/>
      <c r="F22" s="38"/>
      <c r="G22" s="39"/>
      <c r="H22" s="37"/>
      <c r="I22" s="37"/>
      <c r="J22" s="37"/>
      <c r="K22" s="37"/>
    </row>
    <row r="23" spans="1:11" x14ac:dyDescent="0.25">
      <c r="A23" s="37"/>
      <c r="B23" s="37"/>
      <c r="C23" s="38"/>
      <c r="D23" s="38"/>
      <c r="E23" s="38"/>
      <c r="F23" s="38"/>
      <c r="G23" s="39"/>
      <c r="H23" s="37"/>
      <c r="I23" s="37"/>
      <c r="J23" s="37"/>
      <c r="K23" s="37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280" t="s">
        <v>481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</row>
    <row r="26" spans="1:11" x14ac:dyDescent="0.25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</row>
    <row r="27" spans="1:11" ht="30" x14ac:dyDescent="0.25">
      <c r="A27" s="239" t="s">
        <v>68</v>
      </c>
      <c r="B27" s="239" t="s">
        <v>2</v>
      </c>
      <c r="C27" s="239" t="s">
        <v>41</v>
      </c>
      <c r="D27" s="239" t="s">
        <v>10</v>
      </c>
      <c r="E27" s="239" t="s">
        <v>6</v>
      </c>
      <c r="F27" s="17" t="s">
        <v>11</v>
      </c>
      <c r="G27" s="239" t="s">
        <v>37</v>
      </c>
      <c r="H27" s="239" t="s">
        <v>12</v>
      </c>
      <c r="I27" s="239" t="s">
        <v>3</v>
      </c>
      <c r="J27" s="6" t="s">
        <v>1</v>
      </c>
      <c r="K27" s="16" t="s">
        <v>13</v>
      </c>
    </row>
    <row r="28" spans="1:11" x14ac:dyDescent="0.25">
      <c r="A28" s="150">
        <v>1</v>
      </c>
      <c r="B28" s="173"/>
      <c r="C28" s="150"/>
      <c r="D28" s="150"/>
      <c r="E28" s="150">
        <v>0</v>
      </c>
      <c r="F28" s="174">
        <v>0</v>
      </c>
      <c r="G28" s="150"/>
      <c r="H28" s="150"/>
      <c r="I28" s="150"/>
      <c r="J28" s="175">
        <v>482.04</v>
      </c>
      <c r="K28" s="174">
        <f>J28-F28+H28</f>
        <v>482.04</v>
      </c>
    </row>
    <row r="29" spans="1:11" x14ac:dyDescent="0.25">
      <c r="A29" s="191"/>
      <c r="B29" s="244" t="s">
        <v>76</v>
      </c>
      <c r="C29" s="192"/>
      <c r="D29" s="192"/>
      <c r="E29" s="194">
        <f>E28</f>
        <v>0</v>
      </c>
      <c r="F29" s="194">
        <f>F28</f>
        <v>0</v>
      </c>
      <c r="G29" s="194"/>
      <c r="H29" s="192"/>
      <c r="I29" s="192"/>
      <c r="J29" s="192"/>
      <c r="K29" s="192"/>
    </row>
    <row r="30" spans="1:11" x14ac:dyDescent="0.25">
      <c r="A30" s="35"/>
      <c r="B30" s="35"/>
      <c r="C30" s="36"/>
      <c r="D30" s="36"/>
      <c r="E30" s="36"/>
      <c r="F30" s="36"/>
      <c r="G30" s="36"/>
      <c r="H30" s="35"/>
      <c r="I30" s="35"/>
      <c r="J30" s="35"/>
      <c r="K30" s="35"/>
    </row>
    <row r="31" spans="1:11" x14ac:dyDescent="0.25">
      <c r="A31" s="35"/>
      <c r="B31" s="35"/>
      <c r="C31" s="266" t="s">
        <v>1459</v>
      </c>
      <c r="D31" s="267"/>
      <c r="E31" s="267"/>
      <c r="F31" s="268"/>
      <c r="G31" s="19">
        <v>105.43</v>
      </c>
      <c r="H31" s="118"/>
      <c r="I31" s="119"/>
      <c r="J31" s="119"/>
      <c r="K31" s="119"/>
    </row>
    <row r="32" spans="1:11" x14ac:dyDescent="0.25">
      <c r="A32" s="35"/>
      <c r="B32" s="35"/>
      <c r="C32" s="266" t="s">
        <v>1482</v>
      </c>
      <c r="D32" s="267"/>
      <c r="E32" s="267"/>
      <c r="F32" s="268"/>
      <c r="G32" s="19">
        <v>600</v>
      </c>
      <c r="H32" s="118"/>
      <c r="I32" s="119"/>
      <c r="J32" s="119"/>
      <c r="K32" s="119"/>
    </row>
    <row r="33" spans="1:11" x14ac:dyDescent="0.25">
      <c r="A33" s="35"/>
      <c r="B33" s="35"/>
      <c r="C33" s="266" t="s">
        <v>981</v>
      </c>
      <c r="D33" s="267"/>
      <c r="E33" s="267"/>
      <c r="F33" s="268"/>
      <c r="G33" s="19">
        <v>0</v>
      </c>
      <c r="H33" s="118"/>
      <c r="I33" s="119"/>
      <c r="J33" s="119"/>
      <c r="K33" s="119"/>
    </row>
    <row r="34" spans="1:11" x14ac:dyDescent="0.25">
      <c r="A34" s="35"/>
      <c r="B34" s="35"/>
      <c r="C34" s="266" t="s">
        <v>1367</v>
      </c>
      <c r="D34" s="267"/>
      <c r="E34" s="267"/>
      <c r="F34" s="268"/>
      <c r="G34" s="19">
        <v>482.04</v>
      </c>
      <c r="H34" s="119"/>
      <c r="I34" s="119"/>
      <c r="J34" s="119"/>
      <c r="K34" s="119"/>
    </row>
    <row r="35" spans="1:11" x14ac:dyDescent="0.25">
      <c r="A35" s="35"/>
      <c r="B35" s="35"/>
      <c r="C35" s="348" t="s">
        <v>1495</v>
      </c>
      <c r="D35" s="349"/>
      <c r="E35" s="349"/>
      <c r="F35" s="350"/>
      <c r="G35" s="19">
        <v>400</v>
      </c>
      <c r="H35" s="119"/>
      <c r="I35" s="119"/>
      <c r="J35" s="119"/>
      <c r="K35" s="119"/>
    </row>
    <row r="36" spans="1:11" x14ac:dyDescent="0.25">
      <c r="A36" s="35"/>
      <c r="B36" s="35"/>
      <c r="C36" s="348" t="s">
        <v>1478</v>
      </c>
      <c r="D36" s="349"/>
      <c r="E36" s="349"/>
      <c r="F36" s="350"/>
      <c r="G36" s="19">
        <v>85</v>
      </c>
      <c r="H36" s="119"/>
      <c r="I36" s="119"/>
      <c r="J36" s="119"/>
      <c r="K36" s="119"/>
    </row>
    <row r="37" spans="1:11" x14ac:dyDescent="0.25">
      <c r="A37" s="35"/>
      <c r="B37" s="35"/>
      <c r="C37" s="348" t="s">
        <v>1479</v>
      </c>
      <c r="D37" s="349"/>
      <c r="E37" s="349"/>
      <c r="F37" s="350"/>
      <c r="G37" s="19">
        <v>245</v>
      </c>
      <c r="H37" s="119"/>
      <c r="I37" s="119"/>
      <c r="J37" s="119"/>
      <c r="K37" s="119"/>
    </row>
    <row r="38" spans="1:11" x14ac:dyDescent="0.25">
      <c r="A38" s="35"/>
      <c r="B38" s="35"/>
      <c r="C38" s="348" t="s">
        <v>1480</v>
      </c>
      <c r="D38" s="349"/>
      <c r="E38" s="349"/>
      <c r="F38" s="350"/>
      <c r="G38" s="19">
        <v>93</v>
      </c>
      <c r="H38" s="119"/>
      <c r="I38" s="119"/>
      <c r="J38" s="119"/>
      <c r="K38" s="119"/>
    </row>
    <row r="39" spans="1:11" x14ac:dyDescent="0.25">
      <c r="A39" s="35"/>
      <c r="B39" s="35"/>
      <c r="C39" s="348" t="s">
        <v>1481</v>
      </c>
      <c r="D39" s="349"/>
      <c r="E39" s="349"/>
      <c r="F39" s="350"/>
      <c r="G39" s="19">
        <v>93</v>
      </c>
      <c r="H39" s="119"/>
      <c r="I39" s="119"/>
      <c r="J39" s="119"/>
      <c r="K39" s="119"/>
    </row>
    <row r="40" spans="1:11" x14ac:dyDescent="0.25">
      <c r="A40" s="35"/>
      <c r="B40" s="35"/>
      <c r="C40" s="266" t="s">
        <v>75</v>
      </c>
      <c r="D40" s="267"/>
      <c r="E40" s="267"/>
      <c r="F40" s="268"/>
      <c r="G40" s="19">
        <v>1239.5</v>
      </c>
      <c r="H40" s="318"/>
      <c r="I40" s="319"/>
      <c r="J40" s="319"/>
      <c r="K40" s="319"/>
    </row>
    <row r="41" spans="1:11" x14ac:dyDescent="0.25">
      <c r="A41" s="37"/>
      <c r="B41" s="37"/>
      <c r="C41" s="282" t="s">
        <v>879</v>
      </c>
      <c r="D41" s="283"/>
      <c r="E41" s="283"/>
      <c r="F41" s="284"/>
      <c r="G41" s="28">
        <f>G16+G31+G32+G36+G35-G40-G37-G38-G39-G35-G17</f>
        <v>148.65000000000029</v>
      </c>
      <c r="H41" s="118"/>
      <c r="I41" s="119"/>
      <c r="J41" s="119"/>
      <c r="K41" s="119"/>
    </row>
    <row r="42" spans="1:11" x14ac:dyDescent="0.25">
      <c r="A42" s="37"/>
      <c r="B42" s="37"/>
      <c r="C42" s="38"/>
      <c r="D42" s="38"/>
      <c r="E42" s="38"/>
      <c r="F42" s="38"/>
      <c r="G42" s="39"/>
      <c r="H42" s="37"/>
      <c r="I42" s="37"/>
      <c r="J42" s="37"/>
      <c r="K42" s="37"/>
    </row>
    <row r="43" spans="1:11" x14ac:dyDescent="0.25">
      <c r="A43" s="134"/>
      <c r="B43" s="134"/>
      <c r="C43" s="134"/>
      <c r="D43" s="134"/>
      <c r="H43" s="311" t="s">
        <v>1471</v>
      </c>
      <c r="I43" s="311"/>
      <c r="J43" s="311"/>
    </row>
    <row r="44" spans="1:11" x14ac:dyDescent="0.25">
      <c r="B44" s="241" t="s">
        <v>1051</v>
      </c>
    </row>
    <row r="45" spans="1:11" x14ac:dyDescent="0.25">
      <c r="H45" s="311" t="s">
        <v>71</v>
      </c>
      <c r="I45" s="311"/>
      <c r="J45" s="311"/>
    </row>
    <row r="46" spans="1:11" x14ac:dyDescent="0.25">
      <c r="A46" s="242"/>
      <c r="B46" s="242" t="s">
        <v>1090</v>
      </c>
      <c r="C46" s="215">
        <v>50</v>
      </c>
    </row>
    <row r="47" spans="1:11" x14ac:dyDescent="0.25">
      <c r="A47" s="242"/>
      <c r="B47" s="242" t="s">
        <v>1113</v>
      </c>
      <c r="C47" s="215">
        <v>50</v>
      </c>
    </row>
    <row r="48" spans="1:11" x14ac:dyDescent="0.25">
      <c r="A48" s="242"/>
      <c r="B48" s="180" t="s">
        <v>1483</v>
      </c>
      <c r="C48" s="245">
        <v>570</v>
      </c>
    </row>
    <row r="49" spans="2:3" x14ac:dyDescent="0.25">
      <c r="B49" s="242" t="s">
        <v>1056</v>
      </c>
      <c r="C49" s="215">
        <v>10</v>
      </c>
    </row>
    <row r="50" spans="2:3" x14ac:dyDescent="0.25">
      <c r="B50" s="180" t="s">
        <v>1484</v>
      </c>
      <c r="C50" s="215">
        <v>245</v>
      </c>
    </row>
    <row r="51" spans="2:3" x14ac:dyDescent="0.25">
      <c r="B51" s="180" t="s">
        <v>1485</v>
      </c>
      <c r="C51" s="215">
        <v>93</v>
      </c>
    </row>
    <row r="52" spans="2:3" x14ac:dyDescent="0.25">
      <c r="B52" s="180" t="s">
        <v>1486</v>
      </c>
      <c r="C52" s="215">
        <v>93</v>
      </c>
    </row>
    <row r="53" spans="2:3" x14ac:dyDescent="0.25">
      <c r="B53" s="180" t="s">
        <v>1494</v>
      </c>
      <c r="C53" s="215">
        <v>2.5</v>
      </c>
    </row>
    <row r="54" spans="2:3" x14ac:dyDescent="0.25">
      <c r="B54" s="241" t="s">
        <v>1059</v>
      </c>
      <c r="C54" s="125">
        <f>C46+C47+C48+C49+C50+C51+C52+C53</f>
        <v>1113.5</v>
      </c>
    </row>
  </sheetData>
  <mergeCells count="21">
    <mergeCell ref="C41:F41"/>
    <mergeCell ref="H43:J43"/>
    <mergeCell ref="H45:J45"/>
    <mergeCell ref="C32:F32"/>
    <mergeCell ref="C35:F35"/>
    <mergeCell ref="C38:F38"/>
    <mergeCell ref="C39:F39"/>
    <mergeCell ref="C40:F40"/>
    <mergeCell ref="H40:K40"/>
    <mergeCell ref="C37:F37"/>
    <mergeCell ref="A25:K26"/>
    <mergeCell ref="C31:F31"/>
    <mergeCell ref="C33:F33"/>
    <mergeCell ref="C34:F34"/>
    <mergeCell ref="C36:F36"/>
    <mergeCell ref="C19:F19"/>
    <mergeCell ref="A1:K3"/>
    <mergeCell ref="A4:K5"/>
    <mergeCell ref="C16:F16"/>
    <mergeCell ref="C17:F17"/>
    <mergeCell ref="C18:F18"/>
  </mergeCells>
  <pageMargins left="0" right="0" top="0" bottom="0" header="0.31496062992125984" footer="0.31496062992125984"/>
  <pageSetup paperSize="9" orientation="landscape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G53" sqref="G53"/>
    </sheetView>
  </sheetViews>
  <sheetFormatPr baseColWidth="10" defaultRowHeight="15" x14ac:dyDescent="0.25"/>
  <cols>
    <col min="1" max="1" width="6.140625" customWidth="1"/>
    <col min="2" max="2" width="33.5703125" customWidth="1"/>
  </cols>
  <sheetData>
    <row r="1" spans="1:11" x14ac:dyDescent="0.25">
      <c r="A1" s="280" t="s">
        <v>1521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46" t="s">
        <v>68</v>
      </c>
      <c r="B6" s="246" t="s">
        <v>2</v>
      </c>
      <c r="C6" s="246" t="s">
        <v>41</v>
      </c>
      <c r="D6" s="246" t="s">
        <v>10</v>
      </c>
      <c r="E6" s="246" t="s">
        <v>6</v>
      </c>
      <c r="F6" s="17" t="s">
        <v>11</v>
      </c>
      <c r="G6" s="246" t="s">
        <v>37</v>
      </c>
      <c r="H6" s="246" t="s">
        <v>12</v>
      </c>
      <c r="I6" s="246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53" t="s">
        <v>1496</v>
      </c>
      <c r="C7" s="150" t="s">
        <v>1497</v>
      </c>
      <c r="D7" s="150" t="s">
        <v>8</v>
      </c>
      <c r="E7" s="150">
        <v>157</v>
      </c>
      <c r="F7" s="174">
        <v>156.54</v>
      </c>
      <c r="G7" s="224">
        <v>116.7</v>
      </c>
      <c r="H7" s="211">
        <v>8.17</v>
      </c>
      <c r="I7" s="150" t="s">
        <v>6</v>
      </c>
      <c r="J7" s="159">
        <v>7682.24</v>
      </c>
      <c r="K7" s="158">
        <f t="shared" ref="K7:K22" si="0">J7-F7+H7</f>
        <v>7533.87</v>
      </c>
    </row>
    <row r="8" spans="1:11" x14ac:dyDescent="0.25">
      <c r="A8" s="150">
        <v>2</v>
      </c>
      <c r="B8" s="153" t="s">
        <v>1498</v>
      </c>
      <c r="C8" s="150" t="s">
        <v>1497</v>
      </c>
      <c r="D8" s="150" t="s">
        <v>8</v>
      </c>
      <c r="E8" s="150">
        <v>157</v>
      </c>
      <c r="F8" s="174">
        <v>156.54</v>
      </c>
      <c r="G8" s="224">
        <v>116.7</v>
      </c>
      <c r="H8" s="211">
        <v>8.17</v>
      </c>
      <c r="I8" s="150" t="s">
        <v>6</v>
      </c>
      <c r="J8" s="159">
        <v>7533.87</v>
      </c>
      <c r="K8" s="158">
        <f t="shared" si="0"/>
        <v>7385.5</v>
      </c>
    </row>
    <row r="9" spans="1:11" x14ac:dyDescent="0.25">
      <c r="A9" s="150">
        <v>3</v>
      </c>
      <c r="B9" s="153" t="s">
        <v>1499</v>
      </c>
      <c r="C9" s="150" t="s">
        <v>1500</v>
      </c>
      <c r="D9" s="150" t="s">
        <v>60</v>
      </c>
      <c r="E9" s="150">
        <v>199</v>
      </c>
      <c r="F9" s="174">
        <v>198.66</v>
      </c>
      <c r="G9" s="224">
        <v>155.69999999999999</v>
      </c>
      <c r="H9" s="157">
        <v>10.9</v>
      </c>
      <c r="I9" s="150" t="s">
        <v>6</v>
      </c>
      <c r="J9" s="159">
        <v>7385.5</v>
      </c>
      <c r="K9" s="158">
        <f t="shared" si="0"/>
        <v>7197.74</v>
      </c>
    </row>
    <row r="10" spans="1:11" x14ac:dyDescent="0.25">
      <c r="A10" s="150">
        <v>4</v>
      </c>
      <c r="B10" s="153" t="s">
        <v>1501</v>
      </c>
      <c r="C10" s="150" t="s">
        <v>1500</v>
      </c>
      <c r="D10" s="150" t="s">
        <v>60</v>
      </c>
      <c r="E10" s="150">
        <v>199</v>
      </c>
      <c r="F10" s="174">
        <v>198.66</v>
      </c>
      <c r="G10" s="224">
        <v>155.69999999999999</v>
      </c>
      <c r="H10" s="157">
        <v>10.9</v>
      </c>
      <c r="I10" s="150" t="s">
        <v>6</v>
      </c>
      <c r="J10" s="159">
        <v>7197.74</v>
      </c>
      <c r="K10" s="158">
        <f t="shared" si="0"/>
        <v>7009.98</v>
      </c>
    </row>
    <row r="11" spans="1:11" x14ac:dyDescent="0.25">
      <c r="A11" s="150">
        <v>5</v>
      </c>
      <c r="B11" s="173" t="s">
        <v>1503</v>
      </c>
      <c r="C11" s="256" t="s">
        <v>1502</v>
      </c>
      <c r="D11" s="27" t="s">
        <v>107</v>
      </c>
      <c r="E11" s="27">
        <v>199</v>
      </c>
      <c r="F11" s="27">
        <v>198.66</v>
      </c>
      <c r="G11" s="27">
        <v>155.69999999999999</v>
      </c>
      <c r="H11" s="9">
        <v>10.9</v>
      </c>
      <c r="I11" s="150" t="s">
        <v>6</v>
      </c>
      <c r="J11" s="159">
        <v>7009.98</v>
      </c>
      <c r="K11" s="158">
        <f t="shared" si="0"/>
        <v>6822.2199999999993</v>
      </c>
    </row>
    <row r="12" spans="1:11" x14ac:dyDescent="0.25">
      <c r="A12" s="150">
        <v>6</v>
      </c>
      <c r="B12" s="8" t="s">
        <v>1504</v>
      </c>
      <c r="C12" s="27" t="s">
        <v>1505</v>
      </c>
      <c r="D12" s="27" t="s">
        <v>107</v>
      </c>
      <c r="E12" s="27">
        <v>199</v>
      </c>
      <c r="F12" s="27">
        <v>198.66</v>
      </c>
      <c r="G12" s="27">
        <v>155.69999999999999</v>
      </c>
      <c r="H12" s="9">
        <v>10.9</v>
      </c>
      <c r="I12" s="150" t="s">
        <v>6</v>
      </c>
      <c r="J12" s="159">
        <v>6822.22</v>
      </c>
      <c r="K12" s="158">
        <f t="shared" si="0"/>
        <v>6634.46</v>
      </c>
    </row>
    <row r="13" spans="1:11" x14ac:dyDescent="0.25">
      <c r="A13" s="150">
        <v>7</v>
      </c>
      <c r="B13" s="8" t="s">
        <v>1506</v>
      </c>
      <c r="C13" s="150" t="s">
        <v>1505</v>
      </c>
      <c r="D13" s="150" t="s">
        <v>107</v>
      </c>
      <c r="E13" s="150">
        <v>199</v>
      </c>
      <c r="F13" s="174">
        <v>198.66</v>
      </c>
      <c r="G13" s="224">
        <v>155.69999999999999</v>
      </c>
      <c r="H13" s="157">
        <v>10.9</v>
      </c>
      <c r="I13" s="150" t="s">
        <v>6</v>
      </c>
      <c r="J13" s="159">
        <v>6634.46</v>
      </c>
      <c r="K13" s="158">
        <f t="shared" si="0"/>
        <v>6446.7</v>
      </c>
    </row>
    <row r="14" spans="1:11" x14ac:dyDescent="0.25">
      <c r="A14" s="150">
        <v>8</v>
      </c>
      <c r="B14" s="153" t="s">
        <v>1507</v>
      </c>
      <c r="C14" s="150" t="s">
        <v>1427</v>
      </c>
      <c r="D14" s="150" t="s">
        <v>5</v>
      </c>
      <c r="E14" s="150">
        <v>50</v>
      </c>
      <c r="F14" s="174">
        <v>50</v>
      </c>
      <c r="G14" s="224">
        <v>0</v>
      </c>
      <c r="H14" s="157">
        <v>0</v>
      </c>
      <c r="I14" s="150" t="s">
        <v>235</v>
      </c>
      <c r="J14" s="159">
        <v>6446.7</v>
      </c>
      <c r="K14" s="158">
        <f t="shared" si="0"/>
        <v>6396.7</v>
      </c>
    </row>
    <row r="15" spans="1:11" x14ac:dyDescent="0.25">
      <c r="A15" s="150">
        <v>9</v>
      </c>
      <c r="B15" s="153" t="s">
        <v>1508</v>
      </c>
      <c r="C15" s="150" t="s">
        <v>1509</v>
      </c>
      <c r="D15" s="150" t="s">
        <v>15</v>
      </c>
      <c r="E15" s="150">
        <v>93</v>
      </c>
      <c r="F15" s="174">
        <v>93.14</v>
      </c>
      <c r="G15" s="224">
        <v>58</v>
      </c>
      <c r="H15" s="211">
        <v>4.0599999999999996</v>
      </c>
      <c r="I15" s="150" t="s">
        <v>6</v>
      </c>
      <c r="J15" s="159">
        <v>6396.7</v>
      </c>
      <c r="K15" s="158">
        <f t="shared" si="0"/>
        <v>6307.62</v>
      </c>
    </row>
    <row r="16" spans="1:11" x14ac:dyDescent="0.25">
      <c r="A16" s="150">
        <v>10</v>
      </c>
      <c r="B16" s="153" t="s">
        <v>1510</v>
      </c>
      <c r="C16" s="150" t="s">
        <v>1511</v>
      </c>
      <c r="D16" s="150" t="s">
        <v>30</v>
      </c>
      <c r="E16" s="150">
        <v>163</v>
      </c>
      <c r="F16" s="174">
        <v>162.47999999999999</v>
      </c>
      <c r="G16" s="224">
        <v>122.2</v>
      </c>
      <c r="H16" s="211">
        <v>8.5500000000000007</v>
      </c>
      <c r="I16" s="150" t="s">
        <v>6</v>
      </c>
      <c r="J16" s="159">
        <v>6307.62</v>
      </c>
      <c r="K16" s="158">
        <f t="shared" si="0"/>
        <v>6153.6900000000005</v>
      </c>
    </row>
    <row r="17" spans="1:11" x14ac:dyDescent="0.25">
      <c r="A17" s="150">
        <v>11</v>
      </c>
      <c r="B17" s="153" t="s">
        <v>1512</v>
      </c>
      <c r="C17" s="150" t="s">
        <v>1511</v>
      </c>
      <c r="D17" s="150" t="s">
        <v>30</v>
      </c>
      <c r="E17" s="150">
        <v>163</v>
      </c>
      <c r="F17" s="174">
        <v>162.47999999999999</v>
      </c>
      <c r="G17" s="224">
        <v>122.2</v>
      </c>
      <c r="H17" s="211">
        <v>8.5500000000000007</v>
      </c>
      <c r="I17" s="150" t="s">
        <v>6</v>
      </c>
      <c r="J17" s="159">
        <v>6153.69</v>
      </c>
      <c r="K17" s="158">
        <f t="shared" si="0"/>
        <v>5999.76</v>
      </c>
    </row>
    <row r="18" spans="1:11" x14ac:dyDescent="0.25">
      <c r="A18" s="27">
        <v>12</v>
      </c>
      <c r="B18" s="8" t="s">
        <v>1513</v>
      </c>
      <c r="C18" s="27" t="s">
        <v>1511</v>
      </c>
      <c r="D18" s="27" t="s">
        <v>30</v>
      </c>
      <c r="E18" s="27">
        <v>163</v>
      </c>
      <c r="F18" s="27">
        <v>162.47999999999999</v>
      </c>
      <c r="G18" s="131">
        <v>122.2</v>
      </c>
      <c r="H18" s="8">
        <v>8.5500000000000007</v>
      </c>
      <c r="I18" s="27" t="s">
        <v>6</v>
      </c>
      <c r="J18" s="8">
        <v>5999.76</v>
      </c>
      <c r="K18" s="158">
        <f t="shared" si="0"/>
        <v>5845.8300000000008</v>
      </c>
    </row>
    <row r="19" spans="1:11" x14ac:dyDescent="0.25">
      <c r="A19" s="27">
        <v>13</v>
      </c>
      <c r="B19" s="8" t="s">
        <v>1514</v>
      </c>
      <c r="C19" s="27" t="s">
        <v>1515</v>
      </c>
      <c r="D19" s="27" t="s">
        <v>5</v>
      </c>
      <c r="E19" s="27">
        <v>199</v>
      </c>
      <c r="F19" s="27">
        <v>198.66</v>
      </c>
      <c r="G19" s="131">
        <v>155.69999999999999</v>
      </c>
      <c r="H19" s="8">
        <v>10.9</v>
      </c>
      <c r="I19" s="27" t="s">
        <v>6</v>
      </c>
      <c r="J19" s="8">
        <v>5845.83</v>
      </c>
      <c r="K19" s="158">
        <f t="shared" si="0"/>
        <v>5658.07</v>
      </c>
    </row>
    <row r="20" spans="1:11" x14ac:dyDescent="0.25">
      <c r="A20" s="27">
        <v>14</v>
      </c>
      <c r="B20" s="8" t="s">
        <v>1516</v>
      </c>
      <c r="C20" s="27" t="s">
        <v>1515</v>
      </c>
      <c r="D20" s="27" t="s">
        <v>5</v>
      </c>
      <c r="E20" s="27">
        <v>199</v>
      </c>
      <c r="F20" s="27">
        <v>198.66</v>
      </c>
      <c r="G20" s="131">
        <v>155.69999999999999</v>
      </c>
      <c r="H20" s="8">
        <v>10.9</v>
      </c>
      <c r="I20" s="27" t="s">
        <v>6</v>
      </c>
      <c r="J20" s="8">
        <v>5658.07</v>
      </c>
      <c r="K20" s="8">
        <f t="shared" si="0"/>
        <v>5470.3099999999995</v>
      </c>
    </row>
    <row r="21" spans="1:11" x14ac:dyDescent="0.25">
      <c r="A21" s="27">
        <v>15</v>
      </c>
      <c r="B21" s="8" t="s">
        <v>1517</v>
      </c>
      <c r="C21" s="27" t="s">
        <v>1518</v>
      </c>
      <c r="D21" s="27" t="s">
        <v>105</v>
      </c>
      <c r="E21" s="27">
        <v>274</v>
      </c>
      <c r="F21" s="27">
        <v>274.14999999999998</v>
      </c>
      <c r="G21" s="131">
        <v>225.6</v>
      </c>
      <c r="H21" s="9">
        <v>20.3</v>
      </c>
      <c r="I21" s="27" t="s">
        <v>157</v>
      </c>
      <c r="J21" s="8">
        <v>5470.31</v>
      </c>
      <c r="K21" s="9">
        <f t="shared" si="0"/>
        <v>5216.4600000000009</v>
      </c>
    </row>
    <row r="22" spans="1:11" x14ac:dyDescent="0.25">
      <c r="A22" s="27">
        <v>16</v>
      </c>
      <c r="B22" s="8" t="s">
        <v>1519</v>
      </c>
      <c r="C22" s="27" t="s">
        <v>1518</v>
      </c>
      <c r="D22" s="27" t="s">
        <v>105</v>
      </c>
      <c r="E22" s="27">
        <v>274</v>
      </c>
      <c r="F22" s="27">
        <v>274.14999999999998</v>
      </c>
      <c r="G22" s="131">
        <v>225</v>
      </c>
      <c r="H22" s="9">
        <v>20.3</v>
      </c>
      <c r="I22" s="27" t="s">
        <v>157</v>
      </c>
      <c r="J22" s="8">
        <f>5216.46</f>
        <v>5216.46</v>
      </c>
      <c r="K22" s="9">
        <f t="shared" si="0"/>
        <v>4962.6100000000006</v>
      </c>
    </row>
    <row r="23" spans="1:11" x14ac:dyDescent="0.25">
      <c r="A23" s="27"/>
      <c r="B23" s="8"/>
      <c r="C23" s="27"/>
      <c r="D23" s="27"/>
      <c r="E23" s="27"/>
      <c r="F23" s="27"/>
      <c r="G23" s="27"/>
      <c r="H23" s="8"/>
      <c r="I23" s="27"/>
      <c r="J23" s="8"/>
      <c r="K23" s="8"/>
    </row>
    <row r="24" spans="1:11" x14ac:dyDescent="0.25">
      <c r="A24" s="27"/>
      <c r="B24" s="8"/>
      <c r="C24" s="27"/>
      <c r="D24" s="27"/>
      <c r="E24" s="27"/>
      <c r="F24" s="27"/>
      <c r="G24" s="27"/>
      <c r="H24" s="8"/>
      <c r="I24" s="27"/>
      <c r="J24" s="8"/>
      <c r="K24" s="8"/>
    </row>
    <row r="25" spans="1:11" x14ac:dyDescent="0.25">
      <c r="A25" s="27"/>
      <c r="B25" s="8"/>
      <c r="C25" s="27"/>
      <c r="D25" s="27"/>
      <c r="E25" s="27"/>
      <c r="F25" s="27"/>
      <c r="G25" s="27"/>
      <c r="H25" s="8"/>
      <c r="I25" s="27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3"/>
      <c r="B27" s="247"/>
      <c r="C27" s="247"/>
      <c r="D27" s="247"/>
      <c r="E27" s="248">
        <f>E7+E8+E9+E10+E11+E12+E13+E14+E15+E16+E17+E18+E19+E20+E21+E22</f>
        <v>2887</v>
      </c>
      <c r="F27" s="47">
        <f>F7+F8+F9+F10+F11+F12+F13+F14+F15+F16+F17+F18+F19+F20+F21+F22</f>
        <v>2882.5800000000004</v>
      </c>
      <c r="G27" s="248"/>
      <c r="H27" s="47">
        <f>H7+H8+H9+H10+H11+H12+H13+H14+H15+H16+H17+H18+H19+H20+H21+H22</f>
        <v>162.95000000000002</v>
      </c>
      <c r="I27" s="247"/>
      <c r="J27" s="247"/>
      <c r="K27" s="247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38</v>
      </c>
      <c r="D29" s="281"/>
      <c r="E29" s="281"/>
      <c r="F29" s="281"/>
      <c r="G29" s="19">
        <f>E27</f>
        <v>2887</v>
      </c>
      <c r="H29" s="117"/>
      <c r="I29" s="116"/>
      <c r="J29" s="116"/>
      <c r="K29" s="116"/>
    </row>
    <row r="30" spans="1:11" x14ac:dyDescent="0.25">
      <c r="A30" s="35"/>
      <c r="B30" s="35"/>
      <c r="C30" s="281" t="s">
        <v>40</v>
      </c>
      <c r="D30" s="281"/>
      <c r="E30" s="281"/>
      <c r="F30" s="281"/>
      <c r="G30" s="19">
        <f>H27+0</f>
        <v>162.95000000000002</v>
      </c>
      <c r="H30" s="117"/>
      <c r="I30" s="116"/>
      <c r="J30" s="116"/>
      <c r="K30" s="116"/>
    </row>
    <row r="31" spans="1:11" x14ac:dyDescent="0.25">
      <c r="A31" s="35"/>
      <c r="B31" s="35"/>
      <c r="C31" s="281" t="s">
        <v>4</v>
      </c>
      <c r="D31" s="281"/>
      <c r="E31" s="281"/>
      <c r="F31" s="281"/>
      <c r="G31" s="19">
        <f>K9</f>
        <v>7197.74</v>
      </c>
      <c r="H31" s="35"/>
      <c r="I31" s="35"/>
      <c r="J31" s="35"/>
      <c r="K31" s="35"/>
    </row>
    <row r="32" spans="1:11" x14ac:dyDescent="0.25">
      <c r="A32" s="37"/>
      <c r="B32" s="35"/>
      <c r="C32" s="285" t="s">
        <v>806</v>
      </c>
      <c r="D32" s="285"/>
      <c r="E32" s="285"/>
      <c r="F32" s="285"/>
      <c r="G32" s="28">
        <f>G29-G30</f>
        <v>2724.05</v>
      </c>
      <c r="H32" s="35"/>
      <c r="I32" s="35"/>
      <c r="J32" s="35"/>
      <c r="K32" s="35"/>
    </row>
    <row r="33" spans="1:11" x14ac:dyDescent="0.25">
      <c r="A33" s="37"/>
      <c r="B33" s="37"/>
      <c r="C33" s="38"/>
      <c r="D33" s="38"/>
      <c r="E33" s="38"/>
      <c r="F33" s="38"/>
      <c r="G33" s="39"/>
      <c r="H33" s="37"/>
      <c r="I33" s="37"/>
      <c r="J33" s="37"/>
      <c r="K33" s="37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280" t="s">
        <v>481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  <row r="39" spans="1:11" x14ac:dyDescent="0.25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</row>
    <row r="40" spans="1:11" ht="30" x14ac:dyDescent="0.25">
      <c r="A40" s="246" t="s">
        <v>68</v>
      </c>
      <c r="B40" s="246" t="s">
        <v>2</v>
      </c>
      <c r="C40" s="246" t="s">
        <v>41</v>
      </c>
      <c r="D40" s="246" t="s">
        <v>10</v>
      </c>
      <c r="E40" s="246" t="s">
        <v>6</v>
      </c>
      <c r="F40" s="17" t="s">
        <v>11</v>
      </c>
      <c r="G40" s="246" t="s">
        <v>37</v>
      </c>
      <c r="H40" s="246" t="s">
        <v>12</v>
      </c>
      <c r="I40" s="246" t="s">
        <v>3</v>
      </c>
      <c r="J40" s="6" t="s">
        <v>1</v>
      </c>
      <c r="K40" s="16" t="s">
        <v>13</v>
      </c>
    </row>
    <row r="41" spans="1:11" x14ac:dyDescent="0.25">
      <c r="A41" s="150">
        <v>1</v>
      </c>
      <c r="B41" s="173" t="s">
        <v>1506</v>
      </c>
      <c r="C41" s="150" t="s">
        <v>1520</v>
      </c>
      <c r="D41" s="150" t="s">
        <v>5</v>
      </c>
      <c r="E41" s="224">
        <v>35</v>
      </c>
      <c r="F41" s="225">
        <v>35</v>
      </c>
      <c r="G41" s="150">
        <v>0</v>
      </c>
      <c r="H41" s="150">
        <v>0</v>
      </c>
      <c r="I41" s="150" t="s">
        <v>6</v>
      </c>
      <c r="J41" s="175">
        <v>337.04</v>
      </c>
      <c r="K41" s="174">
        <f>J41-F41+H41</f>
        <v>302.04000000000002</v>
      </c>
    </row>
    <row r="42" spans="1:11" x14ac:dyDescent="0.25">
      <c r="A42" s="27">
        <v>2</v>
      </c>
      <c r="B42" s="8" t="s">
        <v>1506</v>
      </c>
      <c r="C42" s="27" t="s">
        <v>1520</v>
      </c>
      <c r="D42" s="27" t="s">
        <v>5</v>
      </c>
      <c r="E42" s="131">
        <v>198</v>
      </c>
      <c r="F42" s="131">
        <v>198</v>
      </c>
      <c r="G42" s="27">
        <v>0</v>
      </c>
      <c r="H42" s="27">
        <v>0</v>
      </c>
      <c r="I42" s="27" t="s">
        <v>6</v>
      </c>
      <c r="J42" s="27">
        <v>302.04000000000002</v>
      </c>
      <c r="K42" s="174">
        <f>J42-F42+H42</f>
        <v>104.04000000000002</v>
      </c>
    </row>
    <row r="43" spans="1:11" x14ac:dyDescent="0.25">
      <c r="A43" s="191"/>
      <c r="B43" s="244" t="s">
        <v>76</v>
      </c>
      <c r="C43" s="192"/>
      <c r="D43" s="192"/>
      <c r="E43" s="194">
        <f>E41+E42</f>
        <v>233</v>
      </c>
      <c r="F43" s="194">
        <f>F41+F42</f>
        <v>233</v>
      </c>
      <c r="G43" s="194"/>
      <c r="H43" s="192"/>
      <c r="I43" s="192"/>
      <c r="J43" s="192"/>
      <c r="K43" s="192"/>
    </row>
    <row r="44" spans="1:11" x14ac:dyDescent="0.25">
      <c r="A44" s="35"/>
      <c r="B44" s="35"/>
      <c r="C44" s="36"/>
      <c r="D44" s="36"/>
      <c r="E44" s="36"/>
      <c r="F44" s="36"/>
      <c r="G44" s="36"/>
      <c r="H44" s="35"/>
      <c r="I44" s="35"/>
      <c r="J44" s="35"/>
      <c r="K44" s="35"/>
    </row>
    <row r="45" spans="1:11" x14ac:dyDescent="0.25">
      <c r="A45" s="35"/>
      <c r="B45" s="35"/>
      <c r="C45" s="266" t="s">
        <v>1522</v>
      </c>
      <c r="D45" s="267"/>
      <c r="E45" s="267"/>
      <c r="F45" s="268"/>
      <c r="G45" s="19">
        <v>148.65</v>
      </c>
      <c r="H45" s="118"/>
      <c r="I45" s="119"/>
      <c r="J45" s="119"/>
      <c r="K45" s="119"/>
    </row>
    <row r="46" spans="1:11" x14ac:dyDescent="0.25">
      <c r="A46" s="35"/>
      <c r="B46" s="35"/>
      <c r="C46" s="266" t="s">
        <v>981</v>
      </c>
      <c r="D46" s="267"/>
      <c r="E46" s="267"/>
      <c r="F46" s="268"/>
      <c r="G46" s="19">
        <v>233</v>
      </c>
      <c r="H46" s="118"/>
      <c r="I46" s="119"/>
      <c r="J46" s="119"/>
      <c r="K46" s="119"/>
    </row>
    <row r="47" spans="1:11" x14ac:dyDescent="0.25">
      <c r="A47" s="35"/>
      <c r="B47" s="35"/>
      <c r="C47" s="266" t="s">
        <v>1367</v>
      </c>
      <c r="D47" s="267"/>
      <c r="E47" s="267"/>
      <c r="F47" s="268"/>
      <c r="G47" s="19">
        <f>K42</f>
        <v>104.04000000000002</v>
      </c>
      <c r="H47" s="119"/>
      <c r="I47" s="119"/>
      <c r="J47" s="119"/>
      <c r="K47" s="119"/>
    </row>
    <row r="48" spans="1:11" x14ac:dyDescent="0.25">
      <c r="A48" s="35"/>
      <c r="B48" s="35"/>
      <c r="C48" s="348" t="s">
        <v>1523</v>
      </c>
      <c r="D48" s="349"/>
      <c r="E48" s="349"/>
      <c r="F48" s="350"/>
      <c r="G48" s="19">
        <v>245</v>
      </c>
      <c r="H48" s="119"/>
      <c r="I48" s="119"/>
      <c r="J48" s="119"/>
      <c r="K48" s="119"/>
    </row>
    <row r="49" spans="1:11" x14ac:dyDescent="0.25">
      <c r="A49" s="35"/>
      <c r="B49" s="35"/>
      <c r="C49" s="348" t="s">
        <v>1524</v>
      </c>
      <c r="D49" s="349"/>
      <c r="E49" s="349"/>
      <c r="F49" s="350"/>
      <c r="G49" s="19">
        <v>30</v>
      </c>
      <c r="H49" s="119"/>
      <c r="I49" s="119"/>
      <c r="J49" s="119"/>
      <c r="K49" s="119"/>
    </row>
    <row r="50" spans="1:11" x14ac:dyDescent="0.25">
      <c r="A50" s="35"/>
      <c r="B50" s="35"/>
      <c r="C50" s="348" t="s">
        <v>1525</v>
      </c>
      <c r="D50" s="349"/>
      <c r="E50" s="349"/>
      <c r="F50" s="350"/>
      <c r="G50" s="19">
        <v>766</v>
      </c>
      <c r="H50" s="119"/>
      <c r="I50" s="119"/>
      <c r="J50" s="119"/>
      <c r="K50" s="119"/>
    </row>
    <row r="51" spans="1:11" x14ac:dyDescent="0.25">
      <c r="A51" s="35"/>
      <c r="B51" s="35"/>
      <c r="C51" s="281" t="s">
        <v>1526</v>
      </c>
      <c r="D51" s="281"/>
      <c r="E51" s="281"/>
      <c r="F51" s="281"/>
      <c r="G51" s="200">
        <v>549</v>
      </c>
      <c r="H51" s="119"/>
      <c r="I51" s="119"/>
      <c r="J51" s="119"/>
      <c r="K51" s="119"/>
    </row>
    <row r="52" spans="1:11" x14ac:dyDescent="0.25">
      <c r="A52" s="35"/>
      <c r="B52" s="35"/>
      <c r="C52" s="266" t="s">
        <v>75</v>
      </c>
      <c r="D52" s="267"/>
      <c r="E52" s="267"/>
      <c r="F52" s="268"/>
      <c r="G52" s="19">
        <v>1820.7</v>
      </c>
      <c r="H52" s="318"/>
      <c r="I52" s="319"/>
      <c r="J52" s="319"/>
      <c r="K52" s="319"/>
    </row>
    <row r="53" spans="1:11" x14ac:dyDescent="0.25">
      <c r="A53" s="37"/>
      <c r="B53" s="37"/>
      <c r="C53" s="282" t="s">
        <v>879</v>
      </c>
      <c r="D53" s="283"/>
      <c r="E53" s="283"/>
      <c r="F53" s="284"/>
      <c r="G53" s="28">
        <f>G29+G45+G46+G48+G49-G50-G51-G52-G30-G48</f>
        <v>0</v>
      </c>
      <c r="H53" s="118"/>
      <c r="I53" s="119"/>
      <c r="J53" s="119"/>
      <c r="K53" s="119"/>
    </row>
    <row r="54" spans="1:11" x14ac:dyDescent="0.25">
      <c r="A54" s="37"/>
      <c r="B54" s="37"/>
      <c r="C54" s="38"/>
      <c r="D54" s="38"/>
      <c r="E54" s="38"/>
      <c r="F54" s="38"/>
      <c r="G54" s="39"/>
      <c r="H54" s="37"/>
      <c r="I54" s="37"/>
      <c r="J54" s="37"/>
      <c r="K54" s="37"/>
    </row>
    <row r="55" spans="1:11" x14ac:dyDescent="0.25">
      <c r="A55" s="134"/>
      <c r="B55" s="134"/>
      <c r="C55" s="134"/>
      <c r="D55" s="134"/>
      <c r="H55" s="311" t="s">
        <v>1531</v>
      </c>
      <c r="I55" s="311"/>
      <c r="J55" s="311"/>
    </row>
    <row r="56" spans="1:11" x14ac:dyDescent="0.25">
      <c r="B56" s="249" t="s">
        <v>1051</v>
      </c>
    </row>
    <row r="57" spans="1:11" x14ac:dyDescent="0.25">
      <c r="H57" s="311" t="s">
        <v>71</v>
      </c>
      <c r="I57" s="311"/>
      <c r="J57" s="311"/>
    </row>
    <row r="58" spans="1:11" x14ac:dyDescent="0.25">
      <c r="A58" s="250"/>
      <c r="B58" s="250" t="s">
        <v>1527</v>
      </c>
      <c r="C58" s="215">
        <v>700</v>
      </c>
    </row>
    <row r="59" spans="1:11" x14ac:dyDescent="0.25">
      <c r="A59" s="331" t="s">
        <v>1528</v>
      </c>
      <c r="B59" s="331"/>
      <c r="C59" s="215">
        <v>766</v>
      </c>
    </row>
    <row r="60" spans="1:11" x14ac:dyDescent="0.25">
      <c r="A60" s="250"/>
      <c r="B60" s="180" t="s">
        <v>1529</v>
      </c>
      <c r="C60" s="245">
        <v>1</v>
      </c>
    </row>
    <row r="61" spans="1:11" x14ac:dyDescent="0.25">
      <c r="B61" s="250" t="s">
        <v>1530</v>
      </c>
      <c r="C61" s="215">
        <v>170</v>
      </c>
    </row>
    <row r="62" spans="1:11" x14ac:dyDescent="0.25">
      <c r="B62" s="180"/>
      <c r="C62" s="215"/>
    </row>
    <row r="63" spans="1:11" x14ac:dyDescent="0.25">
      <c r="B63" s="249" t="s">
        <v>1059</v>
      </c>
      <c r="C63" s="125">
        <f>C58+C59+C60+C61+C62+C64+C65</f>
        <v>1637</v>
      </c>
    </row>
    <row r="64" spans="1:11" x14ac:dyDescent="0.25">
      <c r="B64" s="180"/>
      <c r="C64" s="215"/>
    </row>
    <row r="65" spans="2:3" x14ac:dyDescent="0.25">
      <c r="B65" s="180"/>
      <c r="C65" s="215"/>
    </row>
  </sheetData>
  <mergeCells count="20">
    <mergeCell ref="C53:F53"/>
    <mergeCell ref="H55:J55"/>
    <mergeCell ref="H57:J57"/>
    <mergeCell ref="A59:B59"/>
    <mergeCell ref="C49:F49"/>
    <mergeCell ref="C50:F50"/>
    <mergeCell ref="C51:F51"/>
    <mergeCell ref="C52:F52"/>
    <mergeCell ref="H52:K52"/>
    <mergeCell ref="A38:K39"/>
    <mergeCell ref="C45:F45"/>
    <mergeCell ref="C46:F46"/>
    <mergeCell ref="C47:F47"/>
    <mergeCell ref="C48:F48"/>
    <mergeCell ref="C32:F32"/>
    <mergeCell ref="A1:K3"/>
    <mergeCell ref="A4:K5"/>
    <mergeCell ref="C29:F29"/>
    <mergeCell ref="C30:F30"/>
    <mergeCell ref="C31:F31"/>
  </mergeCells>
  <pageMargins left="0" right="0" top="0" bottom="0" header="0.31496062992125984" footer="0.31496062992125984"/>
  <pageSetup paperSize="9" orientation="landscape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26" workbookViewId="0">
      <selection activeCell="I58" sqref="I58"/>
    </sheetView>
  </sheetViews>
  <sheetFormatPr baseColWidth="10" defaultRowHeight="15" x14ac:dyDescent="0.25"/>
  <cols>
    <col min="1" max="1" width="6.140625" customWidth="1"/>
    <col min="2" max="2" width="34.28515625" customWidth="1"/>
  </cols>
  <sheetData>
    <row r="1" spans="1:11" x14ac:dyDescent="0.25">
      <c r="A1" s="280" t="s">
        <v>1560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51" t="s">
        <v>68</v>
      </c>
      <c r="B6" s="251" t="s">
        <v>2</v>
      </c>
      <c r="C6" s="251" t="s">
        <v>41</v>
      </c>
      <c r="D6" s="251" t="s">
        <v>10</v>
      </c>
      <c r="E6" s="251" t="s">
        <v>6</v>
      </c>
      <c r="F6" s="17" t="s">
        <v>11</v>
      </c>
      <c r="G6" s="251" t="s">
        <v>37</v>
      </c>
      <c r="H6" s="251" t="s">
        <v>12</v>
      </c>
      <c r="I6" s="251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53" t="s">
        <v>1534</v>
      </c>
      <c r="C7" s="150" t="s">
        <v>1535</v>
      </c>
      <c r="D7" s="150" t="s">
        <v>15</v>
      </c>
      <c r="E7" s="150">
        <v>94</v>
      </c>
      <c r="F7" s="174">
        <v>93.14</v>
      </c>
      <c r="G7" s="224">
        <v>58</v>
      </c>
      <c r="H7" s="211">
        <v>4.0599999999999996</v>
      </c>
      <c r="I7" s="150" t="s">
        <v>6</v>
      </c>
      <c r="J7" s="159">
        <v>4962.6099999999997</v>
      </c>
      <c r="K7" s="158">
        <f t="shared" ref="K7:K13" si="0">J7-F7+H7</f>
        <v>4873.53</v>
      </c>
    </row>
    <row r="8" spans="1:11" x14ac:dyDescent="0.25">
      <c r="A8" s="150">
        <v>2</v>
      </c>
      <c r="B8" s="153" t="s">
        <v>1536</v>
      </c>
      <c r="C8" s="150" t="s">
        <v>1535</v>
      </c>
      <c r="D8" s="150" t="s">
        <v>15</v>
      </c>
      <c r="E8" s="150">
        <v>94</v>
      </c>
      <c r="F8" s="174">
        <v>93.14</v>
      </c>
      <c r="G8" s="224">
        <v>58</v>
      </c>
      <c r="H8" s="211">
        <v>4.0599999999999996</v>
      </c>
      <c r="I8" s="150" t="s">
        <v>6</v>
      </c>
      <c r="J8" s="159">
        <v>4873.53</v>
      </c>
      <c r="K8" s="158">
        <f t="shared" si="0"/>
        <v>4784.45</v>
      </c>
    </row>
    <row r="9" spans="1:11" x14ac:dyDescent="0.25">
      <c r="A9" s="150">
        <v>3</v>
      </c>
      <c r="B9" s="153" t="s">
        <v>1537</v>
      </c>
      <c r="C9" s="150" t="s">
        <v>1535</v>
      </c>
      <c r="D9" s="150" t="s">
        <v>15</v>
      </c>
      <c r="E9" s="150">
        <v>78</v>
      </c>
      <c r="F9" s="174">
        <v>77.48</v>
      </c>
      <c r="G9" s="224">
        <v>43.5</v>
      </c>
      <c r="H9" s="157">
        <v>3.05</v>
      </c>
      <c r="I9" s="150" t="s">
        <v>6</v>
      </c>
      <c r="J9" s="159">
        <v>4784.45</v>
      </c>
      <c r="K9" s="158">
        <f t="shared" si="0"/>
        <v>4710.0200000000004</v>
      </c>
    </row>
    <row r="10" spans="1:11" x14ac:dyDescent="0.25">
      <c r="A10" s="150">
        <v>4</v>
      </c>
      <c r="B10" s="153" t="s">
        <v>1538</v>
      </c>
      <c r="C10" s="150" t="s">
        <v>1535</v>
      </c>
      <c r="D10" s="150" t="s">
        <v>15</v>
      </c>
      <c r="E10" s="150">
        <v>78</v>
      </c>
      <c r="F10" s="174">
        <v>77.48</v>
      </c>
      <c r="G10" s="224">
        <v>43.5</v>
      </c>
      <c r="H10" s="157">
        <v>3.05</v>
      </c>
      <c r="I10" s="150" t="s">
        <v>6</v>
      </c>
      <c r="J10" s="159">
        <v>4710.0200000000004</v>
      </c>
      <c r="K10" s="158">
        <f t="shared" si="0"/>
        <v>4635.5900000000011</v>
      </c>
    </row>
    <row r="11" spans="1:11" x14ac:dyDescent="0.25">
      <c r="A11" s="150">
        <v>5</v>
      </c>
      <c r="B11" s="173" t="s">
        <v>1539</v>
      </c>
      <c r="C11" s="256" t="s">
        <v>1540</v>
      </c>
      <c r="D11" s="27" t="s">
        <v>5</v>
      </c>
      <c r="E11" s="27">
        <v>199</v>
      </c>
      <c r="F11" s="27">
        <v>198.66</v>
      </c>
      <c r="G11" s="27">
        <v>155.69999999999999</v>
      </c>
      <c r="H11" s="9">
        <v>10.9</v>
      </c>
      <c r="I11" s="150" t="s">
        <v>6</v>
      </c>
      <c r="J11" s="159">
        <v>4635.59</v>
      </c>
      <c r="K11" s="158">
        <f t="shared" si="0"/>
        <v>4447.83</v>
      </c>
    </row>
    <row r="12" spans="1:11" x14ac:dyDescent="0.25">
      <c r="A12" s="150">
        <v>6</v>
      </c>
      <c r="B12" s="8" t="s">
        <v>1541</v>
      </c>
      <c r="C12" s="27" t="s">
        <v>1542</v>
      </c>
      <c r="D12" s="27" t="s">
        <v>30</v>
      </c>
      <c r="E12" s="27">
        <v>199</v>
      </c>
      <c r="F12" s="27">
        <v>198.66</v>
      </c>
      <c r="G12" s="27">
        <v>155.69999999999999</v>
      </c>
      <c r="H12" s="9">
        <v>10.9</v>
      </c>
      <c r="I12" s="150" t="s">
        <v>6</v>
      </c>
      <c r="J12" s="159">
        <v>4447.83</v>
      </c>
      <c r="K12" s="158">
        <f t="shared" si="0"/>
        <v>4260.07</v>
      </c>
    </row>
    <row r="13" spans="1:11" x14ac:dyDescent="0.25">
      <c r="A13" s="150">
        <v>7</v>
      </c>
      <c r="B13" s="8" t="s">
        <v>1543</v>
      </c>
      <c r="C13" s="150" t="s">
        <v>1544</v>
      </c>
      <c r="D13" s="150" t="s">
        <v>30</v>
      </c>
      <c r="E13" s="150">
        <v>163</v>
      </c>
      <c r="F13" s="174">
        <v>162.47999999999999</v>
      </c>
      <c r="G13" s="224">
        <v>122.2</v>
      </c>
      <c r="H13" s="157">
        <v>8.5500000000000007</v>
      </c>
      <c r="I13" s="150" t="s">
        <v>6</v>
      </c>
      <c r="J13" s="159">
        <v>4260.07</v>
      </c>
      <c r="K13" s="158">
        <f t="shared" si="0"/>
        <v>4106.1400000000003</v>
      </c>
    </row>
    <row r="14" spans="1:11" x14ac:dyDescent="0.25">
      <c r="A14" s="150">
        <v>8</v>
      </c>
      <c r="B14" s="153"/>
      <c r="C14" s="150"/>
      <c r="D14" s="150"/>
      <c r="E14" s="150"/>
      <c r="F14" s="174"/>
      <c r="G14" s="224"/>
      <c r="H14" s="157"/>
      <c r="I14" s="150"/>
      <c r="J14" s="159"/>
      <c r="K14" s="158"/>
    </row>
    <row r="15" spans="1:11" x14ac:dyDescent="0.25">
      <c r="A15" s="150">
        <v>9</v>
      </c>
      <c r="B15" s="153"/>
      <c r="C15" s="150"/>
      <c r="D15" s="150"/>
      <c r="E15" s="150"/>
      <c r="F15" s="174"/>
      <c r="G15" s="224"/>
      <c r="H15" s="211"/>
      <c r="I15" s="150"/>
      <c r="J15" s="159"/>
      <c r="K15" s="158"/>
    </row>
    <row r="16" spans="1:11" x14ac:dyDescent="0.25">
      <c r="A16" s="150">
        <v>10</v>
      </c>
      <c r="B16" s="153"/>
      <c r="C16" s="150"/>
      <c r="D16" s="150"/>
      <c r="E16" s="150"/>
      <c r="F16" s="174"/>
      <c r="G16" s="224"/>
      <c r="H16" s="211"/>
      <c r="I16" s="150"/>
      <c r="J16" s="159"/>
      <c r="K16" s="158"/>
    </row>
    <row r="17" spans="1:11" x14ac:dyDescent="0.25">
      <c r="A17" s="150">
        <v>11</v>
      </c>
      <c r="B17" s="153"/>
      <c r="C17" s="150"/>
      <c r="D17" s="150"/>
      <c r="E17" s="150"/>
      <c r="F17" s="174"/>
      <c r="G17" s="224"/>
      <c r="H17" s="211"/>
      <c r="I17" s="150"/>
      <c r="J17" s="159"/>
      <c r="K17" s="158"/>
    </row>
    <row r="18" spans="1:11" x14ac:dyDescent="0.25">
      <c r="A18" s="3"/>
      <c r="B18" s="252"/>
      <c r="C18" s="252"/>
      <c r="D18" s="252"/>
      <c r="E18" s="253">
        <f>E7+E8+E9+E10+E11+E12+E13</f>
        <v>905</v>
      </c>
      <c r="F18" s="47">
        <f>F7+F8+F9+F10+F11+F12+F13+F14+F15+F16+F17</f>
        <v>901.04</v>
      </c>
      <c r="G18" s="253"/>
      <c r="H18" s="47">
        <f>H7+H8+H9+H10+H11+H12+H13+H14+H15+H16+H17</f>
        <v>44.569999999999993</v>
      </c>
      <c r="I18" s="252"/>
      <c r="J18" s="252"/>
      <c r="K18" s="252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</f>
        <v>905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9">
        <f>H18+0</f>
        <v>44.569999999999993</v>
      </c>
      <c r="H21" s="117"/>
      <c r="I21" s="116"/>
      <c r="J21" s="116"/>
      <c r="K21" s="116"/>
    </row>
    <row r="22" spans="1:11" x14ac:dyDescent="0.25">
      <c r="A22" s="35"/>
      <c r="B22" s="35"/>
      <c r="C22" s="281" t="s">
        <v>4</v>
      </c>
      <c r="D22" s="281"/>
      <c r="E22" s="281"/>
      <c r="F22" s="281"/>
      <c r="G22" s="19">
        <f>K13</f>
        <v>4106.1400000000003</v>
      </c>
      <c r="H22" s="35"/>
      <c r="I22" s="35"/>
      <c r="J22" s="35"/>
      <c r="K22" s="35"/>
    </row>
    <row r="23" spans="1:11" x14ac:dyDescent="0.25">
      <c r="A23" s="37"/>
      <c r="B23" s="35"/>
      <c r="C23" s="285" t="s">
        <v>806</v>
      </c>
      <c r="D23" s="285"/>
      <c r="E23" s="285"/>
      <c r="F23" s="285"/>
      <c r="G23" s="28">
        <f>G20-G21</f>
        <v>860.43000000000006</v>
      </c>
      <c r="H23" s="35"/>
      <c r="I23" s="35"/>
      <c r="J23" s="35"/>
      <c r="K23" s="35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ht="4.5" customHeight="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hidden="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hidden="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280" t="s">
        <v>481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</row>
    <row r="30" spans="1:11" x14ac:dyDescent="0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ht="30" x14ac:dyDescent="0.25">
      <c r="A31" s="251" t="s">
        <v>68</v>
      </c>
      <c r="B31" s="251" t="s">
        <v>2</v>
      </c>
      <c r="C31" s="251" t="s">
        <v>41</v>
      </c>
      <c r="D31" s="251" t="s">
        <v>10</v>
      </c>
      <c r="E31" s="251" t="s">
        <v>6</v>
      </c>
      <c r="F31" s="17" t="s">
        <v>11</v>
      </c>
      <c r="G31" s="251" t="s">
        <v>37</v>
      </c>
      <c r="H31" s="251" t="s">
        <v>12</v>
      </c>
      <c r="I31" s="251" t="s">
        <v>3</v>
      </c>
      <c r="J31" s="6" t="s">
        <v>1</v>
      </c>
      <c r="K31" s="16" t="s">
        <v>13</v>
      </c>
    </row>
    <row r="32" spans="1:11" x14ac:dyDescent="0.25">
      <c r="A32" s="150">
        <v>1</v>
      </c>
      <c r="B32" s="173" t="s">
        <v>1546</v>
      </c>
      <c r="C32" s="150" t="s">
        <v>1545</v>
      </c>
      <c r="D32" s="150" t="s">
        <v>60</v>
      </c>
      <c r="E32" s="224">
        <v>30</v>
      </c>
      <c r="F32" s="225">
        <v>30</v>
      </c>
      <c r="G32" s="150">
        <v>0</v>
      </c>
      <c r="H32" s="150">
        <v>0</v>
      </c>
      <c r="I32" s="150" t="s">
        <v>6</v>
      </c>
      <c r="J32" s="213">
        <v>104.04</v>
      </c>
      <c r="K32" s="158">
        <f>J32-F32+5200</f>
        <v>5274.04</v>
      </c>
    </row>
    <row r="33" spans="1:11" x14ac:dyDescent="0.25">
      <c r="A33" s="27">
        <v>2</v>
      </c>
      <c r="B33" s="8" t="s">
        <v>1547</v>
      </c>
      <c r="C33" s="27" t="s">
        <v>1548</v>
      </c>
      <c r="D33" s="27" t="s">
        <v>60</v>
      </c>
      <c r="E33" s="131">
        <v>30</v>
      </c>
      <c r="F33" s="131">
        <v>30</v>
      </c>
      <c r="G33" s="27">
        <v>0</v>
      </c>
      <c r="H33" s="27">
        <v>0</v>
      </c>
      <c r="I33" s="27" t="s">
        <v>6</v>
      </c>
      <c r="J33" s="10">
        <v>5274.04</v>
      </c>
      <c r="K33" s="155">
        <f>J33-F33+H33</f>
        <v>5244.04</v>
      </c>
    </row>
    <row r="34" spans="1:11" x14ac:dyDescent="0.25">
      <c r="A34" s="150">
        <v>3</v>
      </c>
      <c r="B34" s="150" t="s">
        <v>1546</v>
      </c>
      <c r="C34" s="150" t="s">
        <v>1545</v>
      </c>
      <c r="D34" s="150" t="s">
        <v>60</v>
      </c>
      <c r="E34" s="224">
        <v>205</v>
      </c>
      <c r="F34" s="225">
        <v>204.62</v>
      </c>
      <c r="G34" s="150">
        <v>0</v>
      </c>
      <c r="H34" s="150">
        <v>0</v>
      </c>
      <c r="I34" s="150" t="s">
        <v>6</v>
      </c>
      <c r="J34" s="213">
        <v>5244.04</v>
      </c>
      <c r="K34" s="155">
        <f t="shared" ref="K34:K47" si="1">J34-F34+H34</f>
        <v>5039.42</v>
      </c>
    </row>
    <row r="35" spans="1:11" x14ac:dyDescent="0.25">
      <c r="A35" s="27">
        <v>4</v>
      </c>
      <c r="B35" s="8" t="s">
        <v>1546</v>
      </c>
      <c r="C35" s="27" t="s">
        <v>1545</v>
      </c>
      <c r="D35" s="27" t="s">
        <v>719</v>
      </c>
      <c r="E35" s="131">
        <v>98</v>
      </c>
      <c r="F35" s="131">
        <v>97.38</v>
      </c>
      <c r="G35" s="27">
        <v>0</v>
      </c>
      <c r="H35" s="27">
        <v>0</v>
      </c>
      <c r="I35" s="27" t="s">
        <v>6</v>
      </c>
      <c r="J35" s="10">
        <v>5039.42</v>
      </c>
      <c r="K35" s="155">
        <f t="shared" si="1"/>
        <v>4942.04</v>
      </c>
    </row>
    <row r="36" spans="1:11" x14ac:dyDescent="0.25">
      <c r="A36" s="27">
        <v>5</v>
      </c>
      <c r="B36" s="8" t="s">
        <v>1547</v>
      </c>
      <c r="C36" s="27" t="s">
        <v>1548</v>
      </c>
      <c r="D36" s="27" t="s">
        <v>60</v>
      </c>
      <c r="E36" s="131">
        <v>205</v>
      </c>
      <c r="F36" s="131">
        <v>204.62</v>
      </c>
      <c r="G36" s="27">
        <v>0</v>
      </c>
      <c r="H36" s="27">
        <v>0</v>
      </c>
      <c r="I36" s="27" t="s">
        <v>6</v>
      </c>
      <c r="J36" s="10">
        <v>4942.04</v>
      </c>
      <c r="K36" s="155">
        <f t="shared" si="1"/>
        <v>4737.42</v>
      </c>
    </row>
    <row r="37" spans="1:11" x14ac:dyDescent="0.25">
      <c r="A37" s="27">
        <v>6</v>
      </c>
      <c r="B37" s="8" t="s">
        <v>1547</v>
      </c>
      <c r="C37" s="27" t="s">
        <v>1548</v>
      </c>
      <c r="D37" s="27" t="s">
        <v>719</v>
      </c>
      <c r="E37" s="131">
        <v>98</v>
      </c>
      <c r="F37" s="131">
        <v>97.38</v>
      </c>
      <c r="G37" s="27">
        <v>0</v>
      </c>
      <c r="H37" s="27">
        <v>0</v>
      </c>
      <c r="I37" s="27" t="s">
        <v>6</v>
      </c>
      <c r="J37" s="10">
        <v>4737.42</v>
      </c>
      <c r="K37" s="155">
        <f t="shared" si="1"/>
        <v>4640.04</v>
      </c>
    </row>
    <row r="38" spans="1:11" x14ac:dyDescent="0.25">
      <c r="A38" s="27">
        <v>7</v>
      </c>
      <c r="B38" s="8" t="s">
        <v>1549</v>
      </c>
      <c r="C38" s="27" t="s">
        <v>1550</v>
      </c>
      <c r="D38" s="27" t="s">
        <v>45</v>
      </c>
      <c r="E38" s="131">
        <v>30</v>
      </c>
      <c r="F38" s="131">
        <v>30</v>
      </c>
      <c r="G38" s="27">
        <v>0</v>
      </c>
      <c r="H38" s="27">
        <v>0</v>
      </c>
      <c r="I38" s="27" t="s">
        <v>6</v>
      </c>
      <c r="J38" s="10">
        <v>4640.04</v>
      </c>
      <c r="K38" s="155">
        <f t="shared" si="1"/>
        <v>4610.04</v>
      </c>
    </row>
    <row r="39" spans="1:11" x14ac:dyDescent="0.25">
      <c r="A39" s="150">
        <v>8</v>
      </c>
      <c r="B39" s="173" t="s">
        <v>1549</v>
      </c>
      <c r="C39" s="150" t="s">
        <v>1550</v>
      </c>
      <c r="D39" s="150" t="s">
        <v>45</v>
      </c>
      <c r="E39" s="224">
        <v>128</v>
      </c>
      <c r="F39" s="225">
        <v>128</v>
      </c>
      <c r="G39" s="150">
        <v>0</v>
      </c>
      <c r="H39" s="150">
        <v>0</v>
      </c>
      <c r="I39" s="150" t="s">
        <v>6</v>
      </c>
      <c r="J39" s="213">
        <v>4610.04</v>
      </c>
      <c r="K39" s="155">
        <f t="shared" si="1"/>
        <v>4482.04</v>
      </c>
    </row>
    <row r="40" spans="1:11" x14ac:dyDescent="0.25">
      <c r="A40" s="150">
        <v>9</v>
      </c>
      <c r="B40" s="173" t="s">
        <v>1551</v>
      </c>
      <c r="C40" s="150" t="s">
        <v>1552</v>
      </c>
      <c r="D40" s="150" t="s">
        <v>5</v>
      </c>
      <c r="E40" s="224">
        <v>35</v>
      </c>
      <c r="F40" s="225">
        <v>35</v>
      </c>
      <c r="G40" s="150">
        <v>0</v>
      </c>
      <c r="H40" s="150">
        <v>0</v>
      </c>
      <c r="I40" s="150" t="s">
        <v>6</v>
      </c>
      <c r="J40" s="213">
        <v>4482.04</v>
      </c>
      <c r="K40" s="155">
        <f t="shared" si="1"/>
        <v>4447.04</v>
      </c>
    </row>
    <row r="41" spans="1:11" x14ac:dyDescent="0.25">
      <c r="A41" s="150">
        <v>10</v>
      </c>
      <c r="B41" s="173" t="s">
        <v>1551</v>
      </c>
      <c r="C41" s="150" t="s">
        <v>1552</v>
      </c>
      <c r="D41" s="150" t="s">
        <v>5</v>
      </c>
      <c r="E41" s="224">
        <v>35</v>
      </c>
      <c r="F41" s="225">
        <v>35</v>
      </c>
      <c r="G41" s="150">
        <v>0</v>
      </c>
      <c r="H41" s="150">
        <v>0</v>
      </c>
      <c r="I41" s="150" t="s">
        <v>6</v>
      </c>
      <c r="J41" s="213">
        <v>4447.04</v>
      </c>
      <c r="K41" s="155">
        <f t="shared" si="1"/>
        <v>4412.04</v>
      </c>
    </row>
    <row r="42" spans="1:11" x14ac:dyDescent="0.25">
      <c r="A42" s="150">
        <v>11</v>
      </c>
      <c r="B42" s="173" t="s">
        <v>1551</v>
      </c>
      <c r="C42" s="150" t="s">
        <v>1552</v>
      </c>
      <c r="D42" s="150" t="s">
        <v>5</v>
      </c>
      <c r="E42" s="224">
        <v>198</v>
      </c>
      <c r="F42" s="225">
        <v>198</v>
      </c>
      <c r="G42" s="150">
        <v>0</v>
      </c>
      <c r="H42" s="150">
        <v>0</v>
      </c>
      <c r="I42" s="150" t="s">
        <v>6</v>
      </c>
      <c r="J42" s="213">
        <v>4412.04</v>
      </c>
      <c r="K42" s="155">
        <f t="shared" si="1"/>
        <v>4214.04</v>
      </c>
    </row>
    <row r="43" spans="1:11" x14ac:dyDescent="0.25">
      <c r="A43" s="150">
        <v>12</v>
      </c>
      <c r="B43" s="173" t="s">
        <v>1551</v>
      </c>
      <c r="C43" s="150" t="s">
        <v>1552</v>
      </c>
      <c r="D43" s="150" t="s">
        <v>107</v>
      </c>
      <c r="E43" s="224">
        <v>198</v>
      </c>
      <c r="F43" s="225">
        <v>198</v>
      </c>
      <c r="G43" s="150">
        <v>0</v>
      </c>
      <c r="H43" s="150">
        <v>0</v>
      </c>
      <c r="I43" s="150" t="s">
        <v>6</v>
      </c>
      <c r="J43" s="213">
        <v>4214.04</v>
      </c>
      <c r="K43" s="155">
        <f t="shared" si="1"/>
        <v>4016.04</v>
      </c>
    </row>
    <row r="44" spans="1:11" x14ac:dyDescent="0.25">
      <c r="A44" s="150">
        <v>13</v>
      </c>
      <c r="B44" s="173" t="s">
        <v>1553</v>
      </c>
      <c r="C44" s="150" t="s">
        <v>1554</v>
      </c>
      <c r="D44" s="150" t="s">
        <v>60</v>
      </c>
      <c r="E44" s="224">
        <v>35</v>
      </c>
      <c r="F44" s="225">
        <v>35</v>
      </c>
      <c r="G44" s="150">
        <v>0</v>
      </c>
      <c r="H44" s="150">
        <v>0</v>
      </c>
      <c r="I44" s="150" t="s">
        <v>6</v>
      </c>
      <c r="J44" s="213">
        <v>4016.04</v>
      </c>
      <c r="K44" s="155">
        <f t="shared" si="1"/>
        <v>3981.04</v>
      </c>
    </row>
    <row r="45" spans="1:11" x14ac:dyDescent="0.25">
      <c r="A45" s="150">
        <v>14</v>
      </c>
      <c r="B45" s="173" t="s">
        <v>1553</v>
      </c>
      <c r="C45" s="150" t="s">
        <v>1554</v>
      </c>
      <c r="D45" s="150" t="s">
        <v>60</v>
      </c>
      <c r="E45" s="224">
        <v>198</v>
      </c>
      <c r="F45" s="225">
        <v>198</v>
      </c>
      <c r="G45" s="150">
        <v>0</v>
      </c>
      <c r="H45" s="150">
        <v>0</v>
      </c>
      <c r="I45" s="150" t="s">
        <v>6</v>
      </c>
      <c r="J45" s="213">
        <v>3981.04</v>
      </c>
      <c r="K45" s="155">
        <f t="shared" si="1"/>
        <v>3783.04</v>
      </c>
    </row>
    <row r="46" spans="1:11" x14ac:dyDescent="0.25">
      <c r="A46" s="150">
        <v>15</v>
      </c>
      <c r="B46" s="173" t="s">
        <v>1555</v>
      </c>
      <c r="C46" s="150" t="s">
        <v>1556</v>
      </c>
      <c r="D46" s="150" t="s">
        <v>5</v>
      </c>
      <c r="E46" s="224">
        <v>35</v>
      </c>
      <c r="F46" s="225">
        <v>35</v>
      </c>
      <c r="G46" s="150">
        <v>0</v>
      </c>
      <c r="H46" s="150">
        <v>0</v>
      </c>
      <c r="I46" s="150" t="s">
        <v>6</v>
      </c>
      <c r="J46" s="213">
        <v>3783.04</v>
      </c>
      <c r="K46" s="155">
        <f t="shared" si="1"/>
        <v>3748.04</v>
      </c>
    </row>
    <row r="47" spans="1:11" x14ac:dyDescent="0.25">
      <c r="A47" s="150">
        <v>16</v>
      </c>
      <c r="B47" s="173" t="s">
        <v>1555</v>
      </c>
      <c r="C47" s="150" t="s">
        <v>1556</v>
      </c>
      <c r="D47" s="150" t="s">
        <v>5</v>
      </c>
      <c r="E47" s="224">
        <v>198</v>
      </c>
      <c r="F47" s="225">
        <v>198</v>
      </c>
      <c r="G47" s="150">
        <v>0</v>
      </c>
      <c r="H47" s="150">
        <v>0</v>
      </c>
      <c r="I47" s="150" t="s">
        <v>6</v>
      </c>
      <c r="J47" s="213">
        <v>3748.04</v>
      </c>
      <c r="K47" s="155">
        <f t="shared" si="1"/>
        <v>3550.04</v>
      </c>
    </row>
    <row r="48" spans="1:11" x14ac:dyDescent="0.25">
      <c r="A48" s="27"/>
      <c r="B48" s="91"/>
      <c r="C48" s="91"/>
      <c r="D48" s="91"/>
      <c r="E48" s="210"/>
      <c r="F48" s="131"/>
      <c r="G48" s="91"/>
      <c r="H48" s="27"/>
      <c r="I48" s="27"/>
      <c r="J48" s="91"/>
      <c r="K48" s="155"/>
    </row>
    <row r="49" spans="1:11" x14ac:dyDescent="0.25">
      <c r="A49" s="27"/>
      <c r="B49" s="8"/>
      <c r="C49" s="8"/>
      <c r="D49" s="8"/>
      <c r="E49" s="9"/>
      <c r="F49" s="131"/>
      <c r="G49" s="8"/>
      <c r="H49" s="27"/>
      <c r="I49" s="8"/>
      <c r="J49" s="8"/>
      <c r="K49" s="155"/>
    </row>
    <row r="50" spans="1:11" x14ac:dyDescent="0.25">
      <c r="A50" s="191"/>
      <c r="B50" s="244" t="s">
        <v>76</v>
      </c>
      <c r="C50" s="192"/>
      <c r="D50" s="192"/>
      <c r="E50" s="194">
        <f>E32+E33+E34+E35+E36+E37+E38+E39+E40+E41+E42+E43+E48+E49+E44+E45+E46+E47</f>
        <v>1756</v>
      </c>
      <c r="F50" s="194">
        <f>F32+F33+F34+F35+F36+F37+F38+F39+F40+F41+F42+F43+F48+F49+F44+F45+F46+F47</f>
        <v>1754</v>
      </c>
      <c r="G50" s="194"/>
      <c r="H50" s="192"/>
      <c r="I50" s="192"/>
      <c r="J50" s="192"/>
      <c r="K50" s="192"/>
    </row>
    <row r="51" spans="1:11" x14ac:dyDescent="0.25">
      <c r="A51" s="35"/>
      <c r="B51" s="35"/>
      <c r="C51" s="36"/>
      <c r="D51" s="36"/>
      <c r="E51" s="36"/>
      <c r="F51" s="36"/>
      <c r="G51" s="36"/>
      <c r="H51" s="35"/>
      <c r="I51" s="35"/>
      <c r="J51" s="35"/>
      <c r="K51" s="35"/>
    </row>
    <row r="52" spans="1:11" x14ac:dyDescent="0.25">
      <c r="A52" s="35"/>
      <c r="B52" s="35"/>
      <c r="C52" s="266" t="s">
        <v>981</v>
      </c>
      <c r="D52" s="267"/>
      <c r="E52" s="267"/>
      <c r="F52" s="268"/>
      <c r="G52" s="19">
        <f>E50</f>
        <v>1756</v>
      </c>
      <c r="H52" s="118"/>
      <c r="I52" s="119"/>
      <c r="J52" s="119"/>
      <c r="K52" s="119"/>
    </row>
    <row r="53" spans="1:11" x14ac:dyDescent="0.25">
      <c r="A53" s="35"/>
      <c r="B53" s="35"/>
      <c r="C53" s="266" t="s">
        <v>1367</v>
      </c>
      <c r="D53" s="267"/>
      <c r="E53" s="267"/>
      <c r="F53" s="268"/>
      <c r="G53" s="19">
        <f>K47</f>
        <v>3550.04</v>
      </c>
      <c r="H53" s="119"/>
      <c r="I53" s="119"/>
      <c r="J53" s="119"/>
      <c r="K53" s="119"/>
    </row>
    <row r="54" spans="1:11" x14ac:dyDescent="0.25">
      <c r="A54" s="35"/>
      <c r="B54" s="35"/>
      <c r="C54" s="348" t="s">
        <v>1559</v>
      </c>
      <c r="D54" s="349"/>
      <c r="E54" s="349"/>
      <c r="F54" s="350"/>
      <c r="G54" s="19">
        <v>200</v>
      </c>
      <c r="H54" s="119"/>
      <c r="I54" s="119"/>
      <c r="J54" s="119"/>
      <c r="K54" s="119"/>
    </row>
    <row r="55" spans="1:11" x14ac:dyDescent="0.25">
      <c r="A55" s="35"/>
      <c r="B55" s="35"/>
      <c r="C55" s="348" t="s">
        <v>1532</v>
      </c>
      <c r="D55" s="349"/>
      <c r="E55" s="349"/>
      <c r="F55" s="350"/>
      <c r="G55" s="19">
        <v>85</v>
      </c>
      <c r="H55" s="119"/>
      <c r="I55" s="119"/>
      <c r="J55" s="119"/>
      <c r="K55" s="119"/>
    </row>
    <row r="56" spans="1:11" x14ac:dyDescent="0.25">
      <c r="A56" s="35"/>
      <c r="B56" s="35"/>
      <c r="C56" s="348" t="s">
        <v>1533</v>
      </c>
      <c r="D56" s="349"/>
      <c r="E56" s="349"/>
      <c r="F56" s="350"/>
      <c r="G56" s="19">
        <v>549</v>
      </c>
      <c r="H56" s="119"/>
      <c r="I56" s="119"/>
      <c r="J56" s="119"/>
      <c r="K56" s="119"/>
    </row>
    <row r="57" spans="1:11" x14ac:dyDescent="0.25">
      <c r="A57" s="35"/>
      <c r="B57" s="35"/>
      <c r="C57" s="266" t="s">
        <v>75</v>
      </c>
      <c r="D57" s="267"/>
      <c r="E57" s="267"/>
      <c r="F57" s="268"/>
      <c r="G57" s="19">
        <v>1240</v>
      </c>
      <c r="H57" s="318"/>
      <c r="I57" s="319"/>
      <c r="J57" s="319"/>
      <c r="K57" s="319"/>
    </row>
    <row r="58" spans="1:11" x14ac:dyDescent="0.25">
      <c r="A58" s="37"/>
      <c r="B58" s="37"/>
      <c r="C58" s="282" t="s">
        <v>879</v>
      </c>
      <c r="D58" s="283"/>
      <c r="E58" s="283"/>
      <c r="F58" s="284"/>
      <c r="G58" s="28">
        <f>G20+G52+G55+G56-G57-G21-G55-G54</f>
        <v>1725.43</v>
      </c>
      <c r="H58" s="118"/>
      <c r="I58" s="119"/>
      <c r="J58" s="119"/>
      <c r="K58" s="119"/>
    </row>
    <row r="59" spans="1:11" x14ac:dyDescent="0.25">
      <c r="A59" s="37"/>
      <c r="B59" s="37"/>
      <c r="C59" s="38"/>
      <c r="D59" s="38"/>
      <c r="E59" s="38"/>
      <c r="F59" s="38"/>
      <c r="G59" s="39"/>
      <c r="H59" s="37"/>
      <c r="I59" s="37"/>
      <c r="J59" s="37"/>
      <c r="K59" s="37"/>
    </row>
    <row r="60" spans="1:11" x14ac:dyDescent="0.25">
      <c r="A60" s="134"/>
      <c r="B60" s="254" t="s">
        <v>1051</v>
      </c>
      <c r="D60" s="134"/>
      <c r="H60" s="311" t="s">
        <v>1557</v>
      </c>
      <c r="I60" s="311"/>
      <c r="J60" s="311"/>
    </row>
    <row r="62" spans="1:11" x14ac:dyDescent="0.25">
      <c r="B62" s="255" t="s">
        <v>1090</v>
      </c>
      <c r="C62" s="215">
        <v>920</v>
      </c>
      <c r="H62" s="311" t="s">
        <v>71</v>
      </c>
      <c r="I62" s="311"/>
      <c r="J62" s="311"/>
    </row>
    <row r="63" spans="1:11" x14ac:dyDescent="0.25">
      <c r="A63" s="255"/>
      <c r="B63" s="255" t="s">
        <v>1189</v>
      </c>
      <c r="C63" s="215">
        <v>300</v>
      </c>
    </row>
    <row r="64" spans="1:11" x14ac:dyDescent="0.25">
      <c r="A64" s="255"/>
      <c r="B64" s="180" t="s">
        <v>1558</v>
      </c>
      <c r="C64" s="257">
        <v>20</v>
      </c>
    </row>
    <row r="65" spans="1:3" x14ac:dyDescent="0.25">
      <c r="A65" s="255"/>
      <c r="B65" s="254" t="s">
        <v>1059</v>
      </c>
      <c r="C65" s="125">
        <f>C62+C63+C64+C67+C69+C70</f>
        <v>1240</v>
      </c>
    </row>
    <row r="67" spans="1:3" x14ac:dyDescent="0.25">
      <c r="B67" s="180"/>
      <c r="C67" s="215"/>
    </row>
    <row r="69" spans="1:3" x14ac:dyDescent="0.25">
      <c r="B69" s="180"/>
      <c r="C69" s="215"/>
    </row>
  </sheetData>
  <mergeCells count="17">
    <mergeCell ref="C23:F23"/>
    <mergeCell ref="A1:K3"/>
    <mergeCell ref="A4:K5"/>
    <mergeCell ref="C20:F20"/>
    <mergeCell ref="C21:F21"/>
    <mergeCell ref="C22:F22"/>
    <mergeCell ref="A29:K30"/>
    <mergeCell ref="C52:F52"/>
    <mergeCell ref="C53:F53"/>
    <mergeCell ref="C55:F55"/>
    <mergeCell ref="C56:F56"/>
    <mergeCell ref="H62:J62"/>
    <mergeCell ref="C54:F54"/>
    <mergeCell ref="C57:F57"/>
    <mergeCell ref="H57:K57"/>
    <mergeCell ref="C58:F58"/>
    <mergeCell ref="H60:J60"/>
  </mergeCells>
  <pageMargins left="0" right="0" top="0" bottom="0" header="0.31496062992125984" footer="0.31496062992125984"/>
  <pageSetup paperSize="9" orientation="landscape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H57" sqref="H57:K57"/>
    </sheetView>
  </sheetViews>
  <sheetFormatPr baseColWidth="10" defaultRowHeight="15" x14ac:dyDescent="0.25"/>
  <cols>
    <col min="1" max="1" width="6.140625" customWidth="1"/>
    <col min="2" max="2" width="34.85546875" customWidth="1"/>
  </cols>
  <sheetData>
    <row r="1" spans="1:11" x14ac:dyDescent="0.25">
      <c r="A1" s="280" t="s">
        <v>1560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58" t="s">
        <v>68</v>
      </c>
      <c r="B6" s="258" t="s">
        <v>2</v>
      </c>
      <c r="C6" s="258" t="s">
        <v>41</v>
      </c>
      <c r="D6" s="258" t="s">
        <v>10</v>
      </c>
      <c r="E6" s="258" t="s">
        <v>6</v>
      </c>
      <c r="F6" s="17" t="s">
        <v>11</v>
      </c>
      <c r="G6" s="258" t="s">
        <v>37</v>
      </c>
      <c r="H6" s="258" t="s">
        <v>12</v>
      </c>
      <c r="I6" s="258" t="s">
        <v>3</v>
      </c>
      <c r="J6" s="6" t="s">
        <v>1</v>
      </c>
      <c r="K6" s="16" t="s">
        <v>13</v>
      </c>
    </row>
    <row r="7" spans="1:11" x14ac:dyDescent="0.25">
      <c r="A7" s="150">
        <v>1</v>
      </c>
      <c r="B7" s="153" t="s">
        <v>1561</v>
      </c>
      <c r="C7" s="150" t="s">
        <v>1562</v>
      </c>
      <c r="D7" s="150" t="s">
        <v>8</v>
      </c>
      <c r="E7" s="150">
        <v>157</v>
      </c>
      <c r="F7" s="174">
        <v>156.54</v>
      </c>
      <c r="G7" s="224">
        <v>116.7</v>
      </c>
      <c r="H7" s="211">
        <v>8.17</v>
      </c>
      <c r="I7" s="150" t="s">
        <v>6</v>
      </c>
      <c r="J7" s="159">
        <v>3550.04</v>
      </c>
      <c r="K7" s="158">
        <f t="shared" ref="K7:K13" si="0">J7-F7+H7</f>
        <v>3401.67</v>
      </c>
    </row>
    <row r="8" spans="1:11" x14ac:dyDescent="0.25">
      <c r="A8" s="150">
        <v>2</v>
      </c>
      <c r="B8" s="153" t="s">
        <v>524</v>
      </c>
      <c r="C8" s="150" t="s">
        <v>525</v>
      </c>
      <c r="D8" s="150" t="s">
        <v>115</v>
      </c>
      <c r="E8" s="150">
        <v>100</v>
      </c>
      <c r="F8" s="174">
        <v>100</v>
      </c>
      <c r="G8" s="224">
        <v>0</v>
      </c>
      <c r="H8" s="211">
        <v>0</v>
      </c>
      <c r="I8" s="150" t="s">
        <v>235</v>
      </c>
      <c r="J8" s="159">
        <v>3401.67</v>
      </c>
      <c r="K8" s="158">
        <f t="shared" si="0"/>
        <v>3301.67</v>
      </c>
    </row>
    <row r="9" spans="1:11" x14ac:dyDescent="0.25">
      <c r="A9" s="150">
        <v>3</v>
      </c>
      <c r="B9" s="153" t="s">
        <v>526</v>
      </c>
      <c r="C9" s="150" t="s">
        <v>525</v>
      </c>
      <c r="D9" s="150" t="s">
        <v>115</v>
      </c>
      <c r="E9" s="150">
        <v>100</v>
      </c>
      <c r="F9" s="174">
        <v>100</v>
      </c>
      <c r="G9" s="224">
        <v>0</v>
      </c>
      <c r="H9" s="157">
        <v>0</v>
      </c>
      <c r="I9" s="150" t="s">
        <v>235</v>
      </c>
      <c r="J9" s="159">
        <v>3301.67</v>
      </c>
      <c r="K9" s="158">
        <f t="shared" si="0"/>
        <v>3201.67</v>
      </c>
    </row>
    <row r="10" spans="1:11" x14ac:dyDescent="0.25">
      <c r="A10" s="150">
        <v>4</v>
      </c>
      <c r="B10" s="153" t="s">
        <v>1563</v>
      </c>
      <c r="C10" s="150" t="s">
        <v>525</v>
      </c>
      <c r="D10" s="150" t="s">
        <v>115</v>
      </c>
      <c r="E10" s="150">
        <v>100</v>
      </c>
      <c r="F10" s="174">
        <v>100</v>
      </c>
      <c r="G10" s="224">
        <v>0</v>
      </c>
      <c r="H10" s="157">
        <v>0</v>
      </c>
      <c r="I10" s="150" t="s">
        <v>235</v>
      </c>
      <c r="J10" s="159">
        <v>3201.67</v>
      </c>
      <c r="K10" s="158">
        <f t="shared" si="0"/>
        <v>3101.67</v>
      </c>
    </row>
    <row r="11" spans="1:11" x14ac:dyDescent="0.25">
      <c r="A11" s="150">
        <v>5</v>
      </c>
      <c r="B11" s="173" t="s">
        <v>1564</v>
      </c>
      <c r="C11" s="256" t="s">
        <v>1565</v>
      </c>
      <c r="D11" s="27" t="s">
        <v>5</v>
      </c>
      <c r="E11" s="27">
        <v>199</v>
      </c>
      <c r="F11" s="27">
        <v>198.66</v>
      </c>
      <c r="G11" s="27">
        <v>155.69999999999999</v>
      </c>
      <c r="H11" s="9">
        <v>10.9</v>
      </c>
      <c r="I11" s="150" t="s">
        <v>6</v>
      </c>
      <c r="J11" s="159">
        <v>3101.67</v>
      </c>
      <c r="K11" s="158">
        <f t="shared" si="0"/>
        <v>2913.9100000000003</v>
      </c>
    </row>
    <row r="12" spans="1:11" x14ac:dyDescent="0.25">
      <c r="A12" s="150">
        <v>6</v>
      </c>
      <c r="B12" s="8" t="s">
        <v>1566</v>
      </c>
      <c r="C12" s="27" t="s">
        <v>1565</v>
      </c>
      <c r="D12" s="27" t="s">
        <v>5</v>
      </c>
      <c r="E12" s="27">
        <v>199</v>
      </c>
      <c r="F12" s="27">
        <v>198.66</v>
      </c>
      <c r="G12" s="27">
        <v>155.69999999999999</v>
      </c>
      <c r="H12" s="9">
        <v>10.9</v>
      </c>
      <c r="I12" s="150" t="s">
        <v>6</v>
      </c>
      <c r="J12" s="159">
        <v>2913.91</v>
      </c>
      <c r="K12" s="158">
        <f t="shared" si="0"/>
        <v>2726.15</v>
      </c>
    </row>
    <row r="13" spans="1:11" x14ac:dyDescent="0.25">
      <c r="A13" s="150">
        <v>7</v>
      </c>
      <c r="B13" s="8" t="s">
        <v>1567</v>
      </c>
      <c r="C13" s="150" t="s">
        <v>1568</v>
      </c>
      <c r="D13" s="150" t="s">
        <v>8</v>
      </c>
      <c r="E13" s="150">
        <v>125</v>
      </c>
      <c r="F13" s="174">
        <v>125.03</v>
      </c>
      <c r="G13" s="224">
        <v>87.53</v>
      </c>
      <c r="H13" s="157">
        <v>6.13</v>
      </c>
      <c r="I13" s="150" t="s">
        <v>6</v>
      </c>
      <c r="J13" s="159">
        <v>2726.15</v>
      </c>
      <c r="K13" s="158">
        <f t="shared" si="0"/>
        <v>2607.25</v>
      </c>
    </row>
    <row r="14" spans="1:11" x14ac:dyDescent="0.25">
      <c r="A14" s="150">
        <v>8</v>
      </c>
      <c r="B14" s="153"/>
      <c r="C14" s="150"/>
      <c r="D14" s="150"/>
      <c r="E14" s="150"/>
      <c r="F14" s="174"/>
      <c r="G14" s="224"/>
      <c r="H14" s="157"/>
      <c r="I14" s="150"/>
      <c r="J14" s="159"/>
      <c r="K14" s="158"/>
    </row>
    <row r="15" spans="1:11" x14ac:dyDescent="0.25">
      <c r="A15" s="150">
        <v>9</v>
      </c>
      <c r="B15" s="153"/>
      <c r="C15" s="150"/>
      <c r="D15" s="150"/>
      <c r="E15" s="150"/>
      <c r="F15" s="174"/>
      <c r="G15" s="224"/>
      <c r="H15" s="211"/>
      <c r="I15" s="150"/>
      <c r="J15" s="159"/>
      <c r="K15" s="158"/>
    </row>
    <row r="16" spans="1:11" x14ac:dyDescent="0.25">
      <c r="A16" s="150">
        <v>10</v>
      </c>
      <c r="B16" s="153"/>
      <c r="C16" s="150"/>
      <c r="D16" s="150"/>
      <c r="E16" s="150"/>
      <c r="F16" s="174"/>
      <c r="G16" s="224"/>
      <c r="H16" s="211"/>
      <c r="I16" s="150"/>
      <c r="J16" s="159"/>
      <c r="K16" s="158"/>
    </row>
    <row r="17" spans="1:11" x14ac:dyDescent="0.25">
      <c r="A17" s="150">
        <v>11</v>
      </c>
      <c r="B17" s="153"/>
      <c r="C17" s="150"/>
      <c r="D17" s="150"/>
      <c r="E17" s="150"/>
      <c r="F17" s="174"/>
      <c r="G17" s="224"/>
      <c r="H17" s="211"/>
      <c r="I17" s="150"/>
      <c r="J17" s="159"/>
      <c r="K17" s="158"/>
    </row>
    <row r="18" spans="1:11" x14ac:dyDescent="0.25">
      <c r="A18" s="3"/>
      <c r="B18" s="259"/>
      <c r="C18" s="259"/>
      <c r="D18" s="259"/>
      <c r="E18" s="260">
        <f>E7+E8+E9+E10+E11+E12+E13</f>
        <v>980</v>
      </c>
      <c r="F18" s="47">
        <f>F7+F8+F9+F10+F11+F12+F13+F14+F15+F16+F17</f>
        <v>978.88999999999987</v>
      </c>
      <c r="G18" s="260"/>
      <c r="H18" s="47">
        <f>H7+H8+H9+H10+H11+H12+H13+H14+H15+H16+H17</f>
        <v>36.1</v>
      </c>
      <c r="I18" s="259"/>
      <c r="J18" s="259"/>
      <c r="K18" s="259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</f>
        <v>980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9">
        <f>H18+0</f>
        <v>36.1</v>
      </c>
      <c r="H21" s="117"/>
      <c r="I21" s="116"/>
      <c r="J21" s="116"/>
      <c r="K21" s="116"/>
    </row>
    <row r="22" spans="1:11" x14ac:dyDescent="0.25">
      <c r="A22" s="35"/>
      <c r="B22" s="35"/>
      <c r="C22" s="281" t="s">
        <v>4</v>
      </c>
      <c r="D22" s="281"/>
      <c r="E22" s="281"/>
      <c r="F22" s="281"/>
      <c r="G22" s="19">
        <f>K13</f>
        <v>2607.25</v>
      </c>
      <c r="H22" s="35"/>
      <c r="I22" s="35"/>
      <c r="J22" s="35"/>
      <c r="K22" s="35"/>
    </row>
    <row r="23" spans="1:11" x14ac:dyDescent="0.25">
      <c r="A23" s="37"/>
      <c r="B23" s="35"/>
      <c r="C23" s="285" t="s">
        <v>806</v>
      </c>
      <c r="D23" s="285"/>
      <c r="E23" s="285"/>
      <c r="F23" s="285"/>
      <c r="G23" s="28">
        <f>G20-G21</f>
        <v>943.9</v>
      </c>
      <c r="H23" s="35"/>
      <c r="I23" s="35"/>
      <c r="J23" s="35"/>
      <c r="K23" s="35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280" t="s">
        <v>481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</row>
    <row r="30" spans="1:11" x14ac:dyDescent="0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ht="30" x14ac:dyDescent="0.25">
      <c r="A31" s="258" t="s">
        <v>68</v>
      </c>
      <c r="B31" s="258" t="s">
        <v>2</v>
      </c>
      <c r="C31" s="258" t="s">
        <v>41</v>
      </c>
      <c r="D31" s="258" t="s">
        <v>10</v>
      </c>
      <c r="E31" s="258" t="s">
        <v>6</v>
      </c>
      <c r="F31" s="17" t="s">
        <v>11</v>
      </c>
      <c r="G31" s="258" t="s">
        <v>37</v>
      </c>
      <c r="H31" s="258" t="s">
        <v>12</v>
      </c>
      <c r="I31" s="258" t="s">
        <v>3</v>
      </c>
      <c r="J31" s="6" t="s">
        <v>1</v>
      </c>
      <c r="K31" s="16" t="s">
        <v>13</v>
      </c>
    </row>
    <row r="32" spans="1:11" x14ac:dyDescent="0.25">
      <c r="A32" s="150">
        <v>1</v>
      </c>
      <c r="B32" s="173" t="s">
        <v>1569</v>
      </c>
      <c r="C32" s="150" t="s">
        <v>1570</v>
      </c>
      <c r="D32" s="150" t="s">
        <v>5</v>
      </c>
      <c r="E32" s="224">
        <v>35</v>
      </c>
      <c r="F32" s="225">
        <v>35</v>
      </c>
      <c r="G32" s="150">
        <v>0</v>
      </c>
      <c r="H32" s="150">
        <v>0</v>
      </c>
      <c r="I32" s="150" t="s">
        <v>6</v>
      </c>
      <c r="J32" s="213">
        <v>3550.04</v>
      </c>
      <c r="K32" s="158">
        <f>J32-F32+H32</f>
        <v>3515.04</v>
      </c>
    </row>
    <row r="33" spans="1:11" x14ac:dyDescent="0.25">
      <c r="A33" s="27">
        <v>2</v>
      </c>
      <c r="B33" s="8" t="s">
        <v>1569</v>
      </c>
      <c r="C33" s="27" t="s">
        <v>1570</v>
      </c>
      <c r="D33" s="27" t="s">
        <v>5</v>
      </c>
      <c r="E33" s="131">
        <v>198</v>
      </c>
      <c r="F33" s="131">
        <v>198</v>
      </c>
      <c r="G33" s="27">
        <v>0</v>
      </c>
      <c r="H33" s="27">
        <v>0</v>
      </c>
      <c r="I33" s="27" t="s">
        <v>6</v>
      </c>
      <c r="J33" s="10">
        <v>3515.04</v>
      </c>
      <c r="K33" s="155">
        <f>J33-F33+H33</f>
        <v>3317.04</v>
      </c>
    </row>
    <row r="34" spans="1:11" x14ac:dyDescent="0.25">
      <c r="A34" s="150">
        <v>3</v>
      </c>
      <c r="B34" s="173" t="s">
        <v>1571</v>
      </c>
      <c r="C34" s="150" t="s">
        <v>1572</v>
      </c>
      <c r="D34" s="150" t="s">
        <v>5</v>
      </c>
      <c r="E34" s="224">
        <v>35</v>
      </c>
      <c r="F34" s="225">
        <v>35</v>
      </c>
      <c r="G34" s="150">
        <v>0</v>
      </c>
      <c r="H34" s="150">
        <v>0</v>
      </c>
      <c r="I34" s="150" t="s">
        <v>6</v>
      </c>
      <c r="J34" s="213">
        <v>3317.04</v>
      </c>
      <c r="K34" s="158">
        <f>J34-F34+H34</f>
        <v>3282.04</v>
      </c>
    </row>
    <row r="35" spans="1:11" x14ac:dyDescent="0.25">
      <c r="A35" s="27">
        <v>4</v>
      </c>
      <c r="B35" s="8" t="s">
        <v>1574</v>
      </c>
      <c r="C35" s="27" t="s">
        <v>1573</v>
      </c>
      <c r="D35" s="27" t="s">
        <v>5</v>
      </c>
      <c r="E35" s="131">
        <v>35</v>
      </c>
      <c r="F35" s="131">
        <v>35</v>
      </c>
      <c r="G35" s="27">
        <v>0</v>
      </c>
      <c r="H35" s="27">
        <v>0</v>
      </c>
      <c r="I35" s="27" t="s">
        <v>6</v>
      </c>
      <c r="J35" s="10">
        <v>3282.04</v>
      </c>
      <c r="K35" s="155">
        <f t="shared" ref="K34:K47" si="1">J35-F35+H35</f>
        <v>3247.04</v>
      </c>
    </row>
    <row r="36" spans="1:11" x14ac:dyDescent="0.25">
      <c r="A36" s="27">
        <v>5</v>
      </c>
      <c r="B36" s="8" t="s">
        <v>1575</v>
      </c>
      <c r="C36" s="27" t="s">
        <v>1576</v>
      </c>
      <c r="D36" s="27" t="s">
        <v>5</v>
      </c>
      <c r="E36" s="131">
        <v>35</v>
      </c>
      <c r="F36" s="131">
        <v>35</v>
      </c>
      <c r="G36" s="27">
        <v>0</v>
      </c>
      <c r="H36" s="27">
        <v>0</v>
      </c>
      <c r="I36" s="27" t="s">
        <v>6</v>
      </c>
      <c r="J36" s="10">
        <v>3247.04</v>
      </c>
      <c r="K36" s="158">
        <f>J36-F36+H36</f>
        <v>3212.04</v>
      </c>
    </row>
    <row r="37" spans="1:11" x14ac:dyDescent="0.25">
      <c r="A37" s="27">
        <v>6</v>
      </c>
      <c r="B37" s="8" t="s">
        <v>1571</v>
      </c>
      <c r="C37" s="27" t="s">
        <v>1572</v>
      </c>
      <c r="D37" s="27" t="s">
        <v>5</v>
      </c>
      <c r="E37" s="131">
        <v>198</v>
      </c>
      <c r="F37" s="131">
        <v>198</v>
      </c>
      <c r="G37" s="27">
        <v>0</v>
      </c>
      <c r="H37" s="27">
        <v>0</v>
      </c>
      <c r="I37" s="27" t="s">
        <v>6</v>
      </c>
      <c r="J37" s="10">
        <v>3212.04</v>
      </c>
      <c r="K37" s="155">
        <f t="shared" si="1"/>
        <v>3014.04</v>
      </c>
    </row>
    <row r="38" spans="1:11" x14ac:dyDescent="0.25">
      <c r="A38" s="27">
        <v>7</v>
      </c>
      <c r="B38" s="8" t="s">
        <v>1574</v>
      </c>
      <c r="C38" s="27" t="s">
        <v>1573</v>
      </c>
      <c r="D38" s="27" t="s">
        <v>5</v>
      </c>
      <c r="E38" s="131">
        <v>198</v>
      </c>
      <c r="F38" s="131">
        <v>198</v>
      </c>
      <c r="G38" s="27">
        <v>0</v>
      </c>
      <c r="H38" s="27">
        <v>0</v>
      </c>
      <c r="I38" s="27" t="s">
        <v>6</v>
      </c>
      <c r="J38" s="10">
        <v>3014.04</v>
      </c>
      <c r="K38" s="155">
        <f t="shared" si="1"/>
        <v>2816.04</v>
      </c>
    </row>
    <row r="39" spans="1:11" x14ac:dyDescent="0.25">
      <c r="A39" s="150">
        <v>8</v>
      </c>
      <c r="B39" s="173" t="s">
        <v>1575</v>
      </c>
      <c r="C39" s="150" t="s">
        <v>1576</v>
      </c>
      <c r="D39" s="150" t="s">
        <v>5</v>
      </c>
      <c r="E39" s="224">
        <v>198</v>
      </c>
      <c r="F39" s="225">
        <v>198</v>
      </c>
      <c r="G39" s="150">
        <v>0</v>
      </c>
      <c r="H39" s="150">
        <v>0</v>
      </c>
      <c r="I39" s="150" t="s">
        <v>6</v>
      </c>
      <c r="J39" s="213">
        <v>2816.04</v>
      </c>
      <c r="K39" s="155">
        <f t="shared" si="1"/>
        <v>2618.04</v>
      </c>
    </row>
    <row r="40" spans="1:11" x14ac:dyDescent="0.25">
      <c r="A40" s="150">
        <v>9</v>
      </c>
      <c r="B40" s="173"/>
      <c r="C40" s="150"/>
      <c r="D40" s="150"/>
      <c r="E40" s="224"/>
      <c r="F40" s="225"/>
      <c r="G40" s="150"/>
      <c r="H40" s="150"/>
      <c r="I40" s="150"/>
      <c r="J40" s="213"/>
      <c r="K40" s="155">
        <f t="shared" si="1"/>
        <v>0</v>
      </c>
    </row>
    <row r="41" spans="1:11" x14ac:dyDescent="0.25">
      <c r="A41" s="150">
        <v>10</v>
      </c>
      <c r="B41" s="173"/>
      <c r="C41" s="150"/>
      <c r="D41" s="150"/>
      <c r="E41" s="224"/>
      <c r="F41" s="225"/>
      <c r="G41" s="150"/>
      <c r="H41" s="150"/>
      <c r="I41" s="150"/>
      <c r="J41" s="213"/>
      <c r="K41" s="155">
        <f t="shared" si="1"/>
        <v>0</v>
      </c>
    </row>
    <row r="42" spans="1:11" x14ac:dyDescent="0.25">
      <c r="A42" s="150">
        <v>11</v>
      </c>
      <c r="B42" s="173"/>
      <c r="C42" s="150"/>
      <c r="D42" s="150"/>
      <c r="E42" s="224"/>
      <c r="F42" s="225"/>
      <c r="G42" s="150"/>
      <c r="H42" s="150"/>
      <c r="I42" s="150"/>
      <c r="J42" s="213"/>
      <c r="K42" s="155">
        <f t="shared" si="1"/>
        <v>0</v>
      </c>
    </row>
    <row r="43" spans="1:11" x14ac:dyDescent="0.25">
      <c r="A43" s="150">
        <v>12</v>
      </c>
      <c r="B43" s="173"/>
      <c r="C43" s="150"/>
      <c r="D43" s="150"/>
      <c r="E43" s="224"/>
      <c r="F43" s="225"/>
      <c r="G43" s="150"/>
      <c r="H43" s="150"/>
      <c r="I43" s="150"/>
      <c r="J43" s="213"/>
      <c r="K43" s="155">
        <f t="shared" si="1"/>
        <v>0</v>
      </c>
    </row>
    <row r="44" spans="1:11" x14ac:dyDescent="0.25">
      <c r="A44" s="150">
        <v>13</v>
      </c>
      <c r="B44" s="173"/>
      <c r="C44" s="150"/>
      <c r="D44" s="150"/>
      <c r="E44" s="224"/>
      <c r="F44" s="225"/>
      <c r="G44" s="150"/>
      <c r="H44" s="150"/>
      <c r="I44" s="150"/>
      <c r="J44" s="213"/>
      <c r="K44" s="155">
        <f t="shared" si="1"/>
        <v>0</v>
      </c>
    </row>
    <row r="45" spans="1:11" x14ac:dyDescent="0.25">
      <c r="A45" s="150">
        <v>14</v>
      </c>
      <c r="B45" s="173"/>
      <c r="C45" s="150"/>
      <c r="D45" s="150"/>
      <c r="E45" s="224"/>
      <c r="F45" s="225"/>
      <c r="G45" s="150"/>
      <c r="H45" s="150"/>
      <c r="I45" s="150"/>
      <c r="J45" s="213"/>
      <c r="K45" s="155">
        <f t="shared" si="1"/>
        <v>0</v>
      </c>
    </row>
    <row r="46" spans="1:11" x14ac:dyDescent="0.25">
      <c r="A46" s="150">
        <v>15</v>
      </c>
      <c r="B46" s="173"/>
      <c r="C46" s="150"/>
      <c r="D46" s="150"/>
      <c r="E46" s="224"/>
      <c r="F46" s="225"/>
      <c r="G46" s="150"/>
      <c r="H46" s="150"/>
      <c r="I46" s="150"/>
      <c r="J46" s="213"/>
      <c r="K46" s="155">
        <f t="shared" si="1"/>
        <v>0</v>
      </c>
    </row>
    <row r="47" spans="1:11" x14ac:dyDescent="0.25">
      <c r="A47" s="150">
        <v>16</v>
      </c>
      <c r="B47" s="173"/>
      <c r="C47" s="150"/>
      <c r="D47" s="150"/>
      <c r="E47" s="224"/>
      <c r="F47" s="225"/>
      <c r="G47" s="150"/>
      <c r="H47" s="150"/>
      <c r="I47" s="150"/>
      <c r="J47" s="213"/>
      <c r="K47" s="155">
        <f t="shared" si="1"/>
        <v>0</v>
      </c>
    </row>
    <row r="48" spans="1:11" x14ac:dyDescent="0.25">
      <c r="A48" s="27"/>
      <c r="B48" s="91"/>
      <c r="C48" s="91"/>
      <c r="D48" s="91"/>
      <c r="E48" s="210"/>
      <c r="F48" s="131"/>
      <c r="G48" s="91"/>
      <c r="H48" s="27"/>
      <c r="I48" s="27"/>
      <c r="J48" s="91"/>
      <c r="K48" s="155"/>
    </row>
    <row r="49" spans="1:11" x14ac:dyDescent="0.25">
      <c r="A49" s="27"/>
      <c r="B49" s="8"/>
      <c r="C49" s="8"/>
      <c r="D49" s="8"/>
      <c r="E49" s="9"/>
      <c r="F49" s="131"/>
      <c r="G49" s="8"/>
      <c r="H49" s="27"/>
      <c r="I49" s="8"/>
      <c r="J49" s="8"/>
      <c r="K49" s="155"/>
    </row>
    <row r="50" spans="1:11" x14ac:dyDescent="0.25">
      <c r="A50" s="191"/>
      <c r="B50" s="244" t="s">
        <v>76</v>
      </c>
      <c r="C50" s="192"/>
      <c r="D50" s="192"/>
      <c r="E50" s="194">
        <f>E32+E33+E34+E35+E36+E37+E38+E39+E40+E41+E42+E43+E48+E49+E44+E45+E46+E47</f>
        <v>932</v>
      </c>
      <c r="F50" s="194">
        <f>F32+F33+F34+F35+F36+F37+F38+F39+F40+F41+F42+F43+F48+F49+F44+F45+F46+F47</f>
        <v>932</v>
      </c>
      <c r="G50" s="194"/>
      <c r="H50" s="192"/>
      <c r="I50" s="192"/>
      <c r="J50" s="192"/>
      <c r="K50" s="192"/>
    </row>
    <row r="51" spans="1:11" x14ac:dyDescent="0.25">
      <c r="A51" s="35"/>
      <c r="B51" s="35"/>
      <c r="C51" s="36"/>
      <c r="D51" s="36"/>
      <c r="E51" s="36"/>
      <c r="F51" s="36"/>
      <c r="G51" s="36"/>
      <c r="H51" s="35"/>
      <c r="I51" s="35"/>
      <c r="J51" s="35"/>
      <c r="K51" s="35"/>
    </row>
    <row r="52" spans="1:11" x14ac:dyDescent="0.25">
      <c r="A52" s="35"/>
      <c r="B52" s="35"/>
      <c r="C52" s="266" t="s">
        <v>981</v>
      </c>
      <c r="D52" s="267"/>
      <c r="E52" s="267"/>
      <c r="F52" s="268"/>
      <c r="G52" s="19">
        <f>E50</f>
        <v>932</v>
      </c>
      <c r="H52" s="118"/>
      <c r="I52" s="119"/>
      <c r="J52" s="119"/>
      <c r="K52" s="119"/>
    </row>
    <row r="53" spans="1:11" x14ac:dyDescent="0.25">
      <c r="A53" s="35"/>
      <c r="B53" s="35"/>
      <c r="C53" s="266" t="s">
        <v>1367</v>
      </c>
      <c r="D53" s="267"/>
      <c r="E53" s="267"/>
      <c r="F53" s="268"/>
      <c r="G53" s="19">
        <f>K47</f>
        <v>0</v>
      </c>
      <c r="H53" s="119"/>
      <c r="I53" s="119"/>
      <c r="J53" s="119"/>
      <c r="K53" s="119"/>
    </row>
    <row r="54" spans="1:11" x14ac:dyDescent="0.25">
      <c r="A54" s="35"/>
      <c r="B54" s="35"/>
      <c r="C54" s="348" t="s">
        <v>1559</v>
      </c>
      <c r="D54" s="349"/>
      <c r="E54" s="349"/>
      <c r="F54" s="350"/>
      <c r="G54" s="19">
        <v>200</v>
      </c>
      <c r="H54" s="119"/>
      <c r="I54" s="119"/>
      <c r="J54" s="119"/>
      <c r="K54" s="119"/>
    </row>
    <row r="55" spans="1:11" x14ac:dyDescent="0.25">
      <c r="A55" s="35"/>
      <c r="B55" s="35"/>
      <c r="C55" s="348" t="s">
        <v>1532</v>
      </c>
      <c r="D55" s="349"/>
      <c r="E55" s="349"/>
      <c r="F55" s="350"/>
      <c r="G55" s="19">
        <v>85</v>
      </c>
      <c r="H55" s="119"/>
      <c r="I55" s="119"/>
      <c r="J55" s="119"/>
      <c r="K55" s="119"/>
    </row>
    <row r="56" spans="1:11" x14ac:dyDescent="0.25">
      <c r="A56" s="35"/>
      <c r="B56" s="35"/>
      <c r="C56" s="348" t="s">
        <v>1533</v>
      </c>
      <c r="D56" s="349"/>
      <c r="E56" s="349"/>
      <c r="F56" s="350"/>
      <c r="G56" s="19">
        <v>549</v>
      </c>
      <c r="H56" s="119"/>
      <c r="I56" s="119"/>
      <c r="J56" s="119"/>
      <c r="K56" s="119"/>
    </row>
    <row r="57" spans="1:11" x14ac:dyDescent="0.25">
      <c r="A57" s="35"/>
      <c r="B57" s="35"/>
      <c r="C57" s="266" t="s">
        <v>75</v>
      </c>
      <c r="D57" s="267"/>
      <c r="E57" s="267"/>
      <c r="F57" s="268"/>
      <c r="G57" s="19">
        <v>1240</v>
      </c>
      <c r="H57" s="318"/>
      <c r="I57" s="319"/>
      <c r="J57" s="319"/>
      <c r="K57" s="319"/>
    </row>
    <row r="58" spans="1:11" x14ac:dyDescent="0.25">
      <c r="A58" s="37"/>
      <c r="B58" s="37"/>
      <c r="C58" s="282" t="s">
        <v>879</v>
      </c>
      <c r="D58" s="283"/>
      <c r="E58" s="283"/>
      <c r="F58" s="284"/>
      <c r="G58" s="28">
        <f>G20+G52+G55+G56-G57-G21-G55-G54</f>
        <v>984.90000000000009</v>
      </c>
      <c r="H58" s="118"/>
      <c r="I58" s="119"/>
      <c r="J58" s="119"/>
      <c r="K58" s="119"/>
    </row>
    <row r="59" spans="1:11" x14ac:dyDescent="0.25">
      <c r="A59" s="37"/>
      <c r="B59" s="37"/>
      <c r="C59" s="38"/>
      <c r="D59" s="38"/>
      <c r="E59" s="38"/>
      <c r="F59" s="38"/>
      <c r="G59" s="39"/>
      <c r="H59" s="37"/>
      <c r="I59" s="37"/>
      <c r="J59" s="37"/>
      <c r="K59" s="37"/>
    </row>
    <row r="60" spans="1:11" x14ac:dyDescent="0.25">
      <c r="A60" s="134"/>
      <c r="B60" s="261" t="s">
        <v>1051</v>
      </c>
      <c r="D60" s="134"/>
      <c r="H60" s="311" t="s">
        <v>1557</v>
      </c>
      <c r="I60" s="311"/>
      <c r="J60" s="311"/>
    </row>
    <row r="62" spans="1:11" x14ac:dyDescent="0.25">
      <c r="B62" s="262" t="s">
        <v>1090</v>
      </c>
      <c r="C62" s="215">
        <v>920</v>
      </c>
      <c r="H62" s="311" t="s">
        <v>71</v>
      </c>
      <c r="I62" s="311"/>
      <c r="J62" s="311"/>
    </row>
    <row r="63" spans="1:11" x14ac:dyDescent="0.25">
      <c r="A63" s="262"/>
      <c r="B63" s="262" t="s">
        <v>1189</v>
      </c>
      <c r="C63" s="215">
        <v>300</v>
      </c>
    </row>
    <row r="64" spans="1:11" x14ac:dyDescent="0.25">
      <c r="A64" s="262"/>
      <c r="B64" s="180" t="s">
        <v>1558</v>
      </c>
      <c r="C64" s="257">
        <v>20</v>
      </c>
    </row>
    <row r="65" spans="1:3" x14ac:dyDescent="0.25">
      <c r="A65" s="262"/>
      <c r="B65" s="261" t="s">
        <v>1059</v>
      </c>
      <c r="C65" s="125">
        <f>C62+C63+C64+C67+C69+C70</f>
        <v>1240</v>
      </c>
    </row>
  </sheetData>
  <mergeCells count="17">
    <mergeCell ref="C57:F57"/>
    <mergeCell ref="H57:K57"/>
    <mergeCell ref="C58:F58"/>
    <mergeCell ref="H60:J60"/>
    <mergeCell ref="H62:J62"/>
    <mergeCell ref="A29:K30"/>
    <mergeCell ref="C52:F52"/>
    <mergeCell ref="C53:F53"/>
    <mergeCell ref="C54:F54"/>
    <mergeCell ref="C55:F55"/>
    <mergeCell ref="C56:F56"/>
    <mergeCell ref="A1:K3"/>
    <mergeCell ref="A4:K5"/>
    <mergeCell ref="C20:F20"/>
    <mergeCell ref="C21:F21"/>
    <mergeCell ref="C22:F22"/>
    <mergeCell ref="C23:F2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K14" sqref="K14"/>
    </sheetView>
  </sheetViews>
  <sheetFormatPr baseColWidth="10" defaultRowHeight="15" x14ac:dyDescent="0.25"/>
  <cols>
    <col min="1" max="1" width="6" customWidth="1"/>
    <col min="2" max="2" width="30" customWidth="1"/>
  </cols>
  <sheetData>
    <row r="1" spans="1:11" x14ac:dyDescent="0.25">
      <c r="A1" s="280" t="s">
        <v>1560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258" t="s">
        <v>68</v>
      </c>
      <c r="B6" s="258" t="s">
        <v>2</v>
      </c>
      <c r="C6" s="258" t="s">
        <v>41</v>
      </c>
      <c r="D6" s="258" t="s">
        <v>10</v>
      </c>
      <c r="E6" s="258" t="s">
        <v>6</v>
      </c>
      <c r="F6" s="17" t="s">
        <v>11</v>
      </c>
      <c r="G6" s="258" t="s">
        <v>37</v>
      </c>
      <c r="H6" s="258" t="s">
        <v>12</v>
      </c>
      <c r="I6" s="258" t="s">
        <v>3</v>
      </c>
      <c r="J6" s="6" t="s">
        <v>1</v>
      </c>
      <c r="K6" s="16" t="s">
        <v>13</v>
      </c>
    </row>
    <row r="7" spans="1:11" x14ac:dyDescent="0.25">
      <c r="A7" s="150"/>
      <c r="B7" s="153"/>
      <c r="C7" s="150"/>
      <c r="D7" s="150"/>
      <c r="E7" s="150"/>
      <c r="F7" s="174"/>
      <c r="G7" s="224"/>
      <c r="H7" s="211"/>
      <c r="I7" s="150"/>
      <c r="J7" s="159"/>
      <c r="K7" s="158">
        <f t="shared" ref="K7:K13" si="0">J7-F7+H7</f>
        <v>0</v>
      </c>
    </row>
    <row r="8" spans="1:11" x14ac:dyDescent="0.25">
      <c r="A8" s="150"/>
      <c r="B8" s="153"/>
      <c r="C8" s="150"/>
      <c r="D8" s="150"/>
      <c r="E8" s="150"/>
      <c r="F8" s="174"/>
      <c r="G8" s="224"/>
      <c r="H8" s="211"/>
      <c r="I8" s="150"/>
      <c r="J8" s="159"/>
      <c r="K8" s="158">
        <f t="shared" si="0"/>
        <v>0</v>
      </c>
    </row>
    <row r="9" spans="1:11" x14ac:dyDescent="0.25">
      <c r="A9" s="150"/>
      <c r="B9" s="153"/>
      <c r="C9" s="150"/>
      <c r="D9" s="150"/>
      <c r="E9" s="150"/>
      <c r="F9" s="174"/>
      <c r="G9" s="224"/>
      <c r="H9" s="157"/>
      <c r="I9" s="150"/>
      <c r="J9" s="159"/>
      <c r="K9" s="158">
        <f t="shared" si="0"/>
        <v>0</v>
      </c>
    </row>
    <row r="10" spans="1:11" x14ac:dyDescent="0.25">
      <c r="A10" s="150"/>
      <c r="B10" s="153"/>
      <c r="C10" s="150"/>
      <c r="D10" s="150"/>
      <c r="E10" s="150"/>
      <c r="F10" s="174"/>
      <c r="G10" s="224"/>
      <c r="H10" s="157"/>
      <c r="I10" s="150"/>
      <c r="J10" s="159"/>
      <c r="K10" s="158">
        <f t="shared" si="0"/>
        <v>0</v>
      </c>
    </row>
    <row r="11" spans="1:11" x14ac:dyDescent="0.25">
      <c r="A11" s="150"/>
      <c r="B11" s="173"/>
      <c r="C11" s="256"/>
      <c r="D11" s="27"/>
      <c r="E11" s="27"/>
      <c r="F11" s="27"/>
      <c r="G11" s="27"/>
      <c r="H11" s="9"/>
      <c r="I11" s="150"/>
      <c r="J11" s="159"/>
      <c r="K11" s="158">
        <f t="shared" si="0"/>
        <v>0</v>
      </c>
    </row>
    <row r="12" spans="1:11" x14ac:dyDescent="0.25">
      <c r="A12" s="150"/>
      <c r="B12" s="8"/>
      <c r="C12" s="27"/>
      <c r="D12" s="27"/>
      <c r="E12" s="27"/>
      <c r="F12" s="27"/>
      <c r="G12" s="27"/>
      <c r="H12" s="9"/>
      <c r="I12" s="150"/>
      <c r="J12" s="159"/>
      <c r="K12" s="158">
        <f t="shared" si="0"/>
        <v>0</v>
      </c>
    </row>
    <row r="13" spans="1:11" x14ac:dyDescent="0.25">
      <c r="A13" s="150"/>
      <c r="B13" s="8"/>
      <c r="C13" s="150"/>
      <c r="D13" s="150"/>
      <c r="E13" s="150"/>
      <c r="F13" s="174"/>
      <c r="G13" s="224"/>
      <c r="H13" s="157"/>
      <c r="I13" s="150"/>
      <c r="J13" s="159"/>
      <c r="K13" s="158">
        <f>J13-F13+H13</f>
        <v>0</v>
      </c>
    </row>
    <row r="14" spans="1:11" x14ac:dyDescent="0.25">
      <c r="A14" s="150"/>
      <c r="B14" s="153"/>
      <c r="C14" s="150"/>
      <c r="D14" s="150"/>
      <c r="E14" s="150"/>
      <c r="F14" s="174"/>
      <c r="G14" s="224"/>
      <c r="H14" s="157"/>
      <c r="I14" s="150"/>
      <c r="J14" s="159"/>
      <c r="K14" s="158"/>
    </row>
    <row r="15" spans="1:11" x14ac:dyDescent="0.25">
      <c r="A15" s="150"/>
      <c r="B15" s="153"/>
      <c r="C15" s="150"/>
      <c r="D15" s="150"/>
      <c r="E15" s="150"/>
      <c r="F15" s="174"/>
      <c r="G15" s="224"/>
      <c r="H15" s="211"/>
      <c r="I15" s="150"/>
      <c r="J15" s="159"/>
      <c r="K15" s="158"/>
    </row>
    <row r="16" spans="1:11" x14ac:dyDescent="0.25">
      <c r="A16" s="150"/>
      <c r="B16" s="153"/>
      <c r="C16" s="150"/>
      <c r="D16" s="150"/>
      <c r="E16" s="150"/>
      <c r="F16" s="174"/>
      <c r="G16" s="224"/>
      <c r="H16" s="211"/>
      <c r="I16" s="150"/>
      <c r="J16" s="159"/>
      <c r="K16" s="158"/>
    </row>
    <row r="17" spans="1:11" x14ac:dyDescent="0.25">
      <c r="A17" s="150"/>
      <c r="B17" s="153"/>
      <c r="C17" s="150"/>
      <c r="D17" s="150"/>
      <c r="E17" s="150"/>
      <c r="F17" s="174"/>
      <c r="G17" s="224"/>
      <c r="H17" s="211"/>
      <c r="I17" s="150"/>
      <c r="J17" s="159"/>
      <c r="K17" s="158"/>
    </row>
    <row r="18" spans="1:11" x14ac:dyDescent="0.25">
      <c r="A18" s="3"/>
      <c r="B18" s="259" t="s">
        <v>76</v>
      </c>
      <c r="C18" s="259"/>
      <c r="D18" s="259"/>
      <c r="E18" s="260">
        <f>E7+E8+E9+E10+E11+E12+E13</f>
        <v>0</v>
      </c>
      <c r="F18" s="47">
        <f>F7+F8+F9+F10+F11+F12+F13+F14+F15+F16+F17</f>
        <v>0</v>
      </c>
      <c r="G18" s="260"/>
      <c r="H18" s="47">
        <f>H7+H8+H9+H10+H11+H12+H13+H14+H15+H16+H17</f>
        <v>0</v>
      </c>
      <c r="I18" s="259"/>
      <c r="J18" s="259"/>
      <c r="K18" s="259"/>
    </row>
    <row r="19" spans="1:11" x14ac:dyDescent="0.25">
      <c r="A19" s="35"/>
      <c r="B19" s="35"/>
      <c r="C19" s="36"/>
      <c r="D19" s="36"/>
      <c r="E19" s="36"/>
      <c r="F19" s="36"/>
      <c r="G19" s="36"/>
      <c r="H19" s="35"/>
      <c r="I19" s="35"/>
      <c r="J19" s="35"/>
      <c r="K19" s="35"/>
    </row>
    <row r="20" spans="1:11" x14ac:dyDescent="0.25">
      <c r="A20" s="35"/>
      <c r="B20" s="35"/>
      <c r="C20" s="281" t="s">
        <v>38</v>
      </c>
      <c r="D20" s="281"/>
      <c r="E20" s="281"/>
      <c r="F20" s="281"/>
      <c r="G20" s="19">
        <f>E18</f>
        <v>0</v>
      </c>
      <c r="H20" s="117"/>
      <c r="I20" s="116"/>
      <c r="J20" s="116"/>
      <c r="K20" s="116"/>
    </row>
    <row r="21" spans="1:11" x14ac:dyDescent="0.25">
      <c r="A21" s="35"/>
      <c r="B21" s="35"/>
      <c r="C21" s="281" t="s">
        <v>40</v>
      </c>
      <c r="D21" s="281"/>
      <c r="E21" s="281"/>
      <c r="F21" s="281"/>
      <c r="G21" s="19">
        <f>H18+0</f>
        <v>0</v>
      </c>
      <c r="H21" s="117"/>
      <c r="I21" s="116"/>
      <c r="J21" s="116"/>
      <c r="K21" s="116"/>
    </row>
    <row r="22" spans="1:11" x14ac:dyDescent="0.25">
      <c r="A22" s="35"/>
      <c r="B22" s="35"/>
      <c r="C22" s="281" t="s">
        <v>4</v>
      </c>
      <c r="D22" s="281"/>
      <c r="E22" s="281"/>
      <c r="F22" s="281"/>
      <c r="G22" s="19">
        <f>K13</f>
        <v>0</v>
      </c>
      <c r="H22" s="35"/>
      <c r="I22" s="35"/>
      <c r="J22" s="35"/>
      <c r="K22" s="35"/>
    </row>
    <row r="23" spans="1:11" x14ac:dyDescent="0.25">
      <c r="A23" s="37"/>
      <c r="B23" s="35"/>
      <c r="C23" s="285" t="s">
        <v>806</v>
      </c>
      <c r="D23" s="285"/>
      <c r="E23" s="285"/>
      <c r="F23" s="285"/>
      <c r="G23" s="28">
        <f>G20-G21</f>
        <v>0</v>
      </c>
      <c r="H23" s="35"/>
      <c r="I23" s="35"/>
      <c r="J23" s="35"/>
      <c r="K23" s="35"/>
    </row>
    <row r="24" spans="1:11" x14ac:dyDescent="0.25">
      <c r="A24" s="37"/>
      <c r="B24" s="37"/>
      <c r="C24" s="38"/>
      <c r="D24" s="38"/>
      <c r="E24" s="38"/>
      <c r="F24" s="38"/>
      <c r="G24" s="39"/>
      <c r="H24" s="37"/>
      <c r="I24" s="37"/>
      <c r="J24" s="37"/>
      <c r="K24" s="37"/>
    </row>
    <row r="25" spans="1:11" x14ac:dyDescent="0.25">
      <c r="A25" s="37"/>
      <c r="B25" s="37"/>
      <c r="C25" s="38"/>
      <c r="D25" s="38"/>
      <c r="E25" s="38"/>
      <c r="F25" s="38"/>
      <c r="G25" s="39"/>
      <c r="H25" s="37"/>
      <c r="I25" s="37"/>
      <c r="J25" s="37"/>
      <c r="K25" s="37"/>
    </row>
    <row r="26" spans="1:11" x14ac:dyDescent="0.25">
      <c r="A26" s="37"/>
      <c r="B26" s="37"/>
      <c r="C26" s="38"/>
      <c r="D26" s="38"/>
      <c r="E26" s="38"/>
      <c r="F26" s="38"/>
      <c r="G26" s="39"/>
      <c r="H26" s="37"/>
      <c r="I26" s="37"/>
      <c r="J26" s="37"/>
      <c r="K26" s="37"/>
    </row>
    <row r="27" spans="1:11" x14ac:dyDescent="0.25">
      <c r="A27" s="37"/>
      <c r="B27" s="37"/>
      <c r="C27" s="38"/>
      <c r="D27" s="38"/>
      <c r="E27" s="38"/>
      <c r="F27" s="38"/>
      <c r="G27" s="39"/>
      <c r="H27" s="37"/>
      <c r="I27" s="37"/>
      <c r="J27" s="37"/>
      <c r="K27" s="37"/>
    </row>
    <row r="28" spans="1:11" x14ac:dyDescent="0.25">
      <c r="A28" s="37"/>
      <c r="B28" s="37"/>
      <c r="C28" s="38"/>
      <c r="D28" s="38"/>
      <c r="E28" s="38"/>
      <c r="F28" s="38"/>
      <c r="G28" s="39"/>
      <c r="H28" s="37"/>
      <c r="I28" s="37"/>
      <c r="J28" s="37"/>
      <c r="K28" s="37"/>
    </row>
    <row r="29" spans="1:11" x14ac:dyDescent="0.25">
      <c r="A29" s="280" t="s">
        <v>481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</row>
    <row r="30" spans="1:11" x14ac:dyDescent="0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</row>
    <row r="31" spans="1:11" ht="30" x14ac:dyDescent="0.25">
      <c r="A31" s="258" t="s">
        <v>68</v>
      </c>
      <c r="B31" s="258" t="s">
        <v>2</v>
      </c>
      <c r="C31" s="258" t="s">
        <v>41</v>
      </c>
      <c r="D31" s="258" t="s">
        <v>10</v>
      </c>
      <c r="E31" s="258" t="s">
        <v>6</v>
      </c>
      <c r="F31" s="17" t="s">
        <v>11</v>
      </c>
      <c r="G31" s="258" t="s">
        <v>37</v>
      </c>
      <c r="H31" s="258" t="s">
        <v>12</v>
      </c>
      <c r="I31" s="258" t="s">
        <v>3</v>
      </c>
      <c r="J31" s="6" t="s">
        <v>1</v>
      </c>
      <c r="K31" s="16" t="s">
        <v>13</v>
      </c>
    </row>
    <row r="32" spans="1:11" x14ac:dyDescent="0.25">
      <c r="A32" s="150"/>
      <c r="B32" s="173"/>
      <c r="C32" s="150"/>
      <c r="D32" s="150"/>
      <c r="E32" s="224"/>
      <c r="F32" s="225"/>
      <c r="G32" s="150"/>
      <c r="H32" s="150"/>
      <c r="I32" s="150"/>
      <c r="J32" s="213"/>
      <c r="K32" s="158">
        <f>J32-F32+H32</f>
        <v>0</v>
      </c>
    </row>
    <row r="33" spans="1:11" x14ac:dyDescent="0.25">
      <c r="A33" s="27"/>
      <c r="B33" s="8"/>
      <c r="C33" s="27"/>
      <c r="D33" s="27"/>
      <c r="E33" s="131"/>
      <c r="F33" s="131"/>
      <c r="G33" s="27"/>
      <c r="H33" s="27"/>
      <c r="I33" s="27"/>
      <c r="J33" s="10"/>
      <c r="K33" s="155">
        <f>J33-F33+H33</f>
        <v>0</v>
      </c>
    </row>
    <row r="34" spans="1:11" x14ac:dyDescent="0.25">
      <c r="A34" s="150"/>
      <c r="B34" s="173"/>
      <c r="C34" s="150"/>
      <c r="D34" s="150"/>
      <c r="E34" s="224"/>
      <c r="F34" s="225"/>
      <c r="G34" s="150"/>
      <c r="H34" s="150"/>
      <c r="I34" s="150"/>
      <c r="J34" s="213"/>
      <c r="K34" s="158">
        <f>J34-F34+H34</f>
        <v>0</v>
      </c>
    </row>
    <row r="35" spans="1:11" x14ac:dyDescent="0.25">
      <c r="A35" s="27"/>
      <c r="B35" s="8"/>
      <c r="C35" s="27"/>
      <c r="D35" s="27"/>
      <c r="E35" s="131"/>
      <c r="F35" s="131"/>
      <c r="G35" s="27"/>
      <c r="H35" s="27"/>
      <c r="I35" s="27"/>
      <c r="J35" s="10"/>
      <c r="K35" s="155">
        <f t="shared" ref="K35:K48" si="1">J35-F35+H35</f>
        <v>0</v>
      </c>
    </row>
    <row r="36" spans="1:11" x14ac:dyDescent="0.25">
      <c r="A36" s="27"/>
      <c r="B36" s="8"/>
      <c r="C36" s="27"/>
      <c r="D36" s="27"/>
      <c r="E36" s="131"/>
      <c r="F36" s="131"/>
      <c r="G36" s="27"/>
      <c r="H36" s="27"/>
      <c r="I36" s="27"/>
      <c r="J36" s="10"/>
      <c r="K36" s="158">
        <f>J36-F36+H36</f>
        <v>0</v>
      </c>
    </row>
    <row r="37" spans="1:11" x14ac:dyDescent="0.25">
      <c r="A37" s="27"/>
      <c r="B37" s="8"/>
      <c r="C37" s="27"/>
      <c r="D37" s="27"/>
      <c r="E37" s="131"/>
      <c r="F37" s="131"/>
      <c r="G37" s="27"/>
      <c r="H37" s="27"/>
      <c r="I37" s="27"/>
      <c r="J37" s="10"/>
      <c r="K37" s="155">
        <f t="shared" si="1"/>
        <v>0</v>
      </c>
    </row>
    <row r="38" spans="1:11" x14ac:dyDescent="0.25">
      <c r="A38" s="27"/>
      <c r="B38" s="8"/>
      <c r="C38" s="27"/>
      <c r="D38" s="27"/>
      <c r="E38" s="131"/>
      <c r="F38" s="131"/>
      <c r="G38" s="27"/>
      <c r="H38" s="27"/>
      <c r="I38" s="27"/>
      <c r="J38" s="10"/>
      <c r="K38" s="155">
        <f t="shared" si="1"/>
        <v>0</v>
      </c>
    </row>
    <row r="39" spans="1:11" x14ac:dyDescent="0.25">
      <c r="A39" s="150"/>
      <c r="B39" s="173"/>
      <c r="C39" s="150"/>
      <c r="D39" s="150"/>
      <c r="E39" s="224"/>
      <c r="F39" s="225"/>
      <c r="G39" s="150"/>
      <c r="H39" s="150"/>
      <c r="I39" s="150"/>
      <c r="J39" s="213"/>
      <c r="K39" s="155">
        <f t="shared" si="1"/>
        <v>0</v>
      </c>
    </row>
    <row r="40" spans="1:11" x14ac:dyDescent="0.25">
      <c r="A40" s="150"/>
      <c r="B40" s="173"/>
      <c r="C40" s="150"/>
      <c r="D40" s="150"/>
      <c r="E40" s="224"/>
      <c r="F40" s="225"/>
      <c r="G40" s="150"/>
      <c r="H40" s="150"/>
      <c r="I40" s="150"/>
      <c r="J40" s="213"/>
      <c r="K40" s="155">
        <f t="shared" si="1"/>
        <v>0</v>
      </c>
    </row>
    <row r="41" spans="1:11" x14ac:dyDescent="0.25">
      <c r="A41" s="150"/>
      <c r="B41" s="173"/>
      <c r="C41" s="150"/>
      <c r="D41" s="150"/>
      <c r="E41" s="224"/>
      <c r="F41" s="225"/>
      <c r="G41" s="150"/>
      <c r="H41" s="150"/>
      <c r="I41" s="150"/>
      <c r="J41" s="213"/>
      <c r="K41" s="155">
        <f t="shared" si="1"/>
        <v>0</v>
      </c>
    </row>
    <row r="42" spans="1:11" x14ac:dyDescent="0.25">
      <c r="A42" s="150"/>
      <c r="B42" s="173"/>
      <c r="C42" s="150"/>
      <c r="D42" s="150"/>
      <c r="E42" s="224"/>
      <c r="F42" s="225"/>
      <c r="G42" s="150"/>
      <c r="H42" s="150"/>
      <c r="I42" s="150"/>
      <c r="J42" s="213"/>
      <c r="K42" s="155">
        <f t="shared" si="1"/>
        <v>0</v>
      </c>
    </row>
    <row r="43" spans="1:11" x14ac:dyDescent="0.25">
      <c r="A43" s="150"/>
      <c r="B43" s="173"/>
      <c r="C43" s="150"/>
      <c r="D43" s="150"/>
      <c r="E43" s="224"/>
      <c r="F43" s="225"/>
      <c r="G43" s="150"/>
      <c r="H43" s="150"/>
      <c r="I43" s="150"/>
      <c r="J43" s="213"/>
      <c r="K43" s="155">
        <f t="shared" si="1"/>
        <v>0</v>
      </c>
    </row>
    <row r="44" spans="1:11" x14ac:dyDescent="0.25">
      <c r="A44" s="150"/>
      <c r="B44" s="173"/>
      <c r="C44" s="150"/>
      <c r="D44" s="150"/>
      <c r="E44" s="224"/>
      <c r="F44" s="225"/>
      <c r="G44" s="150"/>
      <c r="H44" s="150"/>
      <c r="I44" s="150"/>
      <c r="J44" s="213"/>
      <c r="K44" s="155">
        <f t="shared" si="1"/>
        <v>0</v>
      </c>
    </row>
    <row r="45" spans="1:11" x14ac:dyDescent="0.25">
      <c r="A45" s="150"/>
      <c r="B45" s="173"/>
      <c r="C45" s="150"/>
      <c r="D45" s="150"/>
      <c r="E45" s="224"/>
      <c r="F45" s="225"/>
      <c r="G45" s="150"/>
      <c r="H45" s="150"/>
      <c r="I45" s="150"/>
      <c r="J45" s="213"/>
      <c r="K45" s="155">
        <f t="shared" si="1"/>
        <v>0</v>
      </c>
    </row>
    <row r="46" spans="1:11" x14ac:dyDescent="0.25">
      <c r="A46" s="150"/>
      <c r="B46" s="173"/>
      <c r="C46" s="150"/>
      <c r="D46" s="150"/>
      <c r="E46" s="224"/>
      <c r="F46" s="225"/>
      <c r="G46" s="150"/>
      <c r="H46" s="150"/>
      <c r="I46" s="150"/>
      <c r="J46" s="213"/>
      <c r="K46" s="155">
        <f t="shared" si="1"/>
        <v>0</v>
      </c>
    </row>
    <row r="47" spans="1:11" x14ac:dyDescent="0.25">
      <c r="A47" s="150"/>
      <c r="B47" s="173"/>
      <c r="C47" s="150"/>
      <c r="D47" s="150"/>
      <c r="E47" s="224"/>
      <c r="F47" s="225"/>
      <c r="G47" s="150"/>
      <c r="H47" s="150"/>
      <c r="I47" s="150"/>
      <c r="J47" s="213"/>
      <c r="K47" s="155">
        <f t="shared" si="1"/>
        <v>0</v>
      </c>
    </row>
    <row r="48" spans="1:11" x14ac:dyDescent="0.25">
      <c r="A48" s="27"/>
      <c r="B48" s="91"/>
      <c r="C48" s="91"/>
      <c r="D48" s="91"/>
      <c r="E48" s="210"/>
      <c r="F48" s="131"/>
      <c r="G48" s="91"/>
      <c r="H48" s="27"/>
      <c r="I48" s="27"/>
      <c r="J48" s="91"/>
      <c r="K48" s="155"/>
    </row>
    <row r="49" spans="1:11" x14ac:dyDescent="0.25">
      <c r="A49" s="27"/>
      <c r="B49" s="8"/>
      <c r="C49" s="8"/>
      <c r="D49" s="8"/>
      <c r="E49" s="9"/>
      <c r="F49" s="131"/>
      <c r="G49" s="8"/>
      <c r="H49" s="27"/>
      <c r="I49" s="8"/>
      <c r="J49" s="8"/>
      <c r="K49" s="155"/>
    </row>
    <row r="50" spans="1:11" x14ac:dyDescent="0.25">
      <c r="A50" s="191"/>
      <c r="B50" s="244" t="s">
        <v>76</v>
      </c>
      <c r="C50" s="192"/>
      <c r="D50" s="192"/>
      <c r="E50" s="194">
        <f>E32+E33+E34+E35+E36+E37+E38+E39+E40+E41+E42+E43+E48+E49+E44+E45+E46+E47</f>
        <v>0</v>
      </c>
      <c r="F50" s="194">
        <f>F32+F33+F34+F35+F36+F37+F38+F39+F40+F41+F42+F43+F48+F49+F44+F45+F46+F47</f>
        <v>0</v>
      </c>
      <c r="G50" s="194"/>
      <c r="H50" s="192"/>
      <c r="I50" s="192"/>
      <c r="J50" s="192"/>
      <c r="K50" s="192"/>
    </row>
    <row r="51" spans="1:11" x14ac:dyDescent="0.25">
      <c r="A51" s="35"/>
      <c r="B51" s="35"/>
      <c r="C51" s="36"/>
      <c r="D51" s="36"/>
      <c r="E51" s="36"/>
      <c r="F51" s="36"/>
      <c r="G51" s="36"/>
      <c r="H51" s="35"/>
      <c r="I51" s="35"/>
      <c r="J51" s="35"/>
      <c r="K51" s="35"/>
    </row>
    <row r="52" spans="1:11" x14ac:dyDescent="0.25">
      <c r="A52" s="35"/>
      <c r="B52" s="35"/>
      <c r="C52" s="266" t="s">
        <v>981</v>
      </c>
      <c r="D52" s="267"/>
      <c r="E52" s="267"/>
      <c r="F52" s="268"/>
      <c r="G52" s="19"/>
      <c r="H52" s="118"/>
      <c r="I52" s="119"/>
      <c r="J52" s="119"/>
      <c r="K52" s="119"/>
    </row>
    <row r="53" spans="1:11" x14ac:dyDescent="0.25">
      <c r="A53" s="35"/>
      <c r="B53" s="35"/>
      <c r="C53" s="266" t="s">
        <v>1367</v>
      </c>
      <c r="D53" s="267"/>
      <c r="E53" s="267"/>
      <c r="F53" s="268"/>
      <c r="G53" s="19"/>
      <c r="H53" s="119"/>
      <c r="I53" s="119"/>
      <c r="J53" s="119"/>
      <c r="K53" s="119"/>
    </row>
    <row r="54" spans="1:11" x14ac:dyDescent="0.25">
      <c r="A54" s="35"/>
      <c r="B54" s="35"/>
      <c r="C54" s="348" t="s">
        <v>1559</v>
      </c>
      <c r="D54" s="349"/>
      <c r="E54" s="349"/>
      <c r="F54" s="350"/>
      <c r="G54" s="19"/>
      <c r="H54" s="119"/>
      <c r="I54" s="119"/>
      <c r="J54" s="119"/>
      <c r="K54" s="119"/>
    </row>
    <row r="55" spans="1:11" x14ac:dyDescent="0.25">
      <c r="A55" s="35"/>
      <c r="B55" s="35"/>
      <c r="C55" s="348" t="s">
        <v>1532</v>
      </c>
      <c r="D55" s="349"/>
      <c r="E55" s="349"/>
      <c r="F55" s="350"/>
      <c r="G55" s="19"/>
      <c r="H55" s="119"/>
      <c r="I55" s="119"/>
      <c r="J55" s="119"/>
      <c r="K55" s="119"/>
    </row>
    <row r="56" spans="1:11" x14ac:dyDescent="0.25">
      <c r="A56" s="35"/>
      <c r="B56" s="35"/>
      <c r="C56" s="348" t="s">
        <v>1533</v>
      </c>
      <c r="D56" s="349"/>
      <c r="E56" s="349"/>
      <c r="F56" s="350"/>
      <c r="G56" s="19"/>
      <c r="H56" s="119"/>
      <c r="I56" s="119"/>
      <c r="J56" s="119"/>
      <c r="K56" s="119"/>
    </row>
    <row r="57" spans="1:11" x14ac:dyDescent="0.25">
      <c r="A57" s="35"/>
      <c r="B57" s="35"/>
      <c r="C57" s="266" t="s">
        <v>75</v>
      </c>
      <c r="D57" s="267"/>
      <c r="E57" s="267"/>
      <c r="F57" s="268"/>
      <c r="G57" s="19"/>
      <c r="H57" s="318"/>
      <c r="I57" s="319"/>
      <c r="J57" s="319"/>
      <c r="K57" s="319"/>
    </row>
    <row r="58" spans="1:11" x14ac:dyDescent="0.25">
      <c r="A58" s="37"/>
      <c r="B58" s="37"/>
      <c r="C58" s="282" t="s">
        <v>879</v>
      </c>
      <c r="D58" s="283"/>
      <c r="E58" s="283"/>
      <c r="F58" s="284"/>
      <c r="G58" s="28"/>
      <c r="H58" s="118"/>
      <c r="I58" s="119"/>
      <c r="J58" s="119"/>
      <c r="K58" s="119"/>
    </row>
    <row r="59" spans="1:11" x14ac:dyDescent="0.25">
      <c r="A59" s="37"/>
      <c r="B59" s="37"/>
      <c r="C59" s="38"/>
      <c r="D59" s="38"/>
      <c r="E59" s="38"/>
      <c r="F59" s="38"/>
      <c r="G59" s="39"/>
      <c r="H59" s="37"/>
      <c r="I59" s="37"/>
      <c r="J59" s="37"/>
      <c r="K59" s="37"/>
    </row>
    <row r="60" spans="1:11" x14ac:dyDescent="0.25">
      <c r="A60" s="134"/>
      <c r="B60" s="261" t="s">
        <v>1051</v>
      </c>
      <c r="D60" s="134"/>
      <c r="H60" s="311" t="s">
        <v>1557</v>
      </c>
      <c r="I60" s="311"/>
      <c r="J60" s="311"/>
    </row>
    <row r="62" spans="1:11" x14ac:dyDescent="0.25">
      <c r="B62" s="262" t="s">
        <v>1090</v>
      </c>
      <c r="C62" s="215">
        <v>920</v>
      </c>
      <c r="H62" s="311" t="s">
        <v>71</v>
      </c>
      <c r="I62" s="311"/>
      <c r="J62" s="311"/>
    </row>
    <row r="63" spans="1:11" x14ac:dyDescent="0.25">
      <c r="A63" s="262"/>
      <c r="B63" s="262" t="s">
        <v>1189</v>
      </c>
      <c r="C63" s="215">
        <v>300</v>
      </c>
    </row>
    <row r="64" spans="1:11" x14ac:dyDescent="0.25">
      <c r="A64" s="262"/>
      <c r="B64" s="180" t="s">
        <v>1558</v>
      </c>
      <c r="C64" s="257">
        <v>20</v>
      </c>
    </row>
    <row r="65" spans="1:3" x14ac:dyDescent="0.25">
      <c r="A65" s="262"/>
      <c r="B65" s="261" t="s">
        <v>1059</v>
      </c>
      <c r="C65" s="125">
        <f>C62+C63+C64+C67+C69+C70</f>
        <v>1240</v>
      </c>
    </row>
  </sheetData>
  <mergeCells count="17">
    <mergeCell ref="C57:F57"/>
    <mergeCell ref="H57:K57"/>
    <mergeCell ref="C58:F58"/>
    <mergeCell ref="H60:J60"/>
    <mergeCell ref="H62:J62"/>
    <mergeCell ref="A29:K30"/>
    <mergeCell ref="C52:F52"/>
    <mergeCell ref="C53:F53"/>
    <mergeCell ref="C54:F54"/>
    <mergeCell ref="C55:F55"/>
    <mergeCell ref="C56:F56"/>
    <mergeCell ref="A1:K3"/>
    <mergeCell ref="A4:K5"/>
    <mergeCell ref="C20:F20"/>
    <mergeCell ref="C21:F21"/>
    <mergeCell ref="C22:F22"/>
    <mergeCell ref="C23:F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7" workbookViewId="0">
      <selection activeCell="G59" sqref="G59:H59"/>
    </sheetView>
  </sheetViews>
  <sheetFormatPr baseColWidth="10" defaultRowHeight="15" x14ac:dyDescent="0.25"/>
  <cols>
    <col min="1" max="1" width="5.5703125" customWidth="1"/>
    <col min="2" max="2" width="35.42578125" customWidth="1"/>
    <col min="3" max="3" width="9.85546875" customWidth="1"/>
    <col min="5" max="5" width="9.28515625" customWidth="1"/>
  </cols>
  <sheetData>
    <row r="1" spans="1:11" x14ac:dyDescent="0.25">
      <c r="A1" s="280" t="s">
        <v>191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59" t="s">
        <v>68</v>
      </c>
      <c r="B6" s="59" t="s">
        <v>2</v>
      </c>
      <c r="C6" s="59" t="s">
        <v>41</v>
      </c>
      <c r="D6" s="59" t="s">
        <v>10</v>
      </c>
      <c r="E6" s="59" t="s">
        <v>6</v>
      </c>
      <c r="F6" s="17" t="s">
        <v>11</v>
      </c>
      <c r="G6" s="59" t="s">
        <v>37</v>
      </c>
      <c r="H6" s="59" t="s">
        <v>12</v>
      </c>
      <c r="I6" s="5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65" t="s">
        <v>192</v>
      </c>
      <c r="C7" s="27" t="s">
        <v>193</v>
      </c>
      <c r="D7" s="72" t="s">
        <v>219</v>
      </c>
      <c r="E7" s="27">
        <v>764</v>
      </c>
      <c r="F7" s="8">
        <v>763.88</v>
      </c>
      <c r="G7" s="9">
        <v>650.82000000000005</v>
      </c>
      <c r="H7" s="8">
        <v>58.58</v>
      </c>
      <c r="I7" s="8" t="s">
        <v>6</v>
      </c>
      <c r="J7" s="9">
        <v>18883.099999999999</v>
      </c>
      <c r="K7" s="9">
        <f>J7-F7+H7</f>
        <v>18177.8</v>
      </c>
    </row>
    <row r="8" spans="1:11" x14ac:dyDescent="0.25">
      <c r="A8" s="42">
        <v>2</v>
      </c>
      <c r="B8" s="8" t="s">
        <v>194</v>
      </c>
      <c r="C8" s="27" t="s">
        <v>195</v>
      </c>
      <c r="D8" s="27" t="s">
        <v>5</v>
      </c>
      <c r="E8" s="27">
        <v>295</v>
      </c>
      <c r="F8" s="8">
        <v>294.08999999999997</v>
      </c>
      <c r="G8" s="9">
        <v>244.06</v>
      </c>
      <c r="H8" s="8">
        <v>21.97</v>
      </c>
      <c r="I8" s="8" t="s">
        <v>6</v>
      </c>
      <c r="J8" s="8">
        <v>18177.8</v>
      </c>
      <c r="K8" s="9">
        <f>J8-F8+H8</f>
        <v>17905.68</v>
      </c>
    </row>
    <row r="9" spans="1:11" x14ac:dyDescent="0.25">
      <c r="A9" s="42">
        <v>3</v>
      </c>
      <c r="B9" s="8" t="s">
        <v>198</v>
      </c>
      <c r="C9" s="27" t="s">
        <v>197</v>
      </c>
      <c r="D9" s="27" t="s">
        <v>60</v>
      </c>
      <c r="E9" s="27">
        <v>199</v>
      </c>
      <c r="F9" s="8">
        <v>198.66</v>
      </c>
      <c r="G9" s="9">
        <v>155.69999999999999</v>
      </c>
      <c r="H9" s="8">
        <v>10.9</v>
      </c>
      <c r="I9" s="8" t="s">
        <v>6</v>
      </c>
      <c r="J9" s="8">
        <v>17905.68</v>
      </c>
      <c r="K9" s="9">
        <f>J9-F9+H9</f>
        <v>17717.920000000002</v>
      </c>
    </row>
    <row r="10" spans="1:11" x14ac:dyDescent="0.25">
      <c r="A10" s="42">
        <v>4</v>
      </c>
      <c r="B10" t="s">
        <v>196</v>
      </c>
      <c r="C10" s="27" t="s">
        <v>197</v>
      </c>
      <c r="D10" s="27" t="s">
        <v>60</v>
      </c>
      <c r="E10" s="27">
        <v>199</v>
      </c>
      <c r="F10" s="8">
        <v>198.66</v>
      </c>
      <c r="G10" s="9">
        <v>155.69999999999999</v>
      </c>
      <c r="H10" s="8">
        <v>10.9</v>
      </c>
      <c r="I10" s="8" t="s">
        <v>6</v>
      </c>
      <c r="J10" s="9">
        <f>K9</f>
        <v>17717.920000000002</v>
      </c>
      <c r="K10" s="9">
        <f>J10-F10+H10</f>
        <v>17530.160000000003</v>
      </c>
    </row>
    <row r="11" spans="1:11" x14ac:dyDescent="0.25">
      <c r="A11" s="42">
        <v>5</v>
      </c>
      <c r="B11" s="8" t="s">
        <v>200</v>
      </c>
      <c r="C11" s="27" t="s">
        <v>201</v>
      </c>
      <c r="D11" s="27" t="s">
        <v>105</v>
      </c>
      <c r="E11" s="27">
        <v>135</v>
      </c>
      <c r="F11" s="8">
        <v>135.04</v>
      </c>
      <c r="G11" s="9">
        <v>96.8</v>
      </c>
      <c r="H11" s="8">
        <v>6.78</v>
      </c>
      <c r="I11" s="8" t="s">
        <v>6</v>
      </c>
      <c r="J11" s="8">
        <v>17530.16</v>
      </c>
      <c r="K11" s="9">
        <f t="shared" ref="K11:K24" si="0">J11-F11+H11</f>
        <v>17401.899999999998</v>
      </c>
    </row>
    <row r="12" spans="1:11" x14ac:dyDescent="0.25">
      <c r="A12" s="42">
        <v>6</v>
      </c>
      <c r="B12" s="8" t="s">
        <v>202</v>
      </c>
      <c r="C12" s="27" t="s">
        <v>203</v>
      </c>
      <c r="D12" s="27" t="s">
        <v>45</v>
      </c>
      <c r="E12" s="27">
        <v>129</v>
      </c>
      <c r="F12" s="8">
        <v>128.46</v>
      </c>
      <c r="G12" s="9">
        <v>90.7</v>
      </c>
      <c r="H12" s="8">
        <v>6.35</v>
      </c>
      <c r="I12" s="8" t="s">
        <v>6</v>
      </c>
      <c r="J12" s="8">
        <f>K11</f>
        <v>17401.899999999998</v>
      </c>
      <c r="K12" s="9">
        <f t="shared" si="0"/>
        <v>17279.789999999997</v>
      </c>
    </row>
    <row r="13" spans="1:11" x14ac:dyDescent="0.25">
      <c r="A13" s="42">
        <v>7</v>
      </c>
      <c r="B13" s="8" t="s">
        <v>207</v>
      </c>
      <c r="C13" s="27" t="s">
        <v>205</v>
      </c>
      <c r="D13" s="27" t="s">
        <v>5</v>
      </c>
      <c r="E13" s="27">
        <v>33</v>
      </c>
      <c r="F13" s="8">
        <v>32.54</v>
      </c>
      <c r="G13" s="9">
        <v>0</v>
      </c>
      <c r="H13" s="8">
        <v>2.93</v>
      </c>
      <c r="I13" s="8" t="s">
        <v>6</v>
      </c>
      <c r="J13" s="9">
        <f>K12</f>
        <v>17279.789999999997</v>
      </c>
      <c r="K13" s="9">
        <f t="shared" si="0"/>
        <v>17250.179999999997</v>
      </c>
    </row>
    <row r="14" spans="1:11" x14ac:dyDescent="0.25">
      <c r="A14" s="42">
        <v>8</v>
      </c>
      <c r="B14" s="8" t="s">
        <v>206</v>
      </c>
      <c r="C14" s="27" t="s">
        <v>205</v>
      </c>
      <c r="D14" s="27" t="s">
        <v>5</v>
      </c>
      <c r="E14" s="27">
        <v>295</v>
      </c>
      <c r="F14" s="8">
        <v>294.08999999999997</v>
      </c>
      <c r="G14" s="9">
        <v>244.06</v>
      </c>
      <c r="H14" s="8">
        <v>21.97</v>
      </c>
      <c r="I14" s="8" t="s">
        <v>6</v>
      </c>
      <c r="J14" s="8">
        <v>16927.14</v>
      </c>
      <c r="K14" s="9">
        <f t="shared" si="0"/>
        <v>16655.02</v>
      </c>
    </row>
    <row r="15" spans="1:11" x14ac:dyDescent="0.25">
      <c r="A15" s="42">
        <v>9</v>
      </c>
      <c r="B15" s="8" t="s">
        <v>204</v>
      </c>
      <c r="C15" s="27" t="s">
        <v>205</v>
      </c>
      <c r="D15" s="27" t="s">
        <v>5</v>
      </c>
      <c r="E15" s="27">
        <v>382</v>
      </c>
      <c r="F15" s="8">
        <v>381.94</v>
      </c>
      <c r="G15" s="9">
        <v>325.41000000000003</v>
      </c>
      <c r="H15" s="8">
        <v>29.29</v>
      </c>
      <c r="I15" s="8" t="s">
        <v>6</v>
      </c>
      <c r="J15" s="8">
        <v>16655.02</v>
      </c>
      <c r="K15" s="9">
        <f t="shared" si="0"/>
        <v>16302.37</v>
      </c>
    </row>
    <row r="16" spans="1:11" x14ac:dyDescent="0.25">
      <c r="A16" s="42">
        <v>10</v>
      </c>
      <c r="B16" s="8" t="s">
        <v>208</v>
      </c>
      <c r="C16" s="27" t="s">
        <v>209</v>
      </c>
      <c r="D16" s="27" t="s">
        <v>5</v>
      </c>
      <c r="E16" s="27">
        <v>199</v>
      </c>
      <c r="F16" s="8">
        <v>198.66</v>
      </c>
      <c r="G16" s="9">
        <v>155.69999999999999</v>
      </c>
      <c r="H16" s="8">
        <v>10.9</v>
      </c>
      <c r="I16" s="8" t="s">
        <v>6</v>
      </c>
      <c r="J16" s="8">
        <v>16625.41</v>
      </c>
      <c r="K16" s="9">
        <f t="shared" si="0"/>
        <v>16437.650000000001</v>
      </c>
    </row>
    <row r="17" spans="1:11" x14ac:dyDescent="0.25">
      <c r="A17" s="70">
        <v>11</v>
      </c>
      <c r="B17" s="71" t="s">
        <v>210</v>
      </c>
      <c r="C17" s="27" t="s">
        <v>211</v>
      </c>
      <c r="D17" s="27" t="s">
        <v>60</v>
      </c>
      <c r="E17" s="27">
        <v>199</v>
      </c>
      <c r="F17" s="71">
        <v>198.66</v>
      </c>
      <c r="G17" s="71">
        <v>155.69999999999999</v>
      </c>
      <c r="H17" s="71">
        <v>10.9</v>
      </c>
      <c r="I17" s="71" t="s">
        <v>6</v>
      </c>
      <c r="J17" s="9">
        <v>16437.650000000001</v>
      </c>
      <c r="K17" s="9">
        <f t="shared" si="0"/>
        <v>16249.890000000001</v>
      </c>
    </row>
    <row r="18" spans="1:11" x14ac:dyDescent="0.25">
      <c r="A18" s="42">
        <v>12</v>
      </c>
      <c r="B18" s="8" t="s">
        <v>212</v>
      </c>
      <c r="C18" s="27" t="s">
        <v>213</v>
      </c>
      <c r="D18" s="27" t="s">
        <v>5</v>
      </c>
      <c r="E18" s="27">
        <v>199</v>
      </c>
      <c r="F18" s="8">
        <v>198.66</v>
      </c>
      <c r="G18" s="9">
        <v>155.69999999999999</v>
      </c>
      <c r="H18" s="8">
        <v>10.9</v>
      </c>
      <c r="I18" s="8" t="s">
        <v>6</v>
      </c>
      <c r="J18" s="8">
        <v>16249.89</v>
      </c>
      <c r="K18" s="9">
        <f t="shared" si="0"/>
        <v>16062.13</v>
      </c>
    </row>
    <row r="19" spans="1:11" x14ac:dyDescent="0.25">
      <c r="A19" s="42">
        <v>13</v>
      </c>
      <c r="B19" s="8" t="s">
        <v>216</v>
      </c>
      <c r="C19" s="27" t="s">
        <v>217</v>
      </c>
      <c r="D19" s="72" t="s">
        <v>218</v>
      </c>
      <c r="E19" s="27">
        <v>398</v>
      </c>
      <c r="F19" s="8">
        <v>397.32</v>
      </c>
      <c r="G19" s="9">
        <v>311.39999999999998</v>
      </c>
      <c r="H19" s="8">
        <v>21.8</v>
      </c>
      <c r="I19" s="8" t="s">
        <v>6</v>
      </c>
      <c r="J19" s="8">
        <v>16062.13</v>
      </c>
      <c r="K19" s="9">
        <f t="shared" si="0"/>
        <v>15686.609999999999</v>
      </c>
    </row>
    <row r="20" spans="1:11" x14ac:dyDescent="0.25">
      <c r="A20" s="42">
        <v>14</v>
      </c>
      <c r="B20" s="8" t="s">
        <v>220</v>
      </c>
      <c r="C20" s="27" t="s">
        <v>221</v>
      </c>
      <c r="D20" s="27" t="s">
        <v>52</v>
      </c>
      <c r="E20" s="27">
        <v>157</v>
      </c>
      <c r="F20" s="8">
        <v>156.62</v>
      </c>
      <c r="G20" s="9">
        <v>116.78</v>
      </c>
      <c r="H20" s="8">
        <v>8.18</v>
      </c>
      <c r="I20" s="8" t="s">
        <v>6</v>
      </c>
      <c r="J20" s="9">
        <f>K19</f>
        <v>15686.609999999999</v>
      </c>
      <c r="K20" s="9">
        <f t="shared" si="0"/>
        <v>15538.169999999998</v>
      </c>
    </row>
    <row r="21" spans="1:11" x14ac:dyDescent="0.25">
      <c r="A21" s="42">
        <v>15</v>
      </c>
      <c r="B21" s="8" t="s">
        <v>222</v>
      </c>
      <c r="C21" s="27" t="s">
        <v>221</v>
      </c>
      <c r="D21" s="27" t="s">
        <v>52</v>
      </c>
      <c r="E21" s="27">
        <v>199</v>
      </c>
      <c r="F21" s="8">
        <v>198.66</v>
      </c>
      <c r="G21" s="9">
        <v>155.69999999999999</v>
      </c>
      <c r="H21" s="8">
        <v>10.9</v>
      </c>
      <c r="I21" s="8" t="s">
        <v>6</v>
      </c>
      <c r="J21" s="8">
        <v>15538.17</v>
      </c>
      <c r="K21" s="9">
        <f t="shared" si="0"/>
        <v>15350.41</v>
      </c>
    </row>
    <row r="22" spans="1:11" x14ac:dyDescent="0.25">
      <c r="A22" s="53">
        <v>16</v>
      </c>
      <c r="B22" s="8" t="s">
        <v>223</v>
      </c>
      <c r="C22" s="27" t="s">
        <v>224</v>
      </c>
      <c r="D22" s="27" t="s">
        <v>30</v>
      </c>
      <c r="E22" s="27">
        <v>163</v>
      </c>
      <c r="F22" s="8">
        <v>162.47999999999999</v>
      </c>
      <c r="G22" s="9">
        <v>122.4</v>
      </c>
      <c r="H22" s="8">
        <v>8.5500000000000007</v>
      </c>
      <c r="I22" s="8" t="s">
        <v>6</v>
      </c>
      <c r="J22" s="8">
        <v>15350.41</v>
      </c>
      <c r="K22" s="9">
        <f t="shared" si="0"/>
        <v>15196.48</v>
      </c>
    </row>
    <row r="23" spans="1:11" x14ac:dyDescent="0.25">
      <c r="A23" s="50">
        <v>17</v>
      </c>
      <c r="B23" s="8" t="s">
        <v>225</v>
      </c>
      <c r="C23" s="27" t="s">
        <v>226</v>
      </c>
      <c r="D23" s="27" t="s">
        <v>30</v>
      </c>
      <c r="E23" s="27">
        <v>163</v>
      </c>
      <c r="F23" s="8">
        <v>162.47999999999999</v>
      </c>
      <c r="G23" s="9">
        <v>122.4</v>
      </c>
      <c r="H23" s="10">
        <v>8.5500000000000007</v>
      </c>
      <c r="I23" s="8" t="s">
        <v>6</v>
      </c>
      <c r="J23" s="8">
        <v>15196.48</v>
      </c>
      <c r="K23" s="9">
        <f t="shared" si="0"/>
        <v>15042.55</v>
      </c>
    </row>
    <row r="24" spans="1:11" x14ac:dyDescent="0.25">
      <c r="A24" s="53">
        <v>18</v>
      </c>
      <c r="B24" s="8" t="s">
        <v>227</v>
      </c>
      <c r="C24" s="27" t="s">
        <v>228</v>
      </c>
      <c r="D24" s="27" t="s">
        <v>30</v>
      </c>
      <c r="E24" s="27">
        <v>163</v>
      </c>
      <c r="F24" s="8">
        <v>162.47999999999999</v>
      </c>
      <c r="G24" s="9">
        <v>122.4</v>
      </c>
      <c r="H24" s="8">
        <v>8.5500000000000007</v>
      </c>
      <c r="I24" s="8" t="s">
        <v>6</v>
      </c>
      <c r="J24" s="8">
        <v>15042.55</v>
      </c>
      <c r="K24" s="9">
        <f t="shared" si="0"/>
        <v>14888.619999999999</v>
      </c>
    </row>
    <row r="25" spans="1:11" x14ac:dyDescent="0.25">
      <c r="A25" s="53">
        <v>19</v>
      </c>
      <c r="B25" s="8" t="s">
        <v>231</v>
      </c>
      <c r="C25" s="27" t="s">
        <v>232</v>
      </c>
      <c r="D25" s="27" t="s">
        <v>233</v>
      </c>
      <c r="E25" s="27">
        <v>199</v>
      </c>
      <c r="F25" s="8">
        <v>198.66</v>
      </c>
      <c r="G25" s="9">
        <v>155.69999999999999</v>
      </c>
      <c r="H25" s="8">
        <v>10.9</v>
      </c>
      <c r="I25" s="8" t="s">
        <v>6</v>
      </c>
      <c r="J25" s="8">
        <v>14888.62</v>
      </c>
      <c r="K25" s="9">
        <f>J25-F25+H25</f>
        <v>14700.86</v>
      </c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4470</v>
      </c>
      <c r="F27" s="74">
        <f>F7+F8+F9+F10+F11+F12+F13+F14+F15+F16+F17+F18+F19+F20+F21+F22+F23+F24+F25+F26</f>
        <v>4462.0399999999991</v>
      </c>
      <c r="G27" s="75"/>
      <c r="H27" s="76">
        <f>H7+H8+H9+H10+H11+H12+H13+H14+H15+H16+H17+H18+H19+H20+H21+H22+H23+H24+H25</f>
        <v>279.8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4470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279.8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K24-F25+H25</f>
        <v>14700.859999999999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4190.2</v>
      </c>
      <c r="H33" s="35"/>
      <c r="I33" s="35"/>
      <c r="J33" s="35"/>
      <c r="K33" s="35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59" t="s">
        <v>68</v>
      </c>
      <c r="B41" s="59" t="s">
        <v>2</v>
      </c>
      <c r="C41" s="59" t="s">
        <v>41</v>
      </c>
      <c r="D41" s="59" t="s">
        <v>10</v>
      </c>
      <c r="E41" s="59" t="s">
        <v>6</v>
      </c>
      <c r="F41" s="17" t="s">
        <v>11</v>
      </c>
      <c r="G41" s="59" t="s">
        <v>37</v>
      </c>
      <c r="H41" s="59" t="s">
        <v>12</v>
      </c>
      <c r="I41" s="59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26" t="s">
        <v>214</v>
      </c>
      <c r="C42" s="43" t="s">
        <v>215</v>
      </c>
      <c r="D42" s="43" t="s">
        <v>5</v>
      </c>
      <c r="E42" s="10">
        <v>198</v>
      </c>
      <c r="F42" s="9">
        <v>198</v>
      </c>
      <c r="G42" s="9">
        <v>0</v>
      </c>
      <c r="H42" s="8">
        <v>0</v>
      </c>
      <c r="I42" s="8" t="s">
        <v>6</v>
      </c>
      <c r="J42" s="8">
        <v>4882.55</v>
      </c>
      <c r="K42" s="9">
        <f>J42-E42</f>
        <v>4684.55</v>
      </c>
    </row>
    <row r="43" spans="1:11" x14ac:dyDescent="0.25">
      <c r="A43" s="3">
        <v>2</v>
      </c>
      <c r="B43" s="54" t="s">
        <v>229</v>
      </c>
      <c r="C43" s="60" t="s">
        <v>230</v>
      </c>
      <c r="D43" s="61" t="s">
        <v>186</v>
      </c>
      <c r="E43" s="62">
        <v>332</v>
      </c>
      <c r="F43" s="64">
        <v>332</v>
      </c>
      <c r="G43" s="64">
        <v>0</v>
      </c>
      <c r="H43" s="63">
        <v>0</v>
      </c>
      <c r="I43" s="63" t="s">
        <v>6</v>
      </c>
      <c r="J43" s="63">
        <v>4684.55</v>
      </c>
      <c r="K43" s="63">
        <f>J43-E43</f>
        <v>4352.55</v>
      </c>
    </row>
    <row r="44" spans="1:11" x14ac:dyDescent="0.25">
      <c r="A44" s="3"/>
      <c r="B44" s="8"/>
      <c r="C44" s="27"/>
      <c r="D44" s="27"/>
      <c r="E44" s="10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27"/>
      <c r="D45" s="8"/>
      <c r="E45" s="8"/>
      <c r="F45" s="8"/>
      <c r="G45" s="9"/>
      <c r="H45" s="8"/>
      <c r="I45" s="8"/>
      <c r="J45" s="8"/>
      <c r="K45" s="8"/>
    </row>
    <row r="46" spans="1:11" x14ac:dyDescent="0.25">
      <c r="A46" s="3"/>
      <c r="B46" s="8"/>
      <c r="C46" s="27"/>
      <c r="D46" s="8"/>
      <c r="E46" s="8"/>
      <c r="F46" s="8"/>
      <c r="G46" s="9"/>
      <c r="H46" s="8"/>
      <c r="I46" s="8"/>
      <c r="J46" s="8"/>
      <c r="K46" s="8"/>
    </row>
    <row r="47" spans="1:11" x14ac:dyDescent="0.25">
      <c r="A47" s="3"/>
      <c r="B47" s="8"/>
      <c r="C47" s="27"/>
      <c r="D47" s="8"/>
      <c r="E47" s="8"/>
      <c r="F47" s="8"/>
      <c r="G47" s="9"/>
      <c r="H47" s="8"/>
      <c r="I47" s="8"/>
      <c r="J47" s="8"/>
      <c r="K47" s="8"/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8"/>
    </row>
    <row r="49" spans="1:11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8"/>
    </row>
    <row r="50" spans="1:11" x14ac:dyDescent="0.25">
      <c r="A50" s="3"/>
      <c r="B50" s="8"/>
      <c r="C50" s="27"/>
      <c r="D50" s="8"/>
      <c r="E50" s="8"/>
      <c r="F50" s="8"/>
      <c r="G50" s="9"/>
      <c r="H50" s="8"/>
      <c r="I50" s="8"/>
      <c r="J50" s="8"/>
      <c r="K50" s="8"/>
    </row>
    <row r="51" spans="1:11" x14ac:dyDescent="0.25">
      <c r="A51" s="3"/>
      <c r="B51" s="8"/>
      <c r="C51" s="27"/>
      <c r="D51" s="8"/>
      <c r="E51" s="8"/>
      <c r="F51" s="8"/>
      <c r="G51" s="9"/>
      <c r="H51" s="8"/>
      <c r="I51" s="8"/>
      <c r="J51" s="8"/>
      <c r="K51" s="9"/>
    </row>
    <row r="52" spans="1:11" x14ac:dyDescent="0.25">
      <c r="A52" s="3"/>
      <c r="B52" s="8"/>
      <c r="C52" s="27"/>
      <c r="D52" s="8"/>
      <c r="E52" s="8"/>
      <c r="F52" s="8"/>
      <c r="G52" s="9"/>
      <c r="H52" s="8"/>
      <c r="I52" s="8"/>
      <c r="J52" s="8"/>
      <c r="K52" s="9"/>
    </row>
    <row r="53" spans="1:11" x14ac:dyDescent="0.25">
      <c r="A53" s="3"/>
      <c r="B53" s="8"/>
      <c r="C53" s="27"/>
      <c r="D53" s="8"/>
      <c r="E53" s="8"/>
      <c r="F53" s="8"/>
      <c r="G53" s="9"/>
      <c r="H53" s="10"/>
      <c r="I53" s="8"/>
      <c r="J53" s="8"/>
      <c r="K53" s="9"/>
    </row>
    <row r="54" spans="1:11" x14ac:dyDescent="0.25">
      <c r="A54" s="3"/>
      <c r="B54" s="12"/>
      <c r="C54" s="293" t="s">
        <v>76</v>
      </c>
      <c r="D54" s="294"/>
      <c r="E54" s="48">
        <f>E42+E43+E44</f>
        <v>530</v>
      </c>
      <c r="F54" s="14"/>
      <c r="G54" s="14"/>
      <c r="H54" s="13"/>
      <c r="I54" s="13"/>
      <c r="J54" s="3"/>
      <c r="K54" s="4"/>
    </row>
    <row r="56" spans="1:11" x14ac:dyDescent="0.25">
      <c r="C56" s="266" t="s">
        <v>39</v>
      </c>
      <c r="D56" s="267"/>
      <c r="E56" s="267"/>
      <c r="F56" s="268"/>
      <c r="G56" s="266">
        <v>707</v>
      </c>
      <c r="H56" s="268"/>
    </row>
    <row r="57" spans="1:11" x14ac:dyDescent="0.25">
      <c r="C57" s="266" t="s">
        <v>38</v>
      </c>
      <c r="D57" s="267"/>
      <c r="E57" s="267"/>
      <c r="F57" s="268"/>
      <c r="G57" s="297">
        <f>F42+F43+F44+F45+F46+F47+F48+F49+F50+F51+F52+F53+F54</f>
        <v>530</v>
      </c>
      <c r="H57" s="281"/>
    </row>
    <row r="58" spans="1:11" x14ac:dyDescent="0.25">
      <c r="C58" s="266" t="s">
        <v>40</v>
      </c>
      <c r="D58" s="267"/>
      <c r="E58" s="267"/>
      <c r="F58" s="268"/>
      <c r="G58" s="281">
        <v>0</v>
      </c>
      <c r="H58" s="281"/>
    </row>
    <row r="59" spans="1:11" x14ac:dyDescent="0.25">
      <c r="C59" s="266" t="s">
        <v>4</v>
      </c>
      <c r="D59" s="267"/>
      <c r="E59" s="267"/>
      <c r="F59" s="268"/>
      <c r="G59" s="266">
        <f>K42-E43</f>
        <v>4352.55</v>
      </c>
      <c r="H59" s="268"/>
    </row>
    <row r="60" spans="1:11" x14ac:dyDescent="0.25">
      <c r="C60" s="281" t="s">
        <v>154</v>
      </c>
      <c r="D60" s="281"/>
      <c r="E60" s="281"/>
      <c r="F60" s="281"/>
      <c r="G60" s="281"/>
      <c r="H60" s="281"/>
      <c r="I60" s="66"/>
      <c r="J60" s="66"/>
      <c r="K60" s="66"/>
    </row>
    <row r="61" spans="1:11" x14ac:dyDescent="0.25">
      <c r="C61" s="282" t="s">
        <v>69</v>
      </c>
      <c r="D61" s="283"/>
      <c r="E61" s="283"/>
      <c r="F61" s="284"/>
      <c r="G61" s="301">
        <f>G57+G56</f>
        <v>1237</v>
      </c>
      <c r="H61" s="285"/>
    </row>
    <row r="62" spans="1:11" x14ac:dyDescent="0.25">
      <c r="C62" s="281" t="s">
        <v>75</v>
      </c>
      <c r="D62" s="281"/>
      <c r="E62" s="281"/>
      <c r="F62" s="281"/>
      <c r="G62" s="296">
        <f>3+5+3707+400</f>
        <v>4115</v>
      </c>
      <c r="H62" s="296"/>
      <c r="I62" s="66"/>
      <c r="J62" s="66"/>
      <c r="K62" s="66"/>
    </row>
    <row r="63" spans="1:11" x14ac:dyDescent="0.25">
      <c r="C63" s="266" t="s">
        <v>76</v>
      </c>
      <c r="D63" s="267"/>
      <c r="E63" s="267"/>
      <c r="F63" s="268"/>
      <c r="G63" s="297">
        <f>G61+G33-G62</f>
        <v>1312.1999999999998</v>
      </c>
      <c r="H63" s="297"/>
    </row>
    <row r="65" spans="8:11" ht="15.75" x14ac:dyDescent="0.25">
      <c r="H65" s="269" t="s">
        <v>199</v>
      </c>
      <c r="I65" s="269"/>
      <c r="J65" s="269"/>
      <c r="K65" s="269"/>
    </row>
    <row r="67" spans="8:11" ht="18.75" x14ac:dyDescent="0.3">
      <c r="H67" s="270" t="s">
        <v>71</v>
      </c>
      <c r="I67" s="270"/>
      <c r="J67" s="270"/>
      <c r="K67" s="270"/>
    </row>
    <row r="68" spans="8:11" ht="18.75" x14ac:dyDescent="0.3">
      <c r="H68" s="18"/>
      <c r="I68" s="18"/>
      <c r="J68" s="18"/>
      <c r="K68" s="18"/>
    </row>
    <row r="69" spans="8:11" ht="18.75" x14ac:dyDescent="0.3">
      <c r="H69" s="18"/>
      <c r="I69" s="18"/>
      <c r="J69" s="18"/>
      <c r="K69" s="18"/>
    </row>
  </sheetData>
  <mergeCells count="27">
    <mergeCell ref="A1:K3"/>
    <mergeCell ref="A4:K5"/>
    <mergeCell ref="C29:F29"/>
    <mergeCell ref="C30:F30"/>
    <mergeCell ref="C31:F31"/>
    <mergeCell ref="C32:F32"/>
    <mergeCell ref="C33:F33"/>
    <mergeCell ref="A39:K40"/>
    <mergeCell ref="C54:D54"/>
    <mergeCell ref="C56:F56"/>
    <mergeCell ref="G56:H56"/>
    <mergeCell ref="C57:F57"/>
    <mergeCell ref="G57:H57"/>
    <mergeCell ref="C58:F58"/>
    <mergeCell ref="G58:H58"/>
    <mergeCell ref="C59:F59"/>
    <mergeCell ref="G59:H59"/>
    <mergeCell ref="C63:F63"/>
    <mergeCell ref="G63:H63"/>
    <mergeCell ref="H65:K65"/>
    <mergeCell ref="H67:K67"/>
    <mergeCell ref="C60:F60"/>
    <mergeCell ref="G60:H60"/>
    <mergeCell ref="C61:F61"/>
    <mergeCell ref="G61:H61"/>
    <mergeCell ref="C62:F62"/>
    <mergeCell ref="G62:H62"/>
  </mergeCells>
  <pageMargins left="0" right="0" top="0" bottom="0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" workbookViewId="0">
      <selection activeCell="G62" sqref="G62:H62"/>
    </sheetView>
  </sheetViews>
  <sheetFormatPr baseColWidth="10" defaultRowHeight="15" x14ac:dyDescent="0.25"/>
  <cols>
    <col min="1" max="1" width="4.5703125" customWidth="1"/>
    <col min="2" max="2" width="36.140625" customWidth="1"/>
  </cols>
  <sheetData>
    <row r="1" spans="1:11" x14ac:dyDescent="0.25">
      <c r="A1" s="280" t="s">
        <v>237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69" t="s">
        <v>68</v>
      </c>
      <c r="B6" s="69" t="s">
        <v>2</v>
      </c>
      <c r="C6" s="69" t="s">
        <v>41</v>
      </c>
      <c r="D6" s="69" t="s">
        <v>10</v>
      </c>
      <c r="E6" s="69" t="s">
        <v>6</v>
      </c>
      <c r="F6" s="17" t="s">
        <v>11</v>
      </c>
      <c r="G6" s="69" t="s">
        <v>37</v>
      </c>
      <c r="H6" s="69" t="s">
        <v>12</v>
      </c>
      <c r="I6" s="6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234</v>
      </c>
      <c r="C7" s="27" t="s">
        <v>146</v>
      </c>
      <c r="D7" s="72" t="s">
        <v>5</v>
      </c>
      <c r="E7" s="27">
        <v>50</v>
      </c>
      <c r="F7" s="8">
        <v>50</v>
      </c>
      <c r="G7" s="9">
        <v>0</v>
      </c>
      <c r="H7" s="8">
        <v>0</v>
      </c>
      <c r="I7" s="8" t="s">
        <v>235</v>
      </c>
      <c r="J7" s="9">
        <v>14700.86</v>
      </c>
      <c r="K7" s="9">
        <f>J7-F7+H7</f>
        <v>14650.86</v>
      </c>
    </row>
    <row r="8" spans="1:11" x14ac:dyDescent="0.25">
      <c r="A8" s="42"/>
      <c r="B8" s="8"/>
      <c r="C8" s="27"/>
      <c r="D8" s="27"/>
      <c r="E8" s="27"/>
      <c r="F8" s="8"/>
      <c r="G8" s="9"/>
      <c r="H8" s="8"/>
      <c r="I8" s="8"/>
      <c r="J8" s="8"/>
      <c r="K8" s="9"/>
    </row>
    <row r="9" spans="1:11" x14ac:dyDescent="0.25">
      <c r="A9" s="42"/>
      <c r="B9" s="8"/>
      <c r="C9" s="27"/>
      <c r="D9" s="27"/>
      <c r="E9" s="27"/>
      <c r="F9" s="8"/>
      <c r="G9" s="9"/>
      <c r="H9" s="8"/>
      <c r="I9" s="8"/>
      <c r="J9" s="8"/>
      <c r="K9" s="9"/>
    </row>
    <row r="10" spans="1:11" x14ac:dyDescent="0.25">
      <c r="A10" s="42"/>
      <c r="C10" s="27"/>
      <c r="D10" s="27"/>
      <c r="E10" s="27"/>
      <c r="F10" s="8"/>
      <c r="G10" s="9"/>
      <c r="H10" s="8"/>
      <c r="I10" s="8"/>
      <c r="J10" s="9"/>
      <c r="K10" s="9"/>
    </row>
    <row r="11" spans="1:11" x14ac:dyDescent="0.25">
      <c r="A11" s="42"/>
      <c r="B11" s="8"/>
      <c r="C11" s="27"/>
      <c r="D11" s="27"/>
      <c r="E11" s="27"/>
      <c r="F11" s="8"/>
      <c r="G11" s="9"/>
      <c r="H11" s="8"/>
      <c r="I11" s="8"/>
      <c r="J11" s="8"/>
      <c r="K11" s="9"/>
    </row>
    <row r="12" spans="1:11" x14ac:dyDescent="0.25">
      <c r="A12" s="42"/>
      <c r="B12" s="8"/>
      <c r="C12" s="27"/>
      <c r="D12" s="27"/>
      <c r="E12" s="27"/>
      <c r="F12" s="8"/>
      <c r="G12" s="9"/>
      <c r="H12" s="8"/>
      <c r="I12" s="8"/>
      <c r="J12" s="8"/>
      <c r="K12" s="9"/>
    </row>
    <row r="13" spans="1:11" x14ac:dyDescent="0.25">
      <c r="A13" s="42"/>
      <c r="B13" s="8"/>
      <c r="C13" s="27"/>
      <c r="D13" s="27"/>
      <c r="E13" s="27"/>
      <c r="F13" s="8"/>
      <c r="G13" s="9"/>
      <c r="H13" s="8"/>
      <c r="I13" s="8"/>
      <c r="J13" s="9"/>
      <c r="K13" s="9"/>
    </row>
    <row r="14" spans="1:11" x14ac:dyDescent="0.25">
      <c r="A14" s="42"/>
      <c r="B14" s="8"/>
      <c r="C14" s="27"/>
      <c r="D14" s="27"/>
      <c r="E14" s="27"/>
      <c r="F14" s="8"/>
      <c r="G14" s="9"/>
      <c r="H14" s="8"/>
      <c r="I14" s="8"/>
      <c r="J14" s="8"/>
      <c r="K14" s="9"/>
    </row>
    <row r="15" spans="1:11" x14ac:dyDescent="0.25">
      <c r="A15" s="42"/>
      <c r="B15" s="8"/>
      <c r="C15" s="27"/>
      <c r="D15" s="27"/>
      <c r="E15" s="27"/>
      <c r="F15" s="8"/>
      <c r="G15" s="9"/>
      <c r="H15" s="8"/>
      <c r="I15" s="8"/>
      <c r="J15" s="8"/>
      <c r="K15" s="9"/>
    </row>
    <row r="16" spans="1:11" x14ac:dyDescent="0.25">
      <c r="A16" s="42"/>
      <c r="B16" s="8"/>
      <c r="C16" s="27"/>
      <c r="D16" s="27"/>
      <c r="E16" s="27"/>
      <c r="F16" s="8"/>
      <c r="G16" s="9"/>
      <c r="H16" s="8"/>
      <c r="I16" s="8"/>
      <c r="J16" s="8"/>
      <c r="K16" s="9"/>
    </row>
    <row r="17" spans="1:11" x14ac:dyDescent="0.25">
      <c r="A17" s="70"/>
      <c r="B17" s="71"/>
      <c r="C17" s="27"/>
      <c r="D17" s="27"/>
      <c r="E17" s="27"/>
      <c r="F17" s="71"/>
      <c r="G17" s="71"/>
      <c r="H17" s="71"/>
      <c r="I17" s="71"/>
      <c r="J17" s="9"/>
      <c r="K17" s="9"/>
    </row>
    <row r="18" spans="1:11" x14ac:dyDescent="0.25">
      <c r="A18" s="42"/>
      <c r="B18" s="8"/>
      <c r="C18" s="27"/>
      <c r="D18" s="27"/>
      <c r="E18" s="27"/>
      <c r="F18" s="8"/>
      <c r="G18" s="9"/>
      <c r="H18" s="8"/>
      <c r="I18" s="8"/>
      <c r="J18" s="8"/>
      <c r="K18" s="9"/>
    </row>
    <row r="19" spans="1:11" x14ac:dyDescent="0.25">
      <c r="A19" s="42"/>
      <c r="B19" s="8"/>
      <c r="C19" s="27"/>
      <c r="D19" s="72"/>
      <c r="E19" s="27"/>
      <c r="F19" s="8"/>
      <c r="G19" s="9"/>
      <c r="H19" s="8"/>
      <c r="I19" s="8"/>
      <c r="J19" s="8"/>
      <c r="K19" s="9"/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50</v>
      </c>
      <c r="F27" s="74">
        <f>F7+F8+F9+F10+F11+F12+F13+F14+F15+F16+F17+F18+F19+F20+F21+F22+F23+F24+F25</f>
        <v>50</v>
      </c>
      <c r="G27" s="75"/>
      <c r="H27" s="76">
        <f>H7+H8+H9+H10+H11+H12+H13+H14+H15+H16+H17+H18+H19+H20+H21+H22+H23+H24+H25</f>
        <v>0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50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0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K24-F25+H25</f>
        <v>0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50</v>
      </c>
      <c r="H33" s="35"/>
      <c r="I33" s="35"/>
      <c r="J33" s="35"/>
      <c r="K33" s="35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69" t="s">
        <v>68</v>
      </c>
      <c r="B41" s="69" t="s">
        <v>2</v>
      </c>
      <c r="C41" s="69" t="s">
        <v>41</v>
      </c>
      <c r="D41" s="69" t="s">
        <v>10</v>
      </c>
      <c r="E41" s="69" t="s">
        <v>6</v>
      </c>
      <c r="F41" s="17" t="s">
        <v>11</v>
      </c>
      <c r="G41" s="69" t="s">
        <v>37</v>
      </c>
      <c r="H41" s="69" t="s">
        <v>12</v>
      </c>
      <c r="I41" s="69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78" t="s">
        <v>247</v>
      </c>
      <c r="C42" s="79" t="s">
        <v>44</v>
      </c>
      <c r="D42" s="43" t="s">
        <v>45</v>
      </c>
      <c r="E42" s="10">
        <v>110</v>
      </c>
      <c r="F42" s="9">
        <v>100</v>
      </c>
      <c r="G42" s="9">
        <v>0</v>
      </c>
      <c r="H42" s="8">
        <v>10</v>
      </c>
      <c r="I42" s="8" t="s">
        <v>235</v>
      </c>
      <c r="J42" s="8">
        <v>4352.55</v>
      </c>
      <c r="K42" s="9">
        <f>J42-F42</f>
        <v>4252.55</v>
      </c>
    </row>
    <row r="43" spans="1:11" x14ac:dyDescent="0.25">
      <c r="A43" s="3"/>
      <c r="B43" s="54"/>
      <c r="C43" s="60"/>
      <c r="D43" s="61"/>
      <c r="E43" s="62"/>
      <c r="F43" s="64"/>
      <c r="G43" s="64"/>
      <c r="H43" s="63"/>
      <c r="I43" s="63"/>
      <c r="J43" s="63"/>
      <c r="K43" s="63"/>
    </row>
    <row r="44" spans="1:11" x14ac:dyDescent="0.25">
      <c r="A44" s="3"/>
      <c r="B44" s="8"/>
      <c r="C44" s="27"/>
      <c r="D44" s="27"/>
      <c r="E44" s="10"/>
      <c r="F44" s="8"/>
      <c r="G44" s="9"/>
      <c r="H44" s="8"/>
      <c r="I44" s="8"/>
      <c r="J44" s="8"/>
      <c r="K44" s="8"/>
    </row>
    <row r="45" spans="1:11" x14ac:dyDescent="0.25">
      <c r="A45" s="3"/>
      <c r="B45" s="8"/>
      <c r="C45" s="27"/>
      <c r="D45" s="8"/>
      <c r="E45" s="8"/>
      <c r="F45" s="8"/>
      <c r="G45" s="9"/>
      <c r="H45" s="8"/>
      <c r="I45" s="8"/>
      <c r="J45" s="8"/>
      <c r="K45" s="8"/>
    </row>
    <row r="46" spans="1:11" x14ac:dyDescent="0.25">
      <c r="A46" s="3"/>
      <c r="B46" s="8"/>
      <c r="C46" s="27"/>
      <c r="D46" s="8"/>
      <c r="E46" s="8"/>
      <c r="F46" s="8"/>
      <c r="G46" s="9"/>
      <c r="H46" s="8"/>
      <c r="I46" s="8"/>
      <c r="J46" s="8"/>
      <c r="K46" s="8"/>
    </row>
    <row r="47" spans="1:11" x14ac:dyDescent="0.25">
      <c r="A47" s="3"/>
      <c r="B47" s="8"/>
      <c r="C47" s="27"/>
      <c r="D47" s="8"/>
      <c r="E47" s="8"/>
      <c r="F47" s="8"/>
      <c r="G47" s="9"/>
      <c r="H47" s="8"/>
      <c r="I47" s="8"/>
      <c r="J47" s="8"/>
      <c r="K47" s="8"/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8"/>
    </row>
    <row r="49" spans="1:11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8"/>
    </row>
    <row r="50" spans="1:11" x14ac:dyDescent="0.25">
      <c r="A50" s="3"/>
      <c r="B50" s="8"/>
      <c r="C50" s="27"/>
      <c r="D50" s="8"/>
      <c r="E50" s="8"/>
      <c r="F50" s="8"/>
      <c r="G50" s="9"/>
      <c r="H50" s="8"/>
      <c r="I50" s="8"/>
      <c r="J50" s="8"/>
      <c r="K50" s="8"/>
    </row>
    <row r="51" spans="1:11" x14ac:dyDescent="0.25">
      <c r="A51" s="3"/>
      <c r="B51" s="8"/>
      <c r="C51" s="27"/>
      <c r="D51" s="8"/>
      <c r="E51" s="8"/>
      <c r="F51" s="8"/>
      <c r="G51" s="9"/>
      <c r="H51" s="8"/>
      <c r="I51" s="8"/>
      <c r="J51" s="8"/>
      <c r="K51" s="9"/>
    </row>
    <row r="52" spans="1:11" x14ac:dyDescent="0.25">
      <c r="A52" s="3"/>
      <c r="B52" s="8"/>
      <c r="C52" s="27"/>
      <c r="D52" s="8"/>
      <c r="E52" s="8"/>
      <c r="F52" s="8"/>
      <c r="G52" s="9"/>
      <c r="H52" s="8"/>
      <c r="I52" s="8"/>
      <c r="J52" s="8"/>
      <c r="K52" s="9"/>
    </row>
    <row r="53" spans="1:11" x14ac:dyDescent="0.25">
      <c r="A53" s="3"/>
      <c r="B53" s="8"/>
      <c r="C53" s="27"/>
      <c r="D53" s="8"/>
      <c r="E53" s="8"/>
      <c r="F53" s="8"/>
      <c r="G53" s="9"/>
      <c r="H53" s="10"/>
      <c r="I53" s="8"/>
      <c r="J53" s="8"/>
      <c r="K53" s="9"/>
    </row>
    <row r="54" spans="1:11" x14ac:dyDescent="0.25">
      <c r="A54" s="3"/>
      <c r="B54" s="12"/>
      <c r="C54" s="293" t="s">
        <v>76</v>
      </c>
      <c r="D54" s="294"/>
      <c r="E54" s="48">
        <f>E42+E43+E44</f>
        <v>110</v>
      </c>
      <c r="F54" s="14"/>
      <c r="G54" s="14"/>
      <c r="H54" s="13"/>
      <c r="I54" s="13"/>
      <c r="J54" s="3"/>
      <c r="K54" s="4"/>
    </row>
    <row r="56" spans="1:11" x14ac:dyDescent="0.25">
      <c r="C56" s="266" t="s">
        <v>39</v>
      </c>
      <c r="D56" s="267"/>
      <c r="E56" s="267"/>
      <c r="F56" s="268"/>
      <c r="G56" s="266">
        <v>1312</v>
      </c>
      <c r="H56" s="268"/>
    </row>
    <row r="57" spans="1:11" x14ac:dyDescent="0.25">
      <c r="C57" s="266" t="s">
        <v>38</v>
      </c>
      <c r="D57" s="267"/>
      <c r="E57" s="267"/>
      <c r="F57" s="268"/>
      <c r="G57" s="297">
        <v>110</v>
      </c>
      <c r="H57" s="281"/>
    </row>
    <row r="58" spans="1:11" x14ac:dyDescent="0.25">
      <c r="C58" s="266" t="s">
        <v>40</v>
      </c>
      <c r="D58" s="267"/>
      <c r="E58" s="267"/>
      <c r="F58" s="268"/>
      <c r="G58" s="281">
        <v>0</v>
      </c>
      <c r="H58" s="281"/>
    </row>
    <row r="59" spans="1:11" x14ac:dyDescent="0.25">
      <c r="C59" s="266" t="s">
        <v>4</v>
      </c>
      <c r="D59" s="267"/>
      <c r="E59" s="267"/>
      <c r="F59" s="268"/>
      <c r="G59" s="266">
        <v>4352.55</v>
      </c>
      <c r="H59" s="268"/>
    </row>
    <row r="60" spans="1:11" x14ac:dyDescent="0.25">
      <c r="C60" s="281" t="s">
        <v>154</v>
      </c>
      <c r="D60" s="281"/>
      <c r="E60" s="281"/>
      <c r="F60" s="281"/>
      <c r="G60" s="281">
        <v>0</v>
      </c>
      <c r="H60" s="281"/>
      <c r="I60" s="66"/>
      <c r="J60" s="66"/>
      <c r="K60" s="66"/>
    </row>
    <row r="61" spans="1:11" x14ac:dyDescent="0.25">
      <c r="C61" s="282" t="s">
        <v>69</v>
      </c>
      <c r="D61" s="283"/>
      <c r="E61" s="283"/>
      <c r="F61" s="284"/>
      <c r="G61" s="301">
        <f>G57+G56</f>
        <v>1422</v>
      </c>
      <c r="H61" s="285"/>
    </row>
    <row r="62" spans="1:11" x14ac:dyDescent="0.25">
      <c r="C62" s="281" t="s">
        <v>75</v>
      </c>
      <c r="D62" s="281"/>
      <c r="E62" s="281"/>
      <c r="F62" s="281"/>
      <c r="G62" s="296">
        <v>0</v>
      </c>
      <c r="H62" s="296"/>
      <c r="I62" s="66"/>
      <c r="J62" s="66"/>
      <c r="K62" s="66"/>
    </row>
    <row r="63" spans="1:11" x14ac:dyDescent="0.25">
      <c r="C63" s="266" t="s">
        <v>76</v>
      </c>
      <c r="D63" s="267"/>
      <c r="E63" s="267"/>
      <c r="F63" s="268"/>
      <c r="G63" s="297">
        <f>G61+G33</f>
        <v>1472</v>
      </c>
      <c r="H63" s="297"/>
    </row>
    <row r="65" spans="8:11" ht="15.75" x14ac:dyDescent="0.25">
      <c r="H65" s="302" t="s">
        <v>236</v>
      </c>
      <c r="I65" s="302"/>
      <c r="J65" s="302"/>
      <c r="K65" s="302"/>
    </row>
    <row r="67" spans="8:11" ht="18.75" x14ac:dyDescent="0.3">
      <c r="H67" s="270" t="s">
        <v>71</v>
      </c>
      <c r="I67" s="270"/>
      <c r="J67" s="270"/>
      <c r="K67" s="270"/>
    </row>
    <row r="68" spans="8:11" ht="18.75" x14ac:dyDescent="0.3">
      <c r="H68" s="18"/>
      <c r="I68" s="18"/>
      <c r="J68" s="18"/>
      <c r="K68" s="18"/>
    </row>
    <row r="69" spans="8:11" ht="18.75" x14ac:dyDescent="0.3">
      <c r="H69" s="18"/>
      <c r="I69" s="18"/>
      <c r="J69" s="18"/>
      <c r="K69" s="18"/>
    </row>
  </sheetData>
  <mergeCells count="27">
    <mergeCell ref="H65:K65"/>
    <mergeCell ref="H67:K67"/>
    <mergeCell ref="C61:F61"/>
    <mergeCell ref="G61:H61"/>
    <mergeCell ref="C62:F62"/>
    <mergeCell ref="G62:H62"/>
    <mergeCell ref="C63:F63"/>
    <mergeCell ref="G63:H63"/>
    <mergeCell ref="C58:F58"/>
    <mergeCell ref="G58:H58"/>
    <mergeCell ref="C59:F59"/>
    <mergeCell ref="G59:H59"/>
    <mergeCell ref="C60:F60"/>
    <mergeCell ref="G60:H60"/>
    <mergeCell ref="C57:F57"/>
    <mergeCell ref="G57:H57"/>
    <mergeCell ref="A1:K3"/>
    <mergeCell ref="A4:K5"/>
    <mergeCell ref="C29:F29"/>
    <mergeCell ref="C30:F30"/>
    <mergeCell ref="C31:F31"/>
    <mergeCell ref="C32:F32"/>
    <mergeCell ref="C33:F33"/>
    <mergeCell ref="A39:K40"/>
    <mergeCell ref="C54:D54"/>
    <mergeCell ref="C56:F56"/>
    <mergeCell ref="G56:H56"/>
  </mergeCells>
  <pageMargins left="0" right="0" top="0" bottom="0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workbookViewId="0">
      <selection activeCell="G62" sqref="G62:H62"/>
    </sheetView>
  </sheetViews>
  <sheetFormatPr baseColWidth="10" defaultRowHeight="15" x14ac:dyDescent="0.25"/>
  <cols>
    <col min="1" max="1" width="5.42578125" customWidth="1"/>
    <col min="2" max="2" width="34.7109375" customWidth="1"/>
    <col min="4" max="4" width="10" customWidth="1"/>
    <col min="5" max="5" width="8.42578125" customWidth="1"/>
  </cols>
  <sheetData>
    <row r="1" spans="1:11" x14ac:dyDescent="0.25">
      <c r="A1" s="280" t="s">
        <v>246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69" t="s">
        <v>68</v>
      </c>
      <c r="B6" s="69" t="s">
        <v>2</v>
      </c>
      <c r="C6" s="69" t="s">
        <v>41</v>
      </c>
      <c r="D6" s="69" t="s">
        <v>10</v>
      </c>
      <c r="E6" s="69" t="s">
        <v>6</v>
      </c>
      <c r="F6" s="17" t="s">
        <v>11</v>
      </c>
      <c r="G6" s="69" t="s">
        <v>37</v>
      </c>
      <c r="H6" s="69" t="s">
        <v>12</v>
      </c>
      <c r="I6" s="69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238</v>
      </c>
      <c r="C7" s="27" t="s">
        <v>239</v>
      </c>
      <c r="D7" s="72" t="s">
        <v>52</v>
      </c>
      <c r="E7" s="27">
        <v>199</v>
      </c>
      <c r="F7" s="8">
        <v>198.66</v>
      </c>
      <c r="G7" s="9">
        <v>155.69999999999999</v>
      </c>
      <c r="H7" s="8">
        <v>10.9</v>
      </c>
      <c r="I7" s="8" t="s">
        <v>6</v>
      </c>
      <c r="J7" s="9">
        <v>14650.86</v>
      </c>
      <c r="K7" s="9">
        <f t="shared" ref="K7:K20" si="0">J7-F7+H7</f>
        <v>14463.1</v>
      </c>
    </row>
    <row r="8" spans="1:11" x14ac:dyDescent="0.25">
      <c r="A8" s="42">
        <v>2</v>
      </c>
      <c r="B8" s="8" t="s">
        <v>240</v>
      </c>
      <c r="C8" s="27" t="s">
        <v>241</v>
      </c>
      <c r="D8" s="27" t="s">
        <v>105</v>
      </c>
      <c r="E8" s="27">
        <v>136</v>
      </c>
      <c r="F8" s="8">
        <v>135.04</v>
      </c>
      <c r="G8" s="9">
        <v>96.8</v>
      </c>
      <c r="H8" s="8">
        <v>6.78</v>
      </c>
      <c r="I8" s="8" t="s">
        <v>6</v>
      </c>
      <c r="J8" s="8">
        <v>14463.1</v>
      </c>
      <c r="K8" s="9">
        <f t="shared" si="0"/>
        <v>14334.84</v>
      </c>
    </row>
    <row r="9" spans="1:11" x14ac:dyDescent="0.25">
      <c r="A9" s="42">
        <v>3</v>
      </c>
      <c r="B9" s="8" t="s">
        <v>242</v>
      </c>
      <c r="C9" s="27" t="s">
        <v>243</v>
      </c>
      <c r="D9" s="27" t="s">
        <v>105</v>
      </c>
      <c r="E9" s="27">
        <v>135</v>
      </c>
      <c r="F9" s="8">
        <v>135.04</v>
      </c>
      <c r="G9" s="9">
        <v>98.8</v>
      </c>
      <c r="H9" s="8">
        <v>6.78</v>
      </c>
      <c r="I9" s="8" t="s">
        <v>6</v>
      </c>
      <c r="J9" s="8">
        <v>14334.84</v>
      </c>
      <c r="K9" s="9">
        <f t="shared" si="0"/>
        <v>14206.58</v>
      </c>
    </row>
    <row r="10" spans="1:11" x14ac:dyDescent="0.25">
      <c r="A10" s="42">
        <v>4</v>
      </c>
      <c r="B10" s="77" t="s">
        <v>244</v>
      </c>
      <c r="C10" s="27" t="s">
        <v>245</v>
      </c>
      <c r="D10" s="27" t="s">
        <v>115</v>
      </c>
      <c r="E10" s="27">
        <v>157</v>
      </c>
      <c r="F10" s="8">
        <v>156.54</v>
      </c>
      <c r="G10" s="9">
        <v>116.7</v>
      </c>
      <c r="H10" s="8">
        <v>8.17</v>
      </c>
      <c r="I10" s="8" t="s">
        <v>6</v>
      </c>
      <c r="J10" s="9">
        <v>14206.58</v>
      </c>
      <c r="K10" s="9">
        <f t="shared" si="0"/>
        <v>14058.21</v>
      </c>
    </row>
    <row r="11" spans="1:11" x14ac:dyDescent="0.25">
      <c r="A11" s="42">
        <v>5</v>
      </c>
      <c r="B11" s="8" t="s">
        <v>255</v>
      </c>
      <c r="C11" s="27" t="s">
        <v>256</v>
      </c>
      <c r="D11" s="27" t="s">
        <v>60</v>
      </c>
      <c r="E11" s="27">
        <v>199</v>
      </c>
      <c r="F11" s="8">
        <v>198.66</v>
      </c>
      <c r="G11" s="9">
        <v>155.69999999999999</v>
      </c>
      <c r="H11" s="8">
        <v>10.9</v>
      </c>
      <c r="I11" s="8" t="s">
        <v>6</v>
      </c>
      <c r="J11" s="8">
        <v>14058.21</v>
      </c>
      <c r="K11" s="9">
        <f t="shared" si="0"/>
        <v>13870.449999999999</v>
      </c>
    </row>
    <row r="12" spans="1:11" x14ac:dyDescent="0.25">
      <c r="A12" s="42">
        <v>6</v>
      </c>
      <c r="B12" s="8" t="s">
        <v>259</v>
      </c>
      <c r="C12" s="27" t="s">
        <v>260</v>
      </c>
      <c r="D12" s="27" t="s">
        <v>8</v>
      </c>
      <c r="E12" s="27">
        <v>157</v>
      </c>
      <c r="F12" s="8">
        <v>156.54</v>
      </c>
      <c r="G12" s="9">
        <v>116.7</v>
      </c>
      <c r="H12" s="8">
        <v>8.17</v>
      </c>
      <c r="I12" s="8" t="s">
        <v>6</v>
      </c>
      <c r="J12" s="8">
        <v>13870.45</v>
      </c>
      <c r="K12" s="9">
        <f t="shared" si="0"/>
        <v>13722.08</v>
      </c>
    </row>
    <row r="13" spans="1:11" x14ac:dyDescent="0.25">
      <c r="A13" s="42">
        <v>7</v>
      </c>
      <c r="B13" s="8" t="s">
        <v>261</v>
      </c>
      <c r="C13" s="27" t="s">
        <v>262</v>
      </c>
      <c r="D13" s="27" t="s">
        <v>52</v>
      </c>
      <c r="E13" s="27">
        <v>199</v>
      </c>
      <c r="F13" s="8">
        <v>198.66</v>
      </c>
      <c r="G13" s="9">
        <v>155.69999999999999</v>
      </c>
      <c r="H13" s="8">
        <v>10.9</v>
      </c>
      <c r="I13" s="8" t="s">
        <v>6</v>
      </c>
      <c r="J13" s="9">
        <v>13722.08</v>
      </c>
      <c r="K13" s="9">
        <f t="shared" si="0"/>
        <v>13534.32</v>
      </c>
    </row>
    <row r="14" spans="1:11" x14ac:dyDescent="0.25">
      <c r="A14" s="42">
        <v>8</v>
      </c>
      <c r="B14" s="8" t="s">
        <v>264</v>
      </c>
      <c r="C14" s="27" t="s">
        <v>263</v>
      </c>
      <c r="D14" s="27" t="s">
        <v>15</v>
      </c>
      <c r="E14" s="27">
        <v>94</v>
      </c>
      <c r="F14" s="8">
        <v>93.14</v>
      </c>
      <c r="G14" s="9">
        <v>58</v>
      </c>
      <c r="H14" s="8">
        <v>4.0599999999999996</v>
      </c>
      <c r="I14" s="8" t="s">
        <v>6</v>
      </c>
      <c r="J14" s="8">
        <v>13534.32</v>
      </c>
      <c r="K14" s="9">
        <f t="shared" si="0"/>
        <v>13445.24</v>
      </c>
    </row>
    <row r="15" spans="1:11" x14ac:dyDescent="0.25">
      <c r="A15" s="42">
        <v>9</v>
      </c>
      <c r="B15" s="8" t="s">
        <v>265</v>
      </c>
      <c r="C15" s="27" t="s">
        <v>266</v>
      </c>
      <c r="D15" s="27" t="s">
        <v>60</v>
      </c>
      <c r="E15" s="27">
        <v>199</v>
      </c>
      <c r="F15" s="8">
        <v>198.66</v>
      </c>
      <c r="G15" s="9">
        <v>155.69999999999999</v>
      </c>
      <c r="H15" s="8">
        <v>10.9</v>
      </c>
      <c r="I15" s="8" t="s">
        <v>6</v>
      </c>
      <c r="J15" s="8">
        <v>13445.24</v>
      </c>
      <c r="K15" s="9">
        <f t="shared" si="0"/>
        <v>13257.48</v>
      </c>
    </row>
    <row r="16" spans="1:11" x14ac:dyDescent="0.25">
      <c r="A16" s="42">
        <v>10</v>
      </c>
      <c r="B16" s="8" t="s">
        <v>267</v>
      </c>
      <c r="C16" s="27" t="s">
        <v>266</v>
      </c>
      <c r="D16" s="27" t="s">
        <v>60</v>
      </c>
      <c r="E16" s="27">
        <v>199</v>
      </c>
      <c r="F16" s="8">
        <v>198.66</v>
      </c>
      <c r="G16" s="9">
        <v>155.69999999999999</v>
      </c>
      <c r="H16" s="8">
        <v>10.9</v>
      </c>
      <c r="I16" s="8" t="s">
        <v>6</v>
      </c>
      <c r="J16" s="8">
        <v>13257.48</v>
      </c>
      <c r="K16" s="9">
        <f t="shared" si="0"/>
        <v>13069.72</v>
      </c>
    </row>
    <row r="17" spans="1:11" x14ac:dyDescent="0.25">
      <c r="A17" s="70">
        <v>11</v>
      </c>
      <c r="B17" s="71" t="s">
        <v>272</v>
      </c>
      <c r="C17" s="27" t="s">
        <v>273</v>
      </c>
      <c r="D17" s="27" t="s">
        <v>5</v>
      </c>
      <c r="E17" s="27">
        <v>199</v>
      </c>
      <c r="F17" s="71">
        <v>198.66</v>
      </c>
      <c r="G17" s="71">
        <v>155.69999999999999</v>
      </c>
      <c r="H17" s="71">
        <v>10.9</v>
      </c>
      <c r="I17" s="71" t="s">
        <v>6</v>
      </c>
      <c r="J17" s="9">
        <v>13069.72</v>
      </c>
      <c r="K17" s="9">
        <f t="shared" si="0"/>
        <v>12881.96</v>
      </c>
    </row>
    <row r="18" spans="1:11" x14ac:dyDescent="0.25">
      <c r="A18" s="42">
        <v>12</v>
      </c>
      <c r="B18" s="8" t="s">
        <v>276</v>
      </c>
      <c r="C18" s="27" t="s">
        <v>274</v>
      </c>
      <c r="D18" s="27" t="s">
        <v>275</v>
      </c>
      <c r="E18" s="27">
        <v>94</v>
      </c>
      <c r="F18" s="8">
        <v>93.14</v>
      </c>
      <c r="G18" s="9">
        <v>58</v>
      </c>
      <c r="H18" s="8">
        <v>4.0599999999999996</v>
      </c>
      <c r="I18" s="8" t="s">
        <v>6</v>
      </c>
      <c r="J18" s="8">
        <v>12881.96</v>
      </c>
      <c r="K18" s="9">
        <f t="shared" si="0"/>
        <v>12792.88</v>
      </c>
    </row>
    <row r="19" spans="1:11" x14ac:dyDescent="0.25">
      <c r="A19" s="42">
        <v>13</v>
      </c>
      <c r="B19" s="8" t="s">
        <v>277</v>
      </c>
      <c r="C19" s="27" t="s">
        <v>278</v>
      </c>
      <c r="D19" s="72" t="s">
        <v>8</v>
      </c>
      <c r="E19" s="27">
        <v>157</v>
      </c>
      <c r="F19" s="8">
        <v>156.54</v>
      </c>
      <c r="G19" s="9">
        <v>116.7</v>
      </c>
      <c r="H19" s="8">
        <v>8.17</v>
      </c>
      <c r="I19" s="8" t="s">
        <v>6</v>
      </c>
      <c r="J19" s="8">
        <v>12792.88</v>
      </c>
      <c r="K19" s="9">
        <f t="shared" si="0"/>
        <v>12644.509999999998</v>
      </c>
    </row>
    <row r="20" spans="1:11" x14ac:dyDescent="0.25">
      <c r="A20" s="42">
        <v>14</v>
      </c>
      <c r="B20" s="8" t="s">
        <v>279</v>
      </c>
      <c r="C20" s="27" t="s">
        <v>280</v>
      </c>
      <c r="D20" s="27" t="s">
        <v>5</v>
      </c>
      <c r="E20" s="27">
        <v>199</v>
      </c>
      <c r="F20" s="8">
        <v>198.66</v>
      </c>
      <c r="G20" s="9">
        <v>155.69999999999999</v>
      </c>
      <c r="H20" s="8">
        <v>10.9</v>
      </c>
      <c r="I20" s="8" t="s">
        <v>6</v>
      </c>
      <c r="J20" s="9">
        <v>12644.51</v>
      </c>
      <c r="K20" s="9">
        <f t="shared" si="0"/>
        <v>12456.75</v>
      </c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2323</v>
      </c>
      <c r="F27" s="74">
        <f>F7+F8+F9+F10+F11+F12+F13+F14+F15+F16+F17+F18+F19+F20+F21+F22+F23+F24+F25</f>
        <v>2316.6000000000004</v>
      </c>
      <c r="G27" s="75"/>
      <c r="H27" s="76">
        <f>H7+H8+H9+H10+H11+H12+H13+H14+H15+H16+H17+H18+H19+H20+H21+H22+H23+H24+H25</f>
        <v>122.49000000000002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2323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122.49000000000002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K20-F21+H21</f>
        <v>12456.75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2200.5099999999998</v>
      </c>
      <c r="H33" s="35"/>
      <c r="I33" s="35"/>
      <c r="J33" s="35"/>
      <c r="K33" s="35"/>
    </row>
    <row r="34" spans="1:1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69" t="s">
        <v>68</v>
      </c>
      <c r="B41" s="69" t="s">
        <v>2</v>
      </c>
      <c r="C41" s="69" t="s">
        <v>41</v>
      </c>
      <c r="D41" s="69" t="s">
        <v>10</v>
      </c>
      <c r="E41" s="69" t="s">
        <v>6</v>
      </c>
      <c r="F41" s="17" t="s">
        <v>11</v>
      </c>
      <c r="G41" s="69" t="s">
        <v>37</v>
      </c>
      <c r="H41" s="69" t="s">
        <v>12</v>
      </c>
      <c r="I41" s="69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26" t="s">
        <v>250</v>
      </c>
      <c r="C42" s="43" t="s">
        <v>251</v>
      </c>
      <c r="D42" s="43" t="s">
        <v>60</v>
      </c>
      <c r="E42" s="10">
        <v>198</v>
      </c>
      <c r="F42" s="9">
        <v>198</v>
      </c>
      <c r="G42" s="9">
        <v>0</v>
      </c>
      <c r="H42" s="8">
        <v>0</v>
      </c>
      <c r="I42" s="8" t="s">
        <v>6</v>
      </c>
      <c r="J42" s="8">
        <v>4252.55</v>
      </c>
      <c r="K42" s="9">
        <f t="shared" ref="K42:K47" si="1">J42-F42</f>
        <v>4054.55</v>
      </c>
    </row>
    <row r="43" spans="1:11" x14ac:dyDescent="0.25">
      <c r="A43" s="3">
        <v>2</v>
      </c>
      <c r="B43" s="25" t="s">
        <v>252</v>
      </c>
      <c r="C43" s="60" t="s">
        <v>251</v>
      </c>
      <c r="D43" s="61" t="s">
        <v>60</v>
      </c>
      <c r="E43" s="62">
        <v>49</v>
      </c>
      <c r="F43" s="64">
        <v>48.08</v>
      </c>
      <c r="G43" s="64">
        <v>0</v>
      </c>
      <c r="H43" s="63">
        <v>0</v>
      </c>
      <c r="I43" s="63" t="s">
        <v>6</v>
      </c>
      <c r="J43" s="63">
        <v>4054.55</v>
      </c>
      <c r="K43" s="64">
        <f t="shared" si="1"/>
        <v>4006.4700000000003</v>
      </c>
    </row>
    <row r="44" spans="1:11" x14ac:dyDescent="0.25">
      <c r="A44" s="3">
        <v>3</v>
      </c>
      <c r="B44" s="8" t="s">
        <v>253</v>
      </c>
      <c r="C44" s="27" t="s">
        <v>254</v>
      </c>
      <c r="D44" s="27" t="s">
        <v>7</v>
      </c>
      <c r="E44" s="10">
        <v>115</v>
      </c>
      <c r="F44" s="9">
        <v>115</v>
      </c>
      <c r="G44" s="9">
        <v>0</v>
      </c>
      <c r="H44" s="8">
        <v>0</v>
      </c>
      <c r="I44" s="8" t="s">
        <v>6</v>
      </c>
      <c r="J44" s="8">
        <v>4006.47</v>
      </c>
      <c r="K44" s="8">
        <f t="shared" si="1"/>
        <v>3891.47</v>
      </c>
    </row>
    <row r="45" spans="1:11" x14ac:dyDescent="0.25">
      <c r="A45" s="3">
        <v>4</v>
      </c>
      <c r="B45" s="8" t="s">
        <v>257</v>
      </c>
      <c r="C45" s="27" t="s">
        <v>258</v>
      </c>
      <c r="D45" s="27" t="s">
        <v>60</v>
      </c>
      <c r="E45" s="8">
        <v>198</v>
      </c>
      <c r="F45" s="9">
        <v>198</v>
      </c>
      <c r="G45" s="9">
        <v>0</v>
      </c>
      <c r="H45" s="8">
        <v>0</v>
      </c>
      <c r="I45" s="8" t="s">
        <v>6</v>
      </c>
      <c r="J45" s="8">
        <v>3891.47</v>
      </c>
      <c r="K45" s="8">
        <f t="shared" si="1"/>
        <v>3693.47</v>
      </c>
    </row>
    <row r="46" spans="1:11" x14ac:dyDescent="0.25">
      <c r="A46" s="3">
        <v>5</v>
      </c>
      <c r="B46" s="8" t="s">
        <v>268</v>
      </c>
      <c r="C46" s="27" t="s">
        <v>269</v>
      </c>
      <c r="D46" s="27" t="s">
        <v>60</v>
      </c>
      <c r="E46" s="8">
        <v>198</v>
      </c>
      <c r="F46" s="9">
        <v>198</v>
      </c>
      <c r="G46" s="9">
        <v>0</v>
      </c>
      <c r="H46" s="8">
        <v>0</v>
      </c>
      <c r="I46" s="8" t="s">
        <v>6</v>
      </c>
      <c r="J46" s="8">
        <v>3693.47</v>
      </c>
      <c r="K46" s="8">
        <f t="shared" si="1"/>
        <v>3495.47</v>
      </c>
    </row>
    <row r="47" spans="1:11" x14ac:dyDescent="0.25">
      <c r="A47" s="3"/>
      <c r="B47" s="25" t="s">
        <v>271</v>
      </c>
      <c r="C47" s="81" t="s">
        <v>270</v>
      </c>
      <c r="D47" s="27" t="s">
        <v>5</v>
      </c>
      <c r="E47" s="8">
        <v>198</v>
      </c>
      <c r="F47" s="9">
        <v>198</v>
      </c>
      <c r="G47" s="9">
        <v>0</v>
      </c>
      <c r="H47" s="8">
        <v>0</v>
      </c>
      <c r="I47" s="8" t="s">
        <v>6</v>
      </c>
      <c r="J47" s="8">
        <v>3495.47</v>
      </c>
      <c r="K47" s="8">
        <f t="shared" si="1"/>
        <v>3297.47</v>
      </c>
    </row>
    <row r="48" spans="1:11" x14ac:dyDescent="0.25">
      <c r="A48" s="3"/>
      <c r="B48" s="8"/>
      <c r="C48" s="27"/>
      <c r="D48" s="8"/>
      <c r="E48" s="8"/>
      <c r="F48" s="8"/>
      <c r="G48" s="9"/>
      <c r="H48" s="8"/>
      <c r="I48" s="8"/>
      <c r="J48" s="8"/>
      <c r="K48" s="8"/>
    </row>
    <row r="49" spans="1:11" x14ac:dyDescent="0.25">
      <c r="A49" s="3"/>
      <c r="B49" s="8"/>
      <c r="C49" s="27"/>
      <c r="D49" s="8"/>
      <c r="E49" s="8"/>
      <c r="F49" s="8"/>
      <c r="G49" s="9"/>
      <c r="H49" s="8"/>
      <c r="I49" s="8"/>
      <c r="J49" s="8"/>
      <c r="K49" s="8"/>
    </row>
    <row r="50" spans="1:11" x14ac:dyDescent="0.25">
      <c r="A50" s="3"/>
      <c r="B50" s="8"/>
      <c r="C50" s="27"/>
      <c r="D50" s="8"/>
      <c r="E50" s="8"/>
      <c r="F50" s="8"/>
      <c r="G50" s="9"/>
      <c r="H50" s="8"/>
      <c r="I50" s="8"/>
      <c r="J50" s="8"/>
      <c r="K50" s="8"/>
    </row>
    <row r="51" spans="1:11" x14ac:dyDescent="0.25">
      <c r="A51" s="3"/>
      <c r="B51" s="8"/>
      <c r="C51" s="27"/>
      <c r="D51" s="8"/>
      <c r="E51" s="8"/>
      <c r="F51" s="8"/>
      <c r="G51" s="9"/>
      <c r="H51" s="8"/>
      <c r="I51" s="8"/>
      <c r="J51" s="8"/>
      <c r="K51" s="9"/>
    </row>
    <row r="52" spans="1:11" x14ac:dyDescent="0.25">
      <c r="A52" s="3"/>
      <c r="B52" s="8"/>
      <c r="C52" s="27"/>
      <c r="D52" s="8"/>
      <c r="E52" s="8"/>
      <c r="F52" s="8"/>
      <c r="G52" s="9"/>
      <c r="H52" s="8"/>
      <c r="I52" s="8"/>
      <c r="J52" s="8"/>
      <c r="K52" s="9"/>
    </row>
    <row r="53" spans="1:11" x14ac:dyDescent="0.25">
      <c r="A53" s="3"/>
      <c r="B53" s="8"/>
      <c r="C53" s="27"/>
      <c r="D53" s="8"/>
      <c r="E53" s="8"/>
      <c r="F53" s="8"/>
      <c r="G53" s="9"/>
      <c r="H53" s="10"/>
      <c r="I53" s="8"/>
      <c r="J53" s="8"/>
      <c r="K53" s="9"/>
    </row>
    <row r="54" spans="1:11" x14ac:dyDescent="0.25">
      <c r="A54" s="3"/>
      <c r="B54" s="12"/>
      <c r="C54" s="293" t="s">
        <v>76</v>
      </c>
      <c r="D54" s="294"/>
      <c r="E54" s="48">
        <f>E42+E43+E44+E45+E46+E47+E48+E49+E50+E51+E52+E53</f>
        <v>956</v>
      </c>
      <c r="F54" s="14">
        <f>F42+F43+F44+F45+F46+F47</f>
        <v>955.07999999999993</v>
      </c>
      <c r="G54" s="14"/>
      <c r="H54" s="13"/>
      <c r="I54" s="13"/>
      <c r="J54" s="3"/>
      <c r="K54" s="4"/>
    </row>
    <row r="56" spans="1:11" x14ac:dyDescent="0.25">
      <c r="C56" s="266" t="s">
        <v>39</v>
      </c>
      <c r="D56" s="267"/>
      <c r="E56" s="267"/>
      <c r="F56" s="268"/>
      <c r="G56" s="266">
        <v>1312</v>
      </c>
      <c r="H56" s="268"/>
    </row>
    <row r="57" spans="1:11" x14ac:dyDescent="0.25">
      <c r="C57" s="266" t="s">
        <v>38</v>
      </c>
      <c r="D57" s="267"/>
      <c r="E57" s="267"/>
      <c r="F57" s="268"/>
      <c r="G57" s="297">
        <f>E54+0</f>
        <v>956</v>
      </c>
      <c r="H57" s="281"/>
    </row>
    <row r="58" spans="1:11" x14ac:dyDescent="0.25">
      <c r="C58" s="266" t="s">
        <v>40</v>
      </c>
      <c r="D58" s="267"/>
      <c r="E58" s="267"/>
      <c r="F58" s="268"/>
      <c r="G58" s="281">
        <v>0</v>
      </c>
      <c r="H58" s="281"/>
    </row>
    <row r="59" spans="1:11" x14ac:dyDescent="0.25">
      <c r="C59" s="266" t="s">
        <v>4</v>
      </c>
      <c r="D59" s="267"/>
      <c r="E59" s="267"/>
      <c r="F59" s="268"/>
      <c r="G59" s="303">
        <f>4252.55-F54</f>
        <v>3297.4700000000003</v>
      </c>
      <c r="H59" s="268"/>
    </row>
    <row r="60" spans="1:11" x14ac:dyDescent="0.25">
      <c r="C60" s="281" t="s">
        <v>249</v>
      </c>
      <c r="D60" s="281"/>
      <c r="E60" s="281"/>
      <c r="F60" s="281"/>
      <c r="G60" s="281">
        <v>160</v>
      </c>
      <c r="H60" s="281"/>
      <c r="I60" s="66"/>
      <c r="J60" s="66"/>
      <c r="K60" s="66"/>
    </row>
    <row r="61" spans="1:11" x14ac:dyDescent="0.25">
      <c r="C61" s="282" t="s">
        <v>69</v>
      </c>
      <c r="D61" s="283"/>
      <c r="E61" s="283"/>
      <c r="F61" s="284"/>
      <c r="G61" s="301">
        <f>G57+G56</f>
        <v>2268</v>
      </c>
      <c r="H61" s="285"/>
    </row>
    <row r="62" spans="1:11" x14ac:dyDescent="0.25">
      <c r="C62" s="281" t="s">
        <v>75</v>
      </c>
      <c r="D62" s="281"/>
      <c r="E62" s="281"/>
      <c r="F62" s="281"/>
      <c r="G62" s="296">
        <v>3548</v>
      </c>
      <c r="H62" s="296"/>
      <c r="I62" s="66"/>
      <c r="J62" s="66"/>
      <c r="K62" s="66"/>
    </row>
    <row r="63" spans="1:11" x14ac:dyDescent="0.25">
      <c r="C63" s="266" t="s">
        <v>76</v>
      </c>
      <c r="D63" s="267"/>
      <c r="E63" s="267"/>
      <c r="F63" s="268"/>
      <c r="G63" s="297">
        <f>G56+G57+G33-G62</f>
        <v>920.51000000000022</v>
      </c>
      <c r="H63" s="297"/>
    </row>
    <row r="65" spans="8:11" ht="15.75" x14ac:dyDescent="0.25">
      <c r="H65" s="302" t="s">
        <v>248</v>
      </c>
      <c r="I65" s="302"/>
      <c r="J65" s="302"/>
      <c r="K65" s="302"/>
    </row>
    <row r="67" spans="8:11" ht="18.75" x14ac:dyDescent="0.3">
      <c r="H67" s="270" t="s">
        <v>71</v>
      </c>
      <c r="I67" s="270"/>
      <c r="J67" s="270"/>
      <c r="K67" s="270"/>
    </row>
    <row r="68" spans="8:11" ht="18.75" x14ac:dyDescent="0.3">
      <c r="H68" s="18"/>
      <c r="I68" s="18"/>
      <c r="J68" s="18"/>
      <c r="K68" s="18"/>
    </row>
    <row r="69" spans="8:11" ht="18.75" x14ac:dyDescent="0.3">
      <c r="H69" s="18"/>
      <c r="I69" s="18"/>
      <c r="J69" s="18"/>
      <c r="K69" s="18"/>
    </row>
  </sheetData>
  <mergeCells count="27">
    <mergeCell ref="H65:K65"/>
    <mergeCell ref="H67:K67"/>
    <mergeCell ref="C61:F61"/>
    <mergeCell ref="G61:H61"/>
    <mergeCell ref="C62:F62"/>
    <mergeCell ref="G62:H62"/>
    <mergeCell ref="C63:F63"/>
    <mergeCell ref="G63:H63"/>
    <mergeCell ref="C58:F58"/>
    <mergeCell ref="G58:H58"/>
    <mergeCell ref="C59:F59"/>
    <mergeCell ref="G59:H59"/>
    <mergeCell ref="C60:F60"/>
    <mergeCell ref="G60:H60"/>
    <mergeCell ref="C57:F57"/>
    <mergeCell ref="G57:H57"/>
    <mergeCell ref="A1:K3"/>
    <mergeCell ref="A4:K5"/>
    <mergeCell ref="C29:F29"/>
    <mergeCell ref="C30:F30"/>
    <mergeCell ref="C31:F31"/>
    <mergeCell ref="C32:F32"/>
    <mergeCell ref="C33:F33"/>
    <mergeCell ref="A39:K40"/>
    <mergeCell ref="C54:D54"/>
    <mergeCell ref="C56:F56"/>
    <mergeCell ref="G56:H56"/>
  </mergeCells>
  <pageMargins left="0" right="0" top="0" bottom="0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4" workbookViewId="0">
      <selection activeCell="K68" sqref="K68"/>
    </sheetView>
  </sheetViews>
  <sheetFormatPr baseColWidth="10" defaultRowHeight="15" x14ac:dyDescent="0.25"/>
  <cols>
    <col min="1" max="1" width="5.42578125" customWidth="1"/>
    <col min="2" max="2" width="35" customWidth="1"/>
  </cols>
  <sheetData>
    <row r="1" spans="1:11" x14ac:dyDescent="0.25">
      <c r="A1" s="280" t="s">
        <v>282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1" x14ac:dyDescent="0.25">
      <c r="A4" s="280" t="s">
        <v>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1" ht="30" x14ac:dyDescent="0.25">
      <c r="A6" s="80" t="s">
        <v>68</v>
      </c>
      <c r="B6" s="80" t="s">
        <v>2</v>
      </c>
      <c r="C6" s="80" t="s">
        <v>41</v>
      </c>
      <c r="D6" s="80" t="s">
        <v>10</v>
      </c>
      <c r="E6" s="80" t="s">
        <v>6</v>
      </c>
      <c r="F6" s="17" t="s">
        <v>11</v>
      </c>
      <c r="G6" s="80" t="s">
        <v>37</v>
      </c>
      <c r="H6" s="80" t="s">
        <v>12</v>
      </c>
      <c r="I6" s="80" t="s">
        <v>3</v>
      </c>
      <c r="J6" s="6" t="s">
        <v>1</v>
      </c>
      <c r="K6" s="16" t="s">
        <v>13</v>
      </c>
    </row>
    <row r="7" spans="1:11" x14ac:dyDescent="0.25">
      <c r="A7" s="42">
        <v>1</v>
      </c>
      <c r="B7" s="26" t="s">
        <v>285</v>
      </c>
      <c r="C7" s="27" t="s">
        <v>286</v>
      </c>
      <c r="D7" s="72" t="s">
        <v>8</v>
      </c>
      <c r="E7" s="27">
        <v>126</v>
      </c>
      <c r="F7" s="8">
        <v>125.03</v>
      </c>
      <c r="G7" s="9">
        <v>87.53</v>
      </c>
      <c r="H7" s="8">
        <v>6.13</v>
      </c>
      <c r="I7" s="8" t="s">
        <v>6</v>
      </c>
      <c r="J7" s="83">
        <v>12456.75</v>
      </c>
      <c r="K7" s="9">
        <f>J7-F7+H7</f>
        <v>12337.849999999999</v>
      </c>
    </row>
    <row r="8" spans="1:11" x14ac:dyDescent="0.25">
      <c r="A8" s="42">
        <v>2</v>
      </c>
      <c r="B8" s="8" t="s">
        <v>311</v>
      </c>
      <c r="C8" s="27" t="s">
        <v>310</v>
      </c>
      <c r="D8" s="27" t="s">
        <v>5</v>
      </c>
      <c r="E8" s="27">
        <v>157</v>
      </c>
      <c r="F8" s="8">
        <v>156.62</v>
      </c>
      <c r="G8" s="9">
        <v>116.78</v>
      </c>
      <c r="H8" s="8">
        <v>8.18</v>
      </c>
      <c r="I8" s="8" t="s">
        <v>6</v>
      </c>
      <c r="J8" s="8">
        <v>12337.85</v>
      </c>
      <c r="K8" s="9">
        <f t="shared" ref="K8:K19" si="0">J8-F8+H8</f>
        <v>12189.41</v>
      </c>
    </row>
    <row r="9" spans="1:11" x14ac:dyDescent="0.25">
      <c r="A9" s="42">
        <v>3</v>
      </c>
      <c r="B9" s="8" t="s">
        <v>312</v>
      </c>
      <c r="C9" s="27" t="s">
        <v>310</v>
      </c>
      <c r="D9" s="27" t="s">
        <v>5</v>
      </c>
      <c r="E9" s="27">
        <v>199</v>
      </c>
      <c r="F9" s="8">
        <v>198.66</v>
      </c>
      <c r="G9" s="9">
        <v>155.69999999999999</v>
      </c>
      <c r="H9" s="8">
        <v>10.9</v>
      </c>
      <c r="I9" s="8" t="s">
        <v>6</v>
      </c>
      <c r="J9" s="8">
        <v>12189.41</v>
      </c>
      <c r="K9" s="9">
        <f t="shared" si="0"/>
        <v>12001.65</v>
      </c>
    </row>
    <row r="10" spans="1:11" x14ac:dyDescent="0.25">
      <c r="A10" s="42">
        <v>4</v>
      </c>
      <c r="B10" s="77" t="s">
        <v>313</v>
      </c>
      <c r="C10" s="27" t="s">
        <v>310</v>
      </c>
      <c r="D10" s="27" t="s">
        <v>5</v>
      </c>
      <c r="E10" s="27">
        <v>16</v>
      </c>
      <c r="F10" s="8">
        <v>15.57</v>
      </c>
      <c r="G10" s="9">
        <v>0</v>
      </c>
      <c r="H10" s="8">
        <v>1.0900000000000001</v>
      </c>
      <c r="I10" s="8" t="s">
        <v>6</v>
      </c>
      <c r="J10" s="9">
        <v>12001.65</v>
      </c>
      <c r="K10" s="9">
        <f>J10-F10+H10</f>
        <v>11987.17</v>
      </c>
    </row>
    <row r="11" spans="1:11" x14ac:dyDescent="0.25">
      <c r="A11" s="42">
        <v>5</v>
      </c>
      <c r="B11" s="8" t="s">
        <v>314</v>
      </c>
      <c r="C11" s="27" t="s">
        <v>310</v>
      </c>
      <c r="D11" s="27" t="s">
        <v>5</v>
      </c>
      <c r="E11" s="27">
        <v>157</v>
      </c>
      <c r="F11" s="8">
        <v>156.62</v>
      </c>
      <c r="G11" s="9">
        <v>116.78</v>
      </c>
      <c r="H11" s="8">
        <v>8.18</v>
      </c>
      <c r="I11" s="8" t="s">
        <v>6</v>
      </c>
      <c r="J11" s="8">
        <v>11987.17</v>
      </c>
      <c r="K11" s="9">
        <f>J11-F11+H11</f>
        <v>11838.73</v>
      </c>
    </row>
    <row r="12" spans="1:11" x14ac:dyDescent="0.25">
      <c r="A12" s="42">
        <v>6</v>
      </c>
      <c r="B12" s="8" t="s">
        <v>315</v>
      </c>
      <c r="C12" s="27" t="s">
        <v>316</v>
      </c>
      <c r="D12" s="27" t="s">
        <v>5</v>
      </c>
      <c r="E12" s="27">
        <v>199</v>
      </c>
      <c r="F12" s="8">
        <v>198.66</v>
      </c>
      <c r="G12" s="9">
        <v>155.69999999999999</v>
      </c>
      <c r="H12" s="8">
        <v>10.9</v>
      </c>
      <c r="I12" s="8" t="s">
        <v>6</v>
      </c>
      <c r="J12" s="8">
        <v>11838.73</v>
      </c>
      <c r="K12" s="9">
        <f t="shared" si="0"/>
        <v>11650.97</v>
      </c>
    </row>
    <row r="13" spans="1:11" x14ac:dyDescent="0.25">
      <c r="A13" s="42">
        <v>7</v>
      </c>
      <c r="B13" s="8" t="s">
        <v>317</v>
      </c>
      <c r="C13" s="27" t="s">
        <v>316</v>
      </c>
      <c r="D13" s="27" t="s">
        <v>5</v>
      </c>
      <c r="E13" s="27">
        <v>199</v>
      </c>
      <c r="F13" s="8">
        <v>198.66</v>
      </c>
      <c r="G13" s="9">
        <v>155.69999999999999</v>
      </c>
      <c r="H13" s="8">
        <v>10.9</v>
      </c>
      <c r="I13" s="8" t="s">
        <v>6</v>
      </c>
      <c r="J13" s="9">
        <v>11650.97</v>
      </c>
      <c r="K13" s="9">
        <f t="shared" si="0"/>
        <v>11463.21</v>
      </c>
    </row>
    <row r="14" spans="1:11" x14ac:dyDescent="0.25">
      <c r="A14" s="42">
        <v>8</v>
      </c>
      <c r="B14" s="8" t="s">
        <v>318</v>
      </c>
      <c r="C14" s="27" t="s">
        <v>319</v>
      </c>
      <c r="D14" s="27" t="s">
        <v>5</v>
      </c>
      <c r="E14" s="27">
        <v>398</v>
      </c>
      <c r="F14" s="8">
        <v>397.32</v>
      </c>
      <c r="G14" s="9">
        <v>311.39999999999998</v>
      </c>
      <c r="H14" s="8">
        <v>21.8</v>
      </c>
      <c r="I14" s="8" t="s">
        <v>6</v>
      </c>
      <c r="J14" s="8">
        <v>11463.21</v>
      </c>
      <c r="K14" s="9">
        <f t="shared" si="0"/>
        <v>11087.689999999999</v>
      </c>
    </row>
    <row r="15" spans="1:11" x14ac:dyDescent="0.25">
      <c r="A15" s="42">
        <v>9</v>
      </c>
      <c r="B15" s="8" t="s">
        <v>320</v>
      </c>
      <c r="C15" s="27" t="s">
        <v>321</v>
      </c>
      <c r="D15" s="27" t="s">
        <v>5</v>
      </c>
      <c r="E15" s="27">
        <v>199</v>
      </c>
      <c r="F15" s="8">
        <v>198.66</v>
      </c>
      <c r="G15" s="9">
        <v>155.69999999999999</v>
      </c>
      <c r="H15" s="8">
        <v>10.9</v>
      </c>
      <c r="I15" s="8" t="s">
        <v>6</v>
      </c>
      <c r="J15" s="8">
        <v>11087.69</v>
      </c>
      <c r="K15" s="9">
        <f t="shared" si="0"/>
        <v>10899.93</v>
      </c>
    </row>
    <row r="16" spans="1:11" x14ac:dyDescent="0.25">
      <c r="A16" s="42">
        <v>10</v>
      </c>
      <c r="B16" s="8" t="s">
        <v>322</v>
      </c>
      <c r="C16" s="27" t="s">
        <v>323</v>
      </c>
      <c r="D16" s="27" t="s">
        <v>52</v>
      </c>
      <c r="E16" s="27">
        <v>199</v>
      </c>
      <c r="F16" s="8">
        <v>198.66</v>
      </c>
      <c r="G16" s="9">
        <v>155.69999999999999</v>
      </c>
      <c r="H16" s="8">
        <v>10.9</v>
      </c>
      <c r="I16" s="8" t="s">
        <v>6</v>
      </c>
      <c r="J16" s="8">
        <v>10899.93</v>
      </c>
      <c r="K16" s="9">
        <f t="shared" si="0"/>
        <v>10712.17</v>
      </c>
    </row>
    <row r="17" spans="1:11" x14ac:dyDescent="0.25">
      <c r="A17" s="70">
        <v>11</v>
      </c>
      <c r="B17" s="71" t="s">
        <v>338</v>
      </c>
      <c r="C17" s="27" t="s">
        <v>339</v>
      </c>
      <c r="D17" s="27" t="s">
        <v>60</v>
      </c>
      <c r="E17" s="27">
        <v>199</v>
      </c>
      <c r="F17" s="71">
        <v>198.66</v>
      </c>
      <c r="G17" s="71">
        <v>155.69999999999999</v>
      </c>
      <c r="H17" s="71">
        <v>10.9</v>
      </c>
      <c r="I17" s="71" t="s">
        <v>6</v>
      </c>
      <c r="J17" s="9">
        <v>10712.17</v>
      </c>
      <c r="K17" s="9">
        <f t="shared" si="0"/>
        <v>10524.41</v>
      </c>
    </row>
    <row r="18" spans="1:11" x14ac:dyDescent="0.25">
      <c r="A18" s="42">
        <v>12</v>
      </c>
      <c r="B18" s="8" t="s">
        <v>340</v>
      </c>
      <c r="C18" s="27" t="s">
        <v>341</v>
      </c>
      <c r="D18" s="27" t="s">
        <v>30</v>
      </c>
      <c r="E18" s="27">
        <v>12</v>
      </c>
      <c r="F18" s="8">
        <v>12.22</v>
      </c>
      <c r="G18" s="9">
        <v>0</v>
      </c>
      <c r="H18" s="8">
        <v>0.86</v>
      </c>
      <c r="I18" s="8" t="s">
        <v>6</v>
      </c>
      <c r="J18" s="8">
        <v>10524.41</v>
      </c>
      <c r="K18" s="9">
        <f t="shared" si="0"/>
        <v>10513.050000000001</v>
      </c>
    </row>
    <row r="19" spans="1:11" x14ac:dyDescent="0.25">
      <c r="A19" s="42">
        <v>13</v>
      </c>
      <c r="B19" s="8" t="s">
        <v>342</v>
      </c>
      <c r="C19" s="27" t="s">
        <v>341</v>
      </c>
      <c r="D19" s="72" t="s">
        <v>30</v>
      </c>
      <c r="E19" s="27">
        <v>163</v>
      </c>
      <c r="F19" s="8">
        <v>162.47999999999999</v>
      </c>
      <c r="G19" s="9">
        <v>122.2</v>
      </c>
      <c r="H19" s="8">
        <v>8.5500000000000007</v>
      </c>
      <c r="I19" s="8" t="s">
        <v>6</v>
      </c>
      <c r="J19" s="8">
        <v>10513.05</v>
      </c>
      <c r="K19" s="9">
        <f t="shared" si="0"/>
        <v>10359.119999999999</v>
      </c>
    </row>
    <row r="20" spans="1:11" x14ac:dyDescent="0.25">
      <c r="A20" s="42"/>
      <c r="B20" s="8"/>
      <c r="C20" s="27"/>
      <c r="D20" s="27"/>
      <c r="E20" s="27"/>
      <c r="F20" s="8"/>
      <c r="G20" s="9"/>
      <c r="H20" s="8"/>
      <c r="I20" s="8"/>
      <c r="J20" s="9"/>
      <c r="K20" s="9"/>
    </row>
    <row r="21" spans="1:11" x14ac:dyDescent="0.25">
      <c r="A21" s="42"/>
      <c r="B21" s="8"/>
      <c r="C21" s="27"/>
      <c r="D21" s="27"/>
      <c r="E21" s="27"/>
      <c r="F21" s="8"/>
      <c r="G21" s="9"/>
      <c r="H21" s="8"/>
      <c r="I21" s="8"/>
      <c r="J21" s="8"/>
      <c r="K21" s="9"/>
    </row>
    <row r="22" spans="1:11" x14ac:dyDescent="0.25">
      <c r="A22" s="53"/>
      <c r="B22" s="8"/>
      <c r="C22" s="27"/>
      <c r="D22" s="27"/>
      <c r="E22" s="27"/>
      <c r="F22" s="8"/>
      <c r="G22" s="9"/>
      <c r="H22" s="8"/>
      <c r="I22" s="8"/>
      <c r="J22" s="8"/>
      <c r="K22" s="9"/>
    </row>
    <row r="23" spans="1:11" x14ac:dyDescent="0.25">
      <c r="A23" s="50"/>
      <c r="B23" s="8"/>
      <c r="C23" s="27"/>
      <c r="D23" s="27"/>
      <c r="E23" s="27"/>
      <c r="F23" s="8"/>
      <c r="G23" s="9"/>
      <c r="H23" s="10"/>
      <c r="I23" s="8"/>
      <c r="J23" s="8"/>
      <c r="K23" s="9"/>
    </row>
    <row r="24" spans="1:11" x14ac:dyDescent="0.25">
      <c r="A24" s="53"/>
      <c r="B24" s="8"/>
      <c r="C24" s="27"/>
      <c r="D24" s="27"/>
      <c r="E24" s="27"/>
      <c r="F24" s="8"/>
      <c r="G24" s="9"/>
      <c r="H24" s="8"/>
      <c r="I24" s="8"/>
      <c r="J24" s="8"/>
      <c r="K24" s="9"/>
    </row>
    <row r="25" spans="1:11" x14ac:dyDescent="0.25">
      <c r="A25" s="53"/>
      <c r="B25" s="8"/>
      <c r="C25" s="27"/>
      <c r="D25" s="27"/>
      <c r="E25" s="27"/>
      <c r="F25" s="8"/>
      <c r="G25" s="9"/>
      <c r="H25" s="8"/>
      <c r="I25" s="8"/>
      <c r="J25" s="8"/>
      <c r="K25" s="9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9"/>
      <c r="B27" s="73" t="s">
        <v>76</v>
      </c>
      <c r="C27" s="73"/>
      <c r="D27" s="73"/>
      <c r="E27" s="73">
        <f>E7+E8+E9+E10+E11+E12+E13+E14+E15+E16+E17+E18+E19+E20+E21+E22+E23+E24+E25</f>
        <v>2223</v>
      </c>
      <c r="F27" s="74">
        <f>F7+F8+F9+F10+F11+F12+F13+F14+F15+F16+F17+F18+F19+F20+F21+F22+F23+F24+F25</f>
        <v>2217.8200000000002</v>
      </c>
      <c r="G27" s="75"/>
      <c r="H27" s="76">
        <f>H7+H8+H9+H10+H11+H12+H13+H14+H15+H16+H17+H18+H19+H20+H21+H22+H23+H24+H25</f>
        <v>120.19000000000001</v>
      </c>
      <c r="I27" s="73"/>
      <c r="J27" s="73"/>
      <c r="K27" s="73"/>
    </row>
    <row r="28" spans="1:11" x14ac:dyDescent="0.25">
      <c r="A28" s="35"/>
      <c r="B28" s="35"/>
      <c r="C28" s="36"/>
      <c r="D28" s="36"/>
      <c r="E28" s="36"/>
      <c r="F28" s="36"/>
      <c r="G28" s="36"/>
      <c r="H28" s="35"/>
      <c r="I28" s="35"/>
      <c r="J28" s="35"/>
      <c r="K28" s="35"/>
    </row>
    <row r="29" spans="1:11" x14ac:dyDescent="0.25">
      <c r="A29" s="35"/>
      <c r="B29" s="35"/>
      <c r="C29" s="281" t="s">
        <v>39</v>
      </c>
      <c r="D29" s="281"/>
      <c r="E29" s="281"/>
      <c r="F29" s="281"/>
      <c r="G29" s="11">
        <v>0</v>
      </c>
      <c r="H29" s="35"/>
      <c r="I29" s="35"/>
      <c r="J29" s="35"/>
      <c r="K29" s="35"/>
    </row>
    <row r="30" spans="1:11" x14ac:dyDescent="0.25">
      <c r="A30" s="35"/>
      <c r="B30" s="35"/>
      <c r="C30" s="281" t="s">
        <v>38</v>
      </c>
      <c r="D30" s="281"/>
      <c r="E30" s="281"/>
      <c r="F30" s="281"/>
      <c r="G30" s="19">
        <f>E27+E28</f>
        <v>2223</v>
      </c>
      <c r="H30" s="35"/>
      <c r="I30" s="35"/>
      <c r="J30" s="35"/>
      <c r="K30" s="35"/>
    </row>
    <row r="31" spans="1:11" x14ac:dyDescent="0.25">
      <c r="A31" s="35"/>
      <c r="B31" s="35"/>
      <c r="C31" s="281" t="s">
        <v>40</v>
      </c>
      <c r="D31" s="281"/>
      <c r="E31" s="281"/>
      <c r="F31" s="281"/>
      <c r="G31" s="11">
        <f>H27+0</f>
        <v>120.19000000000001</v>
      </c>
      <c r="H31" s="35"/>
      <c r="I31" s="35"/>
      <c r="J31" s="35"/>
      <c r="K31" s="35"/>
    </row>
    <row r="32" spans="1:11" x14ac:dyDescent="0.25">
      <c r="A32" s="35"/>
      <c r="B32" s="35"/>
      <c r="C32" s="281" t="s">
        <v>4</v>
      </c>
      <c r="D32" s="281"/>
      <c r="E32" s="281"/>
      <c r="F32" s="281"/>
      <c r="G32" s="19">
        <f>K19-F20+H20</f>
        <v>10359.119999999999</v>
      </c>
      <c r="H32" s="35"/>
      <c r="I32" s="35"/>
      <c r="J32" s="35"/>
      <c r="K32" s="35"/>
    </row>
    <row r="33" spans="1:11" x14ac:dyDescent="0.25">
      <c r="A33" s="37"/>
      <c r="B33" s="35"/>
      <c r="C33" s="285" t="s">
        <v>69</v>
      </c>
      <c r="D33" s="285"/>
      <c r="E33" s="285"/>
      <c r="F33" s="285"/>
      <c r="G33" s="28">
        <f>G30-G31</f>
        <v>2102.81</v>
      </c>
      <c r="H33" s="35"/>
      <c r="I33" s="35"/>
      <c r="J33" s="35"/>
      <c r="K33" s="35"/>
    </row>
    <row r="34" spans="1:11" ht="6" customHeight="1" x14ac:dyDescent="0.25">
      <c r="A34" s="37"/>
      <c r="B34" s="37"/>
      <c r="C34" s="38"/>
      <c r="D34" s="38"/>
      <c r="E34" s="38"/>
      <c r="F34" s="38"/>
      <c r="G34" s="39"/>
      <c r="H34" s="37"/>
      <c r="I34" s="37"/>
      <c r="J34" s="37"/>
      <c r="K34" s="37"/>
    </row>
    <row r="35" spans="1:11" ht="9" hidden="1" customHeight="1" x14ac:dyDescent="0.25">
      <c r="A35" s="37"/>
      <c r="B35" s="37"/>
      <c r="C35" s="38"/>
      <c r="D35" s="38"/>
      <c r="E35" s="38"/>
      <c r="F35" s="38"/>
      <c r="G35" s="39"/>
      <c r="H35" s="37"/>
      <c r="I35" s="37"/>
      <c r="J35" s="37"/>
      <c r="K35" s="37"/>
    </row>
    <row r="36" spans="1:11" hidden="1" x14ac:dyDescent="0.25">
      <c r="A36" s="37"/>
      <c r="B36" s="37"/>
      <c r="C36" s="38"/>
      <c r="D36" s="38"/>
      <c r="E36" s="38"/>
      <c r="F36" s="38"/>
      <c r="G36" s="39"/>
      <c r="H36" s="37"/>
      <c r="I36" s="37"/>
      <c r="J36" s="37"/>
      <c r="K36" s="37"/>
    </row>
    <row r="37" spans="1:11" hidden="1" x14ac:dyDescent="0.25">
      <c r="A37" s="37"/>
      <c r="B37" s="37"/>
      <c r="C37" s="38"/>
      <c r="D37" s="38"/>
      <c r="E37" s="38"/>
      <c r="F37" s="38"/>
      <c r="G37" s="39"/>
      <c r="H37" s="37"/>
      <c r="I37" s="37"/>
      <c r="J37" s="37"/>
      <c r="K37" s="37"/>
    </row>
    <row r="38" spans="1:11" ht="17.25" customHeight="1" x14ac:dyDescent="0.25">
      <c r="A38" s="37"/>
      <c r="B38" s="37"/>
      <c r="C38" s="38"/>
      <c r="D38" s="38"/>
      <c r="E38" s="38"/>
      <c r="F38" s="38"/>
      <c r="G38" s="39"/>
      <c r="H38" s="37"/>
      <c r="I38" s="37"/>
      <c r="J38" s="37"/>
      <c r="K38" s="37"/>
    </row>
    <row r="39" spans="1:11" x14ac:dyDescent="0.25">
      <c r="A39" s="271" t="s">
        <v>42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3"/>
    </row>
    <row r="40" spans="1:11" x14ac:dyDescent="0.25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</row>
    <row r="41" spans="1:11" ht="30" x14ac:dyDescent="0.25">
      <c r="A41" s="80" t="s">
        <v>68</v>
      </c>
      <c r="B41" s="80" t="s">
        <v>2</v>
      </c>
      <c r="C41" s="80" t="s">
        <v>41</v>
      </c>
      <c r="D41" s="80" t="s">
        <v>10</v>
      </c>
      <c r="E41" s="80" t="s">
        <v>6</v>
      </c>
      <c r="F41" s="17" t="s">
        <v>11</v>
      </c>
      <c r="G41" s="80" t="s">
        <v>37</v>
      </c>
      <c r="H41" s="80" t="s">
        <v>12</v>
      </c>
      <c r="I41" s="80" t="s">
        <v>3</v>
      </c>
      <c r="J41" s="6" t="s">
        <v>1</v>
      </c>
      <c r="K41" s="16" t="s">
        <v>13</v>
      </c>
    </row>
    <row r="42" spans="1:11" x14ac:dyDescent="0.25">
      <c r="A42" s="3">
        <v>1</v>
      </c>
      <c r="B42" s="82" t="s">
        <v>283</v>
      </c>
      <c r="C42" s="84" t="s">
        <v>284</v>
      </c>
      <c r="D42" s="43" t="s">
        <v>7</v>
      </c>
      <c r="E42" s="10">
        <v>115</v>
      </c>
      <c r="F42" s="9">
        <v>115</v>
      </c>
      <c r="G42" s="9">
        <v>0</v>
      </c>
      <c r="H42" s="8">
        <v>0</v>
      </c>
      <c r="I42" s="8" t="s">
        <v>6</v>
      </c>
      <c r="J42" s="8">
        <v>3297.47</v>
      </c>
      <c r="K42" s="9">
        <f t="shared" ref="K42:K50" si="1">J42-F42</f>
        <v>3182.47</v>
      </c>
    </row>
    <row r="43" spans="1:11" x14ac:dyDescent="0.25">
      <c r="A43" s="3">
        <v>2</v>
      </c>
      <c r="B43" s="25" t="s">
        <v>287</v>
      </c>
      <c r="C43" s="85" t="s">
        <v>288</v>
      </c>
      <c r="D43" s="61" t="s">
        <v>107</v>
      </c>
      <c r="E43" s="62">
        <v>198</v>
      </c>
      <c r="F43" s="64">
        <v>198</v>
      </c>
      <c r="G43" s="64">
        <v>0</v>
      </c>
      <c r="H43" s="63">
        <v>0</v>
      </c>
      <c r="I43" s="63" t="s">
        <v>67</v>
      </c>
      <c r="J43" s="63">
        <v>3182.47</v>
      </c>
      <c r="K43" s="64">
        <f t="shared" si="1"/>
        <v>2984.47</v>
      </c>
    </row>
    <row r="44" spans="1:11" x14ac:dyDescent="0.25">
      <c r="A44" s="3">
        <v>3</v>
      </c>
      <c r="B44" s="8" t="s">
        <v>289</v>
      </c>
      <c r="C44" s="27" t="s">
        <v>290</v>
      </c>
      <c r="D44" s="72" t="s">
        <v>291</v>
      </c>
      <c r="E44" s="10">
        <v>256</v>
      </c>
      <c r="F44" s="9">
        <v>256</v>
      </c>
      <c r="G44" s="9">
        <v>0</v>
      </c>
      <c r="H44" s="8">
        <v>0</v>
      </c>
      <c r="I44" s="8" t="s">
        <v>6</v>
      </c>
      <c r="J44" s="8">
        <v>2984.47</v>
      </c>
      <c r="K44" s="9">
        <f>J44-F44</f>
        <v>2728.47</v>
      </c>
    </row>
    <row r="45" spans="1:11" x14ac:dyDescent="0.25">
      <c r="A45" s="3">
        <v>4</v>
      </c>
      <c r="B45" s="8" t="s">
        <v>292</v>
      </c>
      <c r="C45" s="27" t="s">
        <v>293</v>
      </c>
      <c r="D45" s="27" t="s">
        <v>60</v>
      </c>
      <c r="E45" s="8">
        <v>198</v>
      </c>
      <c r="F45" s="9">
        <v>198</v>
      </c>
      <c r="G45" s="9">
        <v>0</v>
      </c>
      <c r="H45" s="8">
        <v>0</v>
      </c>
      <c r="I45" s="8" t="s">
        <v>6</v>
      </c>
      <c r="J45" s="8">
        <v>2728.47</v>
      </c>
      <c r="K45" s="8">
        <f t="shared" si="1"/>
        <v>2530.4699999999998</v>
      </c>
    </row>
    <row r="46" spans="1:11" x14ac:dyDescent="0.25">
      <c r="A46" s="3">
        <v>5</v>
      </c>
      <c r="B46" s="8" t="s">
        <v>294</v>
      </c>
      <c r="C46" s="27" t="s">
        <v>295</v>
      </c>
      <c r="D46" s="27" t="s">
        <v>60</v>
      </c>
      <c r="E46" s="8">
        <v>198</v>
      </c>
      <c r="F46" s="9">
        <v>198</v>
      </c>
      <c r="G46" s="9">
        <v>0</v>
      </c>
      <c r="H46" s="8">
        <v>0</v>
      </c>
      <c r="I46" s="8" t="s">
        <v>6</v>
      </c>
      <c r="J46" s="8">
        <v>2530.4699999999998</v>
      </c>
      <c r="K46" s="8">
        <f t="shared" si="1"/>
        <v>2332.4699999999998</v>
      </c>
    </row>
    <row r="47" spans="1:11" x14ac:dyDescent="0.25">
      <c r="A47" s="3">
        <v>6</v>
      </c>
      <c r="B47" s="25" t="s">
        <v>296</v>
      </c>
      <c r="C47" s="81" t="s">
        <v>297</v>
      </c>
      <c r="D47" s="27" t="s">
        <v>298</v>
      </c>
      <c r="E47" s="8">
        <v>324</v>
      </c>
      <c r="F47" s="9">
        <v>324</v>
      </c>
      <c r="G47" s="9">
        <v>0</v>
      </c>
      <c r="H47" s="8">
        <v>0</v>
      </c>
      <c r="I47" s="8" t="s">
        <v>6</v>
      </c>
      <c r="J47" s="8">
        <v>2332.4699999999998</v>
      </c>
      <c r="K47" s="8">
        <f t="shared" si="1"/>
        <v>2008.4699999999998</v>
      </c>
    </row>
    <row r="48" spans="1:11" x14ac:dyDescent="0.25">
      <c r="A48" s="3">
        <v>7</v>
      </c>
      <c r="B48" s="8" t="s">
        <v>299</v>
      </c>
      <c r="C48" s="27" t="s">
        <v>297</v>
      </c>
      <c r="D48" s="27" t="s">
        <v>298</v>
      </c>
      <c r="E48" s="8">
        <v>324</v>
      </c>
      <c r="F48" s="8">
        <v>324</v>
      </c>
      <c r="G48" s="9">
        <v>0</v>
      </c>
      <c r="H48" s="8">
        <v>0</v>
      </c>
      <c r="I48" s="8" t="s">
        <v>6</v>
      </c>
      <c r="J48" s="8">
        <v>2008.47</v>
      </c>
      <c r="K48" s="8">
        <f t="shared" si="1"/>
        <v>1684.47</v>
      </c>
    </row>
    <row r="49" spans="1:11" x14ac:dyDescent="0.25">
      <c r="A49" s="3">
        <v>8</v>
      </c>
      <c r="B49" s="8" t="s">
        <v>300</v>
      </c>
      <c r="C49" s="27" t="s">
        <v>297</v>
      </c>
      <c r="D49" s="27" t="s">
        <v>298</v>
      </c>
      <c r="E49" s="8">
        <v>324</v>
      </c>
      <c r="F49" s="8">
        <v>324</v>
      </c>
      <c r="G49" s="9">
        <v>0</v>
      </c>
      <c r="H49" s="8">
        <v>0</v>
      </c>
      <c r="I49" s="8" t="s">
        <v>6</v>
      </c>
      <c r="J49" s="8">
        <v>1684.47</v>
      </c>
      <c r="K49" s="8">
        <f t="shared" si="1"/>
        <v>1360.47</v>
      </c>
    </row>
    <row r="50" spans="1:11" x14ac:dyDescent="0.25">
      <c r="A50" s="3">
        <v>9</v>
      </c>
      <c r="B50" s="8" t="s">
        <v>301</v>
      </c>
      <c r="C50" s="27" t="s">
        <v>302</v>
      </c>
      <c r="D50" s="27" t="s">
        <v>30</v>
      </c>
      <c r="E50" s="8">
        <v>362</v>
      </c>
      <c r="F50" s="8">
        <v>362</v>
      </c>
      <c r="G50" s="9">
        <v>0</v>
      </c>
      <c r="H50" s="8">
        <v>0</v>
      </c>
      <c r="I50" s="8" t="s">
        <v>6</v>
      </c>
      <c r="J50" s="8">
        <v>1360.47</v>
      </c>
      <c r="K50" s="8">
        <f t="shared" si="1"/>
        <v>998.47</v>
      </c>
    </row>
    <row r="51" spans="1:11" x14ac:dyDescent="0.25">
      <c r="A51" s="3">
        <v>10</v>
      </c>
      <c r="B51" s="8" t="s">
        <v>303</v>
      </c>
      <c r="C51" s="27" t="s">
        <v>304</v>
      </c>
      <c r="D51" s="27" t="s">
        <v>30</v>
      </c>
      <c r="E51" s="8">
        <v>162</v>
      </c>
      <c r="F51" s="8">
        <v>162</v>
      </c>
      <c r="G51" s="9">
        <v>0</v>
      </c>
      <c r="H51" s="8">
        <v>0</v>
      </c>
      <c r="I51" s="8" t="s">
        <v>6</v>
      </c>
      <c r="J51" s="8">
        <v>998.47</v>
      </c>
      <c r="K51" s="9">
        <f>J51-F51</f>
        <v>836.47</v>
      </c>
    </row>
    <row r="52" spans="1:11" x14ac:dyDescent="0.25">
      <c r="A52" s="3">
        <v>11</v>
      </c>
      <c r="B52" s="8" t="s">
        <v>305</v>
      </c>
      <c r="C52" s="27" t="s">
        <v>306</v>
      </c>
      <c r="D52" s="27" t="s">
        <v>30</v>
      </c>
      <c r="E52" s="8">
        <v>162</v>
      </c>
      <c r="F52" s="8">
        <v>162</v>
      </c>
      <c r="G52" s="9">
        <v>0</v>
      </c>
      <c r="H52" s="8">
        <v>0</v>
      </c>
      <c r="I52" s="8" t="s">
        <v>6</v>
      </c>
      <c r="J52" s="8">
        <v>836.47</v>
      </c>
      <c r="K52" s="9">
        <f>J52-F52</f>
        <v>674.47</v>
      </c>
    </row>
    <row r="53" spans="1:11" x14ac:dyDescent="0.25">
      <c r="A53" s="3">
        <v>12</v>
      </c>
      <c r="B53" s="8" t="s">
        <v>307</v>
      </c>
      <c r="C53" s="27" t="s">
        <v>308</v>
      </c>
      <c r="D53" s="27" t="s">
        <v>30</v>
      </c>
      <c r="E53" s="8">
        <v>162</v>
      </c>
      <c r="F53" s="8">
        <v>162</v>
      </c>
      <c r="G53" s="9">
        <v>0</v>
      </c>
      <c r="H53" s="10">
        <v>0</v>
      </c>
      <c r="I53" s="8" t="s">
        <v>6</v>
      </c>
      <c r="J53" s="8">
        <v>674.47</v>
      </c>
      <c r="K53" s="9">
        <f>J53-F53</f>
        <v>512.47</v>
      </c>
    </row>
    <row r="54" spans="1:11" x14ac:dyDescent="0.25">
      <c r="A54" s="89">
        <v>13</v>
      </c>
      <c r="B54" s="90" t="s">
        <v>309</v>
      </c>
      <c r="C54" s="86" t="s">
        <v>308</v>
      </c>
      <c r="D54" s="86" t="s">
        <v>30</v>
      </c>
      <c r="E54" s="87">
        <v>162</v>
      </c>
      <c r="F54" s="87">
        <v>162</v>
      </c>
      <c r="G54" s="88">
        <v>0</v>
      </c>
      <c r="H54" s="87">
        <v>0</v>
      </c>
      <c r="I54" s="87" t="s">
        <v>6</v>
      </c>
      <c r="J54" s="87">
        <v>512.47</v>
      </c>
      <c r="K54" s="88">
        <f>J54-F54</f>
        <v>350.47</v>
      </c>
    </row>
    <row r="55" spans="1:11" x14ac:dyDescent="0.25">
      <c r="A55" s="3">
        <v>14</v>
      </c>
      <c r="B55" s="8" t="s">
        <v>324</v>
      </c>
      <c r="C55" s="27" t="s">
        <v>325</v>
      </c>
      <c r="D55" s="27" t="s">
        <v>60</v>
      </c>
      <c r="E55" s="8">
        <v>198</v>
      </c>
      <c r="F55" s="8">
        <v>198</v>
      </c>
      <c r="G55" s="8">
        <v>0</v>
      </c>
      <c r="H55" s="8">
        <v>0</v>
      </c>
      <c r="I55" s="8" t="s">
        <v>6</v>
      </c>
      <c r="J55" s="8">
        <v>350.47</v>
      </c>
      <c r="K55" s="8">
        <f>J55-F55</f>
        <v>152.47000000000003</v>
      </c>
    </row>
    <row r="56" spans="1:11" x14ac:dyDescent="0.25">
      <c r="A56" s="3">
        <v>15</v>
      </c>
      <c r="B56" s="8" t="s">
        <v>326</v>
      </c>
      <c r="C56" s="27" t="s">
        <v>327</v>
      </c>
      <c r="D56" s="27" t="s">
        <v>60</v>
      </c>
      <c r="E56" s="8">
        <v>198</v>
      </c>
      <c r="F56" s="8">
        <v>198</v>
      </c>
      <c r="G56" s="8">
        <v>0</v>
      </c>
      <c r="H56" s="8">
        <v>0</v>
      </c>
      <c r="I56" s="8" t="s">
        <v>6</v>
      </c>
      <c r="J56" s="8">
        <v>5352.47</v>
      </c>
      <c r="K56" s="8">
        <f>J56-E56</f>
        <v>5154.47</v>
      </c>
    </row>
    <row r="57" spans="1:11" x14ac:dyDescent="0.25">
      <c r="A57" s="3">
        <v>16</v>
      </c>
      <c r="B57" s="8" t="s">
        <v>328</v>
      </c>
      <c r="C57" s="27" t="s">
        <v>329</v>
      </c>
      <c r="D57" s="27" t="s">
        <v>60</v>
      </c>
      <c r="E57" s="8">
        <v>198</v>
      </c>
      <c r="F57" s="8">
        <v>198</v>
      </c>
      <c r="G57" s="8">
        <v>0</v>
      </c>
      <c r="H57" s="8">
        <v>0</v>
      </c>
      <c r="I57" s="8" t="s">
        <v>6</v>
      </c>
      <c r="J57" s="8">
        <v>5154.47</v>
      </c>
      <c r="K57" s="8">
        <f>J57-F57</f>
        <v>4956.47</v>
      </c>
    </row>
    <row r="58" spans="1:11" x14ac:dyDescent="0.25">
      <c r="A58" s="3">
        <v>17</v>
      </c>
      <c r="B58" s="8" t="s">
        <v>330</v>
      </c>
      <c r="C58" s="27" t="s">
        <v>331</v>
      </c>
      <c r="D58" s="27" t="s">
        <v>30</v>
      </c>
      <c r="E58" s="8">
        <v>162</v>
      </c>
      <c r="F58" s="8">
        <v>162</v>
      </c>
      <c r="G58" s="8">
        <v>0</v>
      </c>
      <c r="H58" s="8">
        <v>0</v>
      </c>
      <c r="I58" s="8" t="s">
        <v>6</v>
      </c>
      <c r="J58" s="8">
        <v>4956.47</v>
      </c>
      <c r="K58" s="8">
        <f>J58-F58</f>
        <v>4794.47</v>
      </c>
    </row>
    <row r="59" spans="1:11" x14ac:dyDescent="0.25">
      <c r="A59" s="3">
        <v>18</v>
      </c>
      <c r="B59" s="8" t="s">
        <v>332</v>
      </c>
      <c r="C59" s="27" t="s">
        <v>333</v>
      </c>
      <c r="D59" s="27" t="s">
        <v>30</v>
      </c>
      <c r="E59" s="8">
        <v>162</v>
      </c>
      <c r="F59" s="8">
        <v>162</v>
      </c>
      <c r="G59" s="8">
        <v>0</v>
      </c>
      <c r="H59" s="8">
        <v>0</v>
      </c>
      <c r="I59" s="8" t="s">
        <v>6</v>
      </c>
      <c r="J59" s="8">
        <v>4794.47</v>
      </c>
      <c r="K59" s="8">
        <f>J59-F59</f>
        <v>4632.47</v>
      </c>
    </row>
    <row r="60" spans="1:11" x14ac:dyDescent="0.25">
      <c r="A60" s="27">
        <v>19</v>
      </c>
      <c r="B60" s="91" t="s">
        <v>334</v>
      </c>
      <c r="C60" s="27" t="s">
        <v>335</v>
      </c>
      <c r="D60" s="27" t="s">
        <v>186</v>
      </c>
      <c r="E60" s="10">
        <v>332</v>
      </c>
      <c r="F60" s="10">
        <v>332</v>
      </c>
      <c r="G60" s="10">
        <v>0</v>
      </c>
      <c r="H60" s="10">
        <v>0</v>
      </c>
      <c r="I60" s="91" t="s">
        <v>6</v>
      </c>
      <c r="J60" s="10">
        <v>4632.47</v>
      </c>
      <c r="K60" s="8">
        <f t="shared" ref="K60:K68" si="2">J60-F60</f>
        <v>4300.47</v>
      </c>
    </row>
    <row r="61" spans="1:11" x14ac:dyDescent="0.25">
      <c r="A61" s="27">
        <v>20</v>
      </c>
      <c r="B61" s="91" t="s">
        <v>336</v>
      </c>
      <c r="C61" s="27" t="s">
        <v>337</v>
      </c>
      <c r="D61" s="27" t="s">
        <v>186</v>
      </c>
      <c r="E61" s="10">
        <v>332</v>
      </c>
      <c r="F61" s="10">
        <v>332</v>
      </c>
      <c r="G61" s="10">
        <v>0</v>
      </c>
      <c r="H61" s="10">
        <v>0</v>
      </c>
      <c r="I61" s="91" t="s">
        <v>6</v>
      </c>
      <c r="J61" s="10">
        <v>4300.47</v>
      </c>
      <c r="K61" s="8">
        <f t="shared" si="2"/>
        <v>3968.4700000000003</v>
      </c>
    </row>
    <row r="62" spans="1:11" x14ac:dyDescent="0.25">
      <c r="A62" s="3">
        <v>21</v>
      </c>
      <c r="B62" s="8" t="s">
        <v>343</v>
      </c>
      <c r="C62" s="27" t="s">
        <v>344</v>
      </c>
      <c r="D62" s="27" t="s">
        <v>186</v>
      </c>
      <c r="E62" s="8">
        <v>332</v>
      </c>
      <c r="F62" s="8">
        <v>332</v>
      </c>
      <c r="G62" s="8">
        <v>0</v>
      </c>
      <c r="H62" s="8">
        <v>0</v>
      </c>
      <c r="I62" s="8" t="s">
        <v>6</v>
      </c>
      <c r="J62" s="8">
        <v>3968.47</v>
      </c>
      <c r="K62" s="8">
        <f t="shared" si="2"/>
        <v>3636.47</v>
      </c>
    </row>
    <row r="63" spans="1:11" x14ac:dyDescent="0.25">
      <c r="A63" s="3">
        <v>22</v>
      </c>
      <c r="B63" s="8" t="s">
        <v>345</v>
      </c>
      <c r="C63" s="27" t="s">
        <v>346</v>
      </c>
      <c r="D63" s="27" t="s">
        <v>186</v>
      </c>
      <c r="E63" s="8">
        <v>332</v>
      </c>
      <c r="F63" s="8">
        <v>332</v>
      </c>
      <c r="G63" s="8">
        <v>0</v>
      </c>
      <c r="H63" s="8">
        <v>0</v>
      </c>
      <c r="I63" s="8" t="s">
        <v>6</v>
      </c>
      <c r="J63" s="8">
        <v>3636.47</v>
      </c>
      <c r="K63" s="8">
        <f t="shared" si="2"/>
        <v>3304.47</v>
      </c>
    </row>
    <row r="64" spans="1:11" x14ac:dyDescent="0.25">
      <c r="A64" s="3">
        <v>23</v>
      </c>
      <c r="B64" s="8" t="s">
        <v>347</v>
      </c>
      <c r="C64" s="27" t="s">
        <v>346</v>
      </c>
      <c r="D64" s="27" t="s">
        <v>186</v>
      </c>
      <c r="E64" s="8">
        <v>258</v>
      </c>
      <c r="F64" s="8">
        <v>257.89999999999998</v>
      </c>
      <c r="G64" s="8">
        <v>0</v>
      </c>
      <c r="H64" s="8">
        <v>0</v>
      </c>
      <c r="I64" s="8" t="s">
        <v>6</v>
      </c>
      <c r="J64" s="8">
        <v>3304.47</v>
      </c>
      <c r="K64" s="8">
        <f>J64-F64</f>
        <v>3046.5699999999997</v>
      </c>
    </row>
    <row r="65" spans="1:11" x14ac:dyDescent="0.25">
      <c r="A65" s="93">
        <v>24</v>
      </c>
      <c r="B65" s="8" t="s">
        <v>348</v>
      </c>
      <c r="C65" s="27" t="s">
        <v>350</v>
      </c>
      <c r="D65" s="27" t="s">
        <v>349</v>
      </c>
      <c r="E65" s="8">
        <v>159</v>
      </c>
      <c r="F65" s="8">
        <v>159</v>
      </c>
      <c r="G65" s="8">
        <v>0</v>
      </c>
      <c r="H65" s="8">
        <v>0</v>
      </c>
      <c r="I65" s="8" t="s">
        <v>157</v>
      </c>
      <c r="J65" s="8">
        <v>3046.57</v>
      </c>
      <c r="K65" s="8">
        <f t="shared" si="2"/>
        <v>2887.57</v>
      </c>
    </row>
    <row r="66" spans="1:11" x14ac:dyDescent="0.25">
      <c r="A66" s="93">
        <v>25</v>
      </c>
      <c r="B66" s="8" t="s">
        <v>351</v>
      </c>
      <c r="C66" s="27" t="s">
        <v>350</v>
      </c>
      <c r="D66" s="27" t="s">
        <v>349</v>
      </c>
      <c r="E66" s="8">
        <v>159</v>
      </c>
      <c r="F66" s="8">
        <v>159</v>
      </c>
      <c r="G66" s="8">
        <v>0</v>
      </c>
      <c r="H66" s="8">
        <v>0</v>
      </c>
      <c r="I66" s="8" t="s">
        <v>157</v>
      </c>
      <c r="J66" s="8">
        <v>2887.57</v>
      </c>
      <c r="K66" s="8">
        <f t="shared" si="2"/>
        <v>2728.57</v>
      </c>
    </row>
    <row r="67" spans="1:11" x14ac:dyDescent="0.25">
      <c r="A67" s="93">
        <v>26</v>
      </c>
      <c r="B67" s="8" t="s">
        <v>348</v>
      </c>
      <c r="C67" s="27" t="s">
        <v>352</v>
      </c>
      <c r="D67" s="27" t="s">
        <v>353</v>
      </c>
      <c r="E67" s="8">
        <v>110</v>
      </c>
      <c r="F67" s="8">
        <v>110.01</v>
      </c>
      <c r="G67" s="8">
        <v>0</v>
      </c>
      <c r="H67" s="8">
        <v>0</v>
      </c>
      <c r="I67" s="8" t="s">
        <v>157</v>
      </c>
      <c r="J67" s="8">
        <v>2728.57</v>
      </c>
      <c r="K67" s="8">
        <f>J67-F67</f>
        <v>2618.56</v>
      </c>
    </row>
    <row r="68" spans="1:11" x14ac:dyDescent="0.25">
      <c r="A68" s="93">
        <v>27</v>
      </c>
      <c r="B68" s="8" t="s">
        <v>351</v>
      </c>
      <c r="C68" s="27" t="s">
        <v>352</v>
      </c>
      <c r="D68" s="27" t="s">
        <v>353</v>
      </c>
      <c r="E68" s="8">
        <v>110</v>
      </c>
      <c r="F68" s="8">
        <v>110.01</v>
      </c>
      <c r="G68" s="8">
        <v>0</v>
      </c>
      <c r="H68" s="8">
        <v>0</v>
      </c>
      <c r="I68" s="8" t="s">
        <v>157</v>
      </c>
      <c r="J68" s="8">
        <v>2618.56</v>
      </c>
      <c r="K68" s="8">
        <f t="shared" si="2"/>
        <v>2508.5499999999997</v>
      </c>
    </row>
    <row r="69" spans="1:11" x14ac:dyDescent="0.25">
      <c r="A69" s="3"/>
      <c r="B69" s="3"/>
      <c r="C69" s="304" t="s">
        <v>76</v>
      </c>
      <c r="D69" s="304"/>
      <c r="E69" s="48">
        <f>E42+E43+E44+E45+E46+E47+E48+E49+E50+E51+E52+E53+E54+E55+E60+E61+E56+E57+E58+E59+E62+E63+E64+E68+E65+E66+E67</f>
        <v>5989</v>
      </c>
      <c r="F69" s="48">
        <f>F42+F43+F44+F45+F46+F47+F48+F49+F50+F51+F52+F53+F54+F55+F60+F61+F56+F57+F58+F59+F62+F63+F64+F68+F65+F66+F67</f>
        <v>5988.92</v>
      </c>
      <c r="G69" s="14"/>
      <c r="H69" s="13"/>
      <c r="I69" s="13"/>
      <c r="J69" s="3"/>
      <c r="K69" s="4"/>
    </row>
    <row r="71" spans="1:11" x14ac:dyDescent="0.25">
      <c r="C71" s="266" t="s">
        <v>39</v>
      </c>
      <c r="D71" s="267"/>
      <c r="E71" s="267"/>
      <c r="F71" s="268"/>
      <c r="G71" s="266">
        <v>920</v>
      </c>
      <c r="H71" s="268"/>
    </row>
    <row r="72" spans="1:11" x14ac:dyDescent="0.25">
      <c r="C72" s="266" t="s">
        <v>38</v>
      </c>
      <c r="D72" s="267"/>
      <c r="E72" s="267"/>
      <c r="F72" s="268"/>
      <c r="G72" s="297">
        <f>F69</f>
        <v>5988.92</v>
      </c>
      <c r="H72" s="281"/>
    </row>
    <row r="73" spans="1:11" x14ac:dyDescent="0.25">
      <c r="C73" s="266" t="s">
        <v>40</v>
      </c>
      <c r="D73" s="267"/>
      <c r="E73" s="267"/>
      <c r="F73" s="268"/>
      <c r="G73" s="281">
        <v>200</v>
      </c>
      <c r="H73" s="281"/>
    </row>
    <row r="74" spans="1:11" x14ac:dyDescent="0.25">
      <c r="C74" s="266" t="s">
        <v>4</v>
      </c>
      <c r="D74" s="267"/>
      <c r="E74" s="267"/>
      <c r="F74" s="268"/>
      <c r="G74" s="303">
        <f>K68</f>
        <v>2508.5499999999997</v>
      </c>
      <c r="H74" s="268"/>
    </row>
    <row r="75" spans="1:11" x14ac:dyDescent="0.25">
      <c r="C75" s="281" t="s">
        <v>249</v>
      </c>
      <c r="D75" s="281"/>
      <c r="E75" s="281"/>
      <c r="F75" s="281"/>
      <c r="G75" s="281">
        <v>160</v>
      </c>
      <c r="H75" s="281"/>
      <c r="I75" s="66"/>
      <c r="J75" s="66"/>
      <c r="K75" s="66"/>
    </row>
    <row r="76" spans="1:11" x14ac:dyDescent="0.25">
      <c r="C76" s="282" t="s">
        <v>69</v>
      </c>
      <c r="D76" s="283"/>
      <c r="E76" s="283"/>
      <c r="F76" s="284"/>
      <c r="G76" s="301"/>
      <c r="H76" s="285"/>
    </row>
    <row r="77" spans="1:11" x14ac:dyDescent="0.25">
      <c r="C77" s="281" t="s">
        <v>75</v>
      </c>
      <c r="D77" s="281"/>
      <c r="E77" s="281"/>
      <c r="F77" s="281"/>
      <c r="G77" s="296">
        <v>6794</v>
      </c>
      <c r="H77" s="296"/>
      <c r="I77" s="66"/>
      <c r="J77" s="66"/>
      <c r="K77" s="66"/>
    </row>
    <row r="78" spans="1:11" x14ac:dyDescent="0.25">
      <c r="C78" s="266" t="s">
        <v>76</v>
      </c>
      <c r="D78" s="267"/>
      <c r="E78" s="267"/>
      <c r="F78" s="268"/>
      <c r="G78" s="297">
        <f>G33+G72+G71-G73-G77</f>
        <v>2017.7299999999996</v>
      </c>
      <c r="H78" s="297"/>
    </row>
    <row r="80" spans="1:11" ht="15.75" x14ac:dyDescent="0.25">
      <c r="H80" s="302" t="s">
        <v>281</v>
      </c>
      <c r="I80" s="302"/>
      <c r="J80" s="302"/>
      <c r="K80" s="302"/>
    </row>
    <row r="82" spans="8:11" ht="18.75" x14ac:dyDescent="0.3">
      <c r="H82" s="270" t="s">
        <v>71</v>
      </c>
      <c r="I82" s="270"/>
      <c r="J82" s="270"/>
      <c r="K82" s="270"/>
    </row>
    <row r="83" spans="8:11" ht="18.75" x14ac:dyDescent="0.3">
      <c r="H83" s="18"/>
      <c r="I83" s="18"/>
      <c r="J83" s="18"/>
      <c r="K83" s="18"/>
    </row>
    <row r="84" spans="8:11" ht="18.75" x14ac:dyDescent="0.3">
      <c r="H84" s="18"/>
      <c r="I84" s="18"/>
      <c r="J84" s="18"/>
      <c r="K84" s="18"/>
    </row>
  </sheetData>
  <mergeCells count="27">
    <mergeCell ref="H80:K80"/>
    <mergeCell ref="H82:K82"/>
    <mergeCell ref="C76:F76"/>
    <mergeCell ref="G76:H76"/>
    <mergeCell ref="C77:F77"/>
    <mergeCell ref="G77:H77"/>
    <mergeCell ref="C78:F78"/>
    <mergeCell ref="G78:H78"/>
    <mergeCell ref="C73:F73"/>
    <mergeCell ref="G73:H73"/>
    <mergeCell ref="C74:F74"/>
    <mergeCell ref="G74:H74"/>
    <mergeCell ref="C75:F75"/>
    <mergeCell ref="G75:H75"/>
    <mergeCell ref="C72:F72"/>
    <mergeCell ref="G72:H72"/>
    <mergeCell ref="A1:K3"/>
    <mergeCell ref="A4:K5"/>
    <mergeCell ref="C29:F29"/>
    <mergeCell ref="C30:F30"/>
    <mergeCell ref="C31:F31"/>
    <mergeCell ref="C32:F32"/>
    <mergeCell ref="C33:F33"/>
    <mergeCell ref="A39:K40"/>
    <mergeCell ref="C69:D69"/>
    <mergeCell ref="C71:F71"/>
    <mergeCell ref="G71:H71"/>
  </mergeCells>
  <pageMargins left="0" right="0" top="0" bottom="0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56</vt:i4>
      </vt:variant>
    </vt:vector>
  </HeadingPairs>
  <TitlesOfParts>
    <vt:vector size="56" baseType="lpstr">
      <vt:lpstr>25-07-2022</vt:lpstr>
      <vt:lpstr>26-07-2022</vt:lpstr>
      <vt:lpstr>27-07-2022</vt:lpstr>
      <vt:lpstr>28-07-2022</vt:lpstr>
      <vt:lpstr>29-07-2022</vt:lpstr>
      <vt:lpstr>30-07-2022</vt:lpstr>
      <vt:lpstr>01-08-2022</vt:lpstr>
      <vt:lpstr>02-02-2022</vt:lpstr>
      <vt:lpstr>03-08-2022</vt:lpstr>
      <vt:lpstr>04-08-2022</vt:lpstr>
      <vt:lpstr>05-08-2022</vt:lpstr>
      <vt:lpstr>06-08-2022</vt:lpstr>
      <vt:lpstr>07-08-2022</vt:lpstr>
      <vt:lpstr>08-08-2022</vt:lpstr>
      <vt:lpstr>09-08-2022</vt:lpstr>
      <vt:lpstr>10-08-2022</vt:lpstr>
      <vt:lpstr>11-08-2022</vt:lpstr>
      <vt:lpstr>12-08-2022</vt:lpstr>
      <vt:lpstr>13-06-2022</vt:lpstr>
      <vt:lpstr>15-08-2022</vt:lpstr>
      <vt:lpstr>16-08-2022</vt:lpstr>
      <vt:lpstr>17-08-2022</vt:lpstr>
      <vt:lpstr>18-08-2022</vt:lpstr>
      <vt:lpstr>19-08-2022</vt:lpstr>
      <vt:lpstr>20-08-2022</vt:lpstr>
      <vt:lpstr>22-08-2022</vt:lpstr>
      <vt:lpstr>23-08-2022</vt:lpstr>
      <vt:lpstr>24-04-2022</vt:lpstr>
      <vt:lpstr>25-08-2022</vt:lpstr>
      <vt:lpstr>26-08-2022</vt:lpstr>
      <vt:lpstr>27-08-2022</vt:lpstr>
      <vt:lpstr>29-08-2022</vt:lpstr>
      <vt:lpstr>30-08-2022</vt:lpstr>
      <vt:lpstr>31-08-2022</vt:lpstr>
      <vt:lpstr>01-09-2022</vt:lpstr>
      <vt:lpstr>02-09-2022</vt:lpstr>
      <vt:lpstr>03-09-2022</vt:lpstr>
      <vt:lpstr>05-09-2022</vt:lpstr>
      <vt:lpstr>06-09-2022</vt:lpstr>
      <vt:lpstr>07-09-2022</vt:lpstr>
      <vt:lpstr>08-09-2022</vt:lpstr>
      <vt:lpstr>09-09-2022</vt:lpstr>
      <vt:lpstr>10-09-2022</vt:lpstr>
      <vt:lpstr>12-09-2022</vt:lpstr>
      <vt:lpstr>13-09-2022</vt:lpstr>
      <vt:lpstr>14-09-2022</vt:lpstr>
      <vt:lpstr>15-09-2022</vt:lpstr>
      <vt:lpstr>16-09-2022</vt:lpstr>
      <vt:lpstr>17-09-2022</vt:lpstr>
      <vt:lpstr>19-09-2022</vt:lpstr>
      <vt:lpstr>20-09-2022</vt:lpstr>
      <vt:lpstr>21-09-2022</vt:lpstr>
      <vt:lpstr>22-09-2022</vt:lpstr>
      <vt:lpstr>23-09-2022</vt:lpstr>
      <vt:lpstr>24-09-2022</vt:lpstr>
      <vt:lpstr>25-09-2022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Biscan sarl</dc:creator>
  <cp:lastModifiedBy>Biscan sarl</cp:lastModifiedBy>
  <cp:lastPrinted>2022-09-23T18:18:37Z</cp:lastPrinted>
  <dcterms:created xsi:type="dcterms:W3CDTF">2022-07-26T11:13:34Z</dcterms:created>
  <dcterms:modified xsi:type="dcterms:W3CDTF">2022-09-24T12:58:58Z</dcterms:modified>
</cp:coreProperties>
</file>