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 Marciot\Desktop\Epfl\Unipoly\Trésorerie\Subventions\DAF\"/>
    </mc:Choice>
  </mc:AlternateContent>
  <xr:revisionPtr revIDLastSave="0" documentId="13_ncr:1_{D6034056-6428-4BF9-8C47-D92412451217}" xr6:coauthVersionLast="41" xr6:coauthVersionMax="41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Menu - Explications" sheetId="2" r:id="rId1"/>
    <sheet name="Profits et Pertes" sheetId="1" r:id="rId2"/>
    <sheet name="Bilan" sheetId="3" r:id="rId3"/>
  </sheets>
  <externalReferences>
    <externalReference r:id="rId4"/>
  </externalReferences>
  <definedNames>
    <definedName name="_se1" localSheetId="1">'Profits et Pertes'!#REF!</definedName>
    <definedName name="_se1">'[1]Proposition OFISA'!#REF!</definedName>
    <definedName name="_se2" localSheetId="1">'Profits et Pertes'!#REF!</definedName>
    <definedName name="_se2">'[1]Proposition OFISA'!#REF!</definedName>
    <definedName name="_ZI1" localSheetId="1">'Profits et Pertes'!$A$1:$E$3,'Profits et Pertes'!#REF!,'Profits et Pertes'!$A$4:$E$53</definedName>
    <definedName name="_ZI1">'[1]Proposition OFISA'!$A$1:$E$58,'[1]Proposition OFISA'!#REF!,'[1]Proposition OFISA'!$A$59:$E$100</definedName>
    <definedName name="ACTCIR" localSheetId="1">'Profits et Pertes'!#REF!</definedName>
    <definedName name="ACTCIRprec">'Profits et Pertes'!#REF!</definedName>
    <definedName name="ACTDIS" localSheetId="1">'Profits et Pertes'!#REF!</definedName>
    <definedName name="ACTDISprec">'Profits et Pertes'!#REF!</definedName>
    <definedName name="actif" localSheetId="1">'Profits et Pertes'!$A$1:$E$3</definedName>
    <definedName name="ACTIMM" localSheetId="1">'Profits et Pertes'!#REF!</definedName>
    <definedName name="ACTIMMprec">'Profits et Pertes'!#REF!</definedName>
    <definedName name="ACTREA" localSheetId="1">'Profits et Pertes'!#REF!</definedName>
    <definedName name="ACTREAprec">'Profits et Pertes'!#REF!</definedName>
    <definedName name="AMORTI" localSheetId="1">'Profits et Pertes'!#REF!</definedName>
    <definedName name="AMORTI">'[1]Proposition OFISA'!#REF!</definedName>
    <definedName name="annexe" localSheetId="1">'Profits et Pertes'!$A$4:$E$53</definedName>
    <definedName name="AREPAR" localSheetId="1">'Profits et Pertes'!#REF!</definedName>
    <definedName name="AREPAR">'[1]Proposition OFISA'!#REF!</definedName>
    <definedName name="ATRELE" localSheetId="1">'Profits et Pertes'!#REF!</definedName>
    <definedName name="ATRELE">'[1]Proposition OFISA'!#REF!</definedName>
    <definedName name="AUGMACT" localSheetId="1">'Profits et Pertes'!#REF!</definedName>
    <definedName name="AUGMACT">'[1]Proposition OFISA'!#REF!</definedName>
    <definedName name="AUTDEB" localSheetId="1">'Profits et Pertes'!#REF!</definedName>
    <definedName name="AUTDEB">'[1]Proposition OFISA'!#REF!</definedName>
    <definedName name="BANACT" localSheetId="1">'Profits et Pertes'!#REF!</definedName>
    <definedName name="BANACT">'[1]Proposition OFISA'!#REF!</definedName>
    <definedName name="BEAVIT" localSheetId="1">'Profits et Pertes'!#REF!</definedName>
    <definedName name="BEAVIT">'[1]Proposition OFISA'!#REF!</definedName>
    <definedName name="BENAVI" localSheetId="1">'Profits et Pertes'!#REF!</definedName>
    <definedName name="BENAVI">'[1]Proposition OFISA'!#REF!</definedName>
    <definedName name="BENEXE" localSheetId="1">'Profits et Pertes'!#REF!</definedName>
    <definedName name="BENEXE">'[1]Proposition OFISA'!#REF!</definedName>
    <definedName name="BENEXP" localSheetId="1">'Profits et Pertes'!#REF!</definedName>
    <definedName name="BENEXP">'[1]Proposition OFISA'!#REF!</definedName>
    <definedName name="BENPER" localSheetId="1">'Profits et Pertes'!#REF!</definedName>
    <definedName name="BENPER">'[1]Proposition OFISA'!#REF!</definedName>
    <definedName name="BEREBI" localSheetId="1">'Profits et Pertes'!#REF!</definedName>
    <definedName name="BEREBIprec">'Profits et Pertes'!#REF!</definedName>
    <definedName name="BEREBIpreced">'Profits et Pertes'!#REF!</definedName>
    <definedName name="bilan" localSheetId="1">'Profits et Pertes'!$A$1:$E$3</definedName>
    <definedName name="bildet" localSheetId="1">'Profits et Pertes'!#REF!</definedName>
    <definedName name="bildet">'[1]Proposition OFISA'!#REF!</definedName>
    <definedName name="CAPACT" localSheetId="1">'Profits et Pertes'!#REF!</definedName>
    <definedName name="CAPACT">'[1]Proposition OFISA'!#REF!</definedName>
    <definedName name="CAPITAL" localSheetId="1">'Profits et Pertes'!#REF!</definedName>
    <definedName name="CAPITALprec">'Profits et Pertes'!#REF!</definedName>
    <definedName name="CAPITALpreced">'Profits et Pertes'!#REF!</definedName>
    <definedName name="CAPRES" localSheetId="1">'Profits et Pertes'!#REF!</definedName>
    <definedName name="CAPRES">'[1]Proposition OFISA'!#REF!</definedName>
    <definedName name="CASFLO" localSheetId="1">'Profits et Pertes'!#REF!</definedName>
    <definedName name="CASFLO">'[1]Proposition OFISA'!#REF!</definedName>
    <definedName name="CHABRU" localSheetId="1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1">'Profits et Pertes'!#REF!</definedName>
    <definedName name="CHANET">'[1]Proposition OFISA'!#REF!</definedName>
    <definedName name="CHASOUT">'Profits et Pertes'!$E$20</definedName>
    <definedName name="CHASOUTprec">'Profits et Pertes'!#REF!</definedName>
    <definedName name="Compte_de_profits_et_pertes_1997" localSheetId="1">'Profits et Pertes'!#REF!</definedName>
    <definedName name="Compte_de_profits_et_pertes_1997">'[1]Proposition OFISA'!#REF!</definedName>
    <definedName name="DATARR" localSheetId="1">'Profits et Pertes'!#REF!</definedName>
    <definedName name="DATEBIL" localSheetId="1">'Profits et Pertes'!#REF!</definedName>
    <definedName name="DATEPEP" localSheetId="1">'Profits et Pertes'!#REF!</definedName>
    <definedName name="DATEPEP">'[1]Proposition OFISA'!#REF!</definedName>
    <definedName name="DEACTprec">'Profits et Pertes'!#REF!</definedName>
    <definedName name="DETACT" localSheetId="1">'Profits et Pertes'!#REF!</definedName>
    <definedName name="DETACTprec">'Profits et Pertes'!#REF!</definedName>
    <definedName name="DETALT" localSheetId="1">'Profits et Pertes'!#REF!</definedName>
    <definedName name="DETALT">'[1]Proposition OFISA'!#REF!</definedName>
    <definedName name="DIMIDETT" localSheetId="1">'Profits et Pertes'!#REF!</definedName>
    <definedName name="DIMIDETT">'[1]Proposition OFISA'!#REF!</definedName>
    <definedName name="DIVIDE" localSheetId="1">'Profits et Pertes'!#REF!</definedName>
    <definedName name="DIVIDE">'[1]Proposition OFISA'!#REF!</definedName>
    <definedName name="EMLOTE" localSheetId="1">'Profits et Pertes'!#REF!</definedName>
    <definedName name="EMLOTE">'[1]Proposition OFISA'!#REF!</definedName>
    <definedName name="EMPHYP" localSheetId="1">'Profits et Pertes'!#REF!</definedName>
    <definedName name="EMPHYP">'[1]Proposition OFISA'!#REF!</definedName>
    <definedName name="EXCEDE" localSheetId="1">'Profits et Pertes'!#REF!</definedName>
    <definedName name="EXCEDE">'[1]Proposition OFISA'!#REF!</definedName>
    <definedName name="FINEXT" localSheetId="1">'Profits et Pertes'!#REF!</definedName>
    <definedName name="FINEXT">'[1]Proposition OFISA'!#REF!</definedName>
    <definedName name="FININT" localSheetId="1">'Profits et Pertes'!#REF!</definedName>
    <definedName name="FININT">'[1]Proposition OFISA'!#REF!</definedName>
    <definedName name="FONETR" localSheetId="1">'Profits et Pertes'!#REF!</definedName>
    <definedName name="FONETRprec">'Profits et Pertes'!#REF!</definedName>
    <definedName name="FONPRO" localSheetId="1">'Profits et Pertes'!#REF!</definedName>
    <definedName name="FONPROprec">'Profits et Pertes'!#REF!</definedName>
    <definedName name="FRADCO" localSheetId="1">'Profits et Pertes'!#REF!</definedName>
    <definedName name="FRADCO">'[1]Proposition OFISA'!#REF!</definedName>
    <definedName name="FRAPER" localSheetId="1">'Profits et Pertes'!#REF!</definedName>
    <definedName name="FRAPER">'[1]Proposition OFISA'!#REF!</definedName>
    <definedName name="FRDIGE" localSheetId="1">'Profits et Pertes'!#REF!</definedName>
    <definedName name="FRDIGE">'[1]Proposition OFISA'!#REF!</definedName>
    <definedName name="IMMCOR" localSheetId="1">'Profits et Pertes'!#REF!</definedName>
    <definedName name="IMMCORprec">'Profits et Pertes'!#REF!</definedName>
    <definedName name="IMMFIN" localSheetId="1">'Profits et Pertes'!#REF!</definedName>
    <definedName name="IMMFIN">'[1]Proposition OFISA'!#REF!</definedName>
    <definedName name="IMMINC" localSheetId="1">'Profits et Pertes'!#REF!</definedName>
    <definedName name="IMMINC">'[1]Proposition OFISA'!#REF!</definedName>
    <definedName name="MARBRU" localSheetId="1">'Profits et Pertes'!#REF!</definedName>
    <definedName name="MARBRU">'[1]Proposition OFISA'!#REF!</definedName>
    <definedName name="page_de_garde" localSheetId="1">'Profits et Pertes'!#REF!</definedName>
    <definedName name="page_de_garde">'[1]Proposition OFISA'!#REF!</definedName>
    <definedName name="passif" localSheetId="1">'Profits et Pertes'!#REF!</definedName>
    <definedName name="PEPREP" localSheetId="1">'Profits et Pertes'!#REF!</definedName>
    <definedName name="PP" localSheetId="1">'Profits et Pertes'!#REF!</definedName>
    <definedName name="PP">'[1]Proposition OFISA'!#REF!</definedName>
    <definedName name="ppbis" localSheetId="1">'Profits et Pertes'!#REF!</definedName>
    <definedName name="ppbis">'[1]Proposition OFISA'!#REF!</definedName>
    <definedName name="ppdet" localSheetId="1">'Profits et Pertes'!#REF!</definedName>
    <definedName name="ppdet">'[1]Proposition OFISA'!#REF!</definedName>
    <definedName name="PPPSDD" localSheetId="1">'Profits et Pertes'!#REF!</definedName>
    <definedName name="PPPSDD">'[1]Proposition OFISA'!#REF!</definedName>
    <definedName name="_xlnm.Print_Area" localSheetId="2">Bilan!$A$1:$G$63</definedName>
    <definedName name="_xlnm.Print_Area" localSheetId="1">'Profits et Pertes'!$A$1:$E$53</definedName>
    <definedName name="_xlnm.Print_Titles" localSheetId="1">'Profits et Pertes'!$1:$2</definedName>
    <definedName name="PRMAVE" localSheetId="1">'Profits et Pertes'!#REF!</definedName>
    <definedName name="PRMAVE">'[1]Proposition OFISA'!#REF!</definedName>
    <definedName name="pro" localSheetId="1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1">'Profits et Pertes'!#REF!</definedName>
    <definedName name="PROVISprec">'Profits et Pertes'!#REF!</definedName>
    <definedName name="RAISOC" localSheetId="1">'Profits et Pertes'!$A$1</definedName>
    <definedName name="RAISOC1" localSheetId="1">'Profits et Pertes'!$A$2:$E$2</definedName>
    <definedName name="REPART" localSheetId="1">'Profits et Pertes'!#REF!</definedName>
    <definedName name="REPART">'[1]Proposition OFISA'!#REF!</definedName>
    <definedName name="se" localSheetId="1">'Profits et Pertes'!#REF!</definedName>
    <definedName name="se">'[1]Proposition OFISA'!#REF!</definedName>
    <definedName name="SEREXT" localSheetId="1">'Profits et Pertes'!#REF!</definedName>
    <definedName name="SEREXT">'[1]Proposition OFISA'!#REF!</definedName>
    <definedName name="SLTEXT" localSheetId="1">'Profits et Pertes'!#REF!</definedName>
    <definedName name="SLTEXT">'[1]Proposition OFISA'!#REF!</definedName>
    <definedName name="TITANNEXE" localSheetId="1">'Profits et Pertes'!#REF!</definedName>
    <definedName name="TITBILAN" localSheetId="1">'Profits et Pertes'!#REF!</definedName>
    <definedName name="TITPP" localSheetId="1">'Profits et Pertes'!#REF!</definedName>
    <definedName name="TITPP">'[1]Proposition OFISA'!#REF!</definedName>
    <definedName name="TITPPBIS" localSheetId="1">'Profits et Pertes'!#REF!</definedName>
    <definedName name="TITPPBIS">'[1]Proposition OFISA'!#REF!</definedName>
    <definedName name="TITPRO" localSheetId="1">'Profits et Pertes'!#REF!</definedName>
    <definedName name="TITPRO">'[1]Proposition OFISA'!#REF!</definedName>
    <definedName name="TITSE" localSheetId="1">'Profits et Pertes'!#REF!</definedName>
    <definedName name="TITSE">'[1]Proposition OFISA'!#REF!</definedName>
    <definedName name="TOTACT" localSheetId="1">'Profits et Pertes'!#REF!</definedName>
    <definedName name="TOTACTprec">'Profits et Pertes'!#REF!</definedName>
    <definedName name="TOTCHA">'Profits et Pertes'!$E$35</definedName>
    <definedName name="TOTCHAprec">'Profits et Pertes'!#REF!</definedName>
    <definedName name="TOTEMP" localSheetId="1">'Profits et Pertes'!#REF!</definedName>
    <definedName name="TOTEMP">'[1]Proposition OFISA'!#REF!</definedName>
    <definedName name="TOTPAS" localSheetId="1">'Profits et Pertes'!#REF!</definedName>
    <definedName name="TOTPASprec">'Profits et Pertes'!#REF!</definedName>
    <definedName name="TOTPROD">'Profits et Pertes'!$E$17</definedName>
    <definedName name="TOTPRODprec">'Profits et Pertes'!#REF!</definedName>
    <definedName name="TOTSOU" localSheetId="1">'Profits et Pertes'!#REF!</definedName>
    <definedName name="TOTSOU">'[1]Proposition OFISA'!#REF!</definedName>
    <definedName name="TRADEP" localSheetId="1">'Profits et Pertes'!#REF!</definedName>
    <definedName name="TRADEP">'[1]Proposition OFISA'!#REF!</definedName>
    <definedName name="VARIFR" localSheetId="1">'Profits et Pertes'!#REF!</definedName>
    <definedName name="VARIFR">'[1]Proposition OFISA'!#REF!</definedName>
    <definedName name="Z_4DD812B0_0CE4_4712_BE3B_6D951AD1EC9E_.wvu.PrintArea" localSheetId="1" hidden="1">'Profits et Pertes'!$A$1:$E$38</definedName>
    <definedName name="Z_4DD812B0_0CE4_4712_BE3B_6D951AD1EC9E_.wvu.PrintTitles" localSheetId="1" hidden="1">'Profits et Pertes'!$1:$2</definedName>
    <definedName name="Z_4DD812B0_0CE4_4712_BE3B_6D951AD1EC9E_.wvu.Rows" localSheetId="1" hidden="1">'Profits et Pertes'!#REF!,'Profits et Pertes'!#REF!</definedName>
    <definedName name="Z_5AA83601_D342_4A40_961E_3F472B3C3A80_.wvu.PrintArea" localSheetId="1" hidden="1">'Profits et Pertes'!$A$1:$E$38</definedName>
    <definedName name="Z_5AA83601_D342_4A40_961E_3F472B3C3A80_.wvu.PrintTitles" localSheetId="1" hidden="1">'Profits et Pertes'!$1:$2</definedName>
    <definedName name="Z_5AA83601_D342_4A40_961E_3F472B3C3A80_.wvu.Rows" localSheetId="1" hidden="1">'Profits et Pertes'!#REF!,'Profits et Pertes'!#REF!</definedName>
    <definedName name="Z_A035189C_C4C8_477A_B8CF_33A16CD08E43_.wvu.PrintArea" localSheetId="1" hidden="1">'Profits et Pertes'!$A$1:$E$38</definedName>
    <definedName name="Z_A035189C_C4C8_477A_B8CF_33A16CD08E43_.wvu.PrintTitles" localSheetId="1" hidden="1">'Profits et Pertes'!$1:$2</definedName>
    <definedName name="Z_A035189C_C4C8_477A_B8CF_33A16CD08E43_.wvu.Rows" localSheetId="1" hidden="1">'Profits et Pertes'!#REF!,'Profits et Pertes'!#REF!</definedName>
    <definedName name="Z_BFDCD700_5607_11D7_98B8_0001020B4F98_.wvu.PrintArea" localSheetId="1" hidden="1">'Profits et Pertes'!$A$1:$E$38</definedName>
    <definedName name="Z_BFDCD700_5607_11D7_98B8_0001020B4F98_.wvu.PrintTitles" localSheetId="1" hidden="1">'Profits et Pertes'!$1:$2</definedName>
    <definedName name="Z_BFDCD700_5607_11D7_98B8_0001020B4F98_.wvu.Rows" localSheetId="1" hidden="1">'Profits et Pertes'!#REF!,'Profits et Pertes'!#REF!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3" l="1"/>
  <c r="B13" i="3"/>
  <c r="B11" i="3"/>
  <c r="B12" i="3"/>
  <c r="B46" i="3"/>
  <c r="D48" i="3"/>
  <c r="D41" i="3"/>
  <c r="D42" i="3"/>
  <c r="B41" i="3"/>
  <c r="B42" i="3"/>
  <c r="D32" i="3"/>
  <c r="D45" i="3"/>
  <c r="D39" i="3"/>
  <c r="B39" i="3"/>
  <c r="B35" i="3"/>
  <c r="D35" i="3"/>
  <c r="D37" i="3"/>
  <c r="B37" i="3"/>
  <c r="D36" i="3"/>
  <c r="B36" i="3"/>
  <c r="D33" i="3"/>
  <c r="B23" i="3"/>
  <c r="B58" i="3"/>
  <c r="D58" i="3"/>
  <c r="B14" i="3"/>
  <c r="B18" i="3"/>
  <c r="B33" i="3" l="1"/>
  <c r="D46" i="3"/>
  <c r="D15" i="3"/>
  <c r="D14" i="3"/>
  <c r="D12" i="3"/>
  <c r="D11" i="3"/>
  <c r="C21" i="1" l="1"/>
  <c r="C25" i="1"/>
  <c r="C23" i="1"/>
  <c r="C24" i="1"/>
  <c r="C26" i="1"/>
  <c r="C27" i="1"/>
  <c r="B31" i="1"/>
  <c r="B32" i="1"/>
  <c r="B30" i="1"/>
  <c r="C32" i="1"/>
  <c r="C30" i="1"/>
  <c r="C29" i="1" l="1"/>
  <c r="C28" i="1"/>
  <c r="E14" i="1" l="1"/>
  <c r="B14" i="1" s="1"/>
  <c r="C14" i="1"/>
  <c r="B15" i="1"/>
  <c r="B29" i="1"/>
  <c r="E21" i="1"/>
  <c r="B13" i="1" l="1"/>
  <c r="D10" i="3" l="1"/>
  <c r="C4" i="2" l="1"/>
  <c r="A4" i="1"/>
  <c r="B45" i="3" l="1"/>
  <c r="B32" i="3"/>
  <c r="B20" i="3" l="1"/>
  <c r="D20" i="3"/>
  <c r="D17" i="3"/>
  <c r="B17" i="3" l="1"/>
  <c r="B10" i="3"/>
  <c r="D63" i="3"/>
  <c r="C17" i="1"/>
  <c r="E17" i="1"/>
  <c r="B9" i="3" l="1"/>
  <c r="E7" i="1"/>
  <c r="D6" i="3" s="1"/>
  <c r="C7" i="1"/>
  <c r="B6" i="3" s="1"/>
  <c r="A5" i="1"/>
  <c r="B63" i="3" l="1"/>
  <c r="D54" i="3"/>
  <c r="B54" i="3"/>
  <c r="D31" i="3"/>
  <c r="B31" i="3"/>
  <c r="B12" i="1"/>
  <c r="C35" i="1"/>
  <c r="C37" i="1" s="1"/>
  <c r="B50" i="1"/>
  <c r="B48" i="1"/>
  <c r="B47" i="1"/>
  <c r="B46" i="1"/>
  <c r="B45" i="1"/>
  <c r="B43" i="1"/>
  <c r="B42" i="1"/>
  <c r="B40" i="1"/>
  <c r="B39" i="1"/>
  <c r="B38" i="1"/>
  <c r="B36" i="1"/>
  <c r="B34" i="1"/>
  <c r="B33" i="1"/>
  <c r="B28" i="1"/>
  <c r="B27" i="1"/>
  <c r="B26" i="1"/>
  <c r="B25" i="1"/>
  <c r="B24" i="1"/>
  <c r="B23" i="1"/>
  <c r="B22" i="1"/>
  <c r="B21" i="1"/>
  <c r="B20" i="1"/>
  <c r="B19" i="1"/>
  <c r="B18" i="1"/>
  <c r="B11" i="1"/>
  <c r="E35" i="1"/>
  <c r="E37" i="1" s="1"/>
  <c r="B10" i="1"/>
  <c r="D9" i="3" l="1"/>
  <c r="D27" i="3"/>
  <c r="C44" i="1"/>
  <c r="C49" i="1" s="1"/>
  <c r="B44" i="3" s="1"/>
  <c r="B48" i="3" s="1"/>
  <c r="B35" i="1"/>
  <c r="B41" i="1"/>
  <c r="B27" i="3" l="1"/>
  <c r="D44" i="3"/>
  <c r="B17" i="1"/>
  <c r="E44" i="1" l="1"/>
  <c r="B37" i="1"/>
  <c r="E49" i="1" l="1"/>
  <c r="B44" i="1"/>
  <c r="B49" i="1" l="1"/>
</calcChain>
</file>

<file path=xl/sharedStrings.xml><?xml version="1.0" encoding="utf-8"?>
<sst xmlns="http://schemas.openxmlformats.org/spreadsheetml/2006/main" count="145" uniqueCount="122">
  <si>
    <t>Association EPFL</t>
  </si>
  <si>
    <t>Ecublens</t>
  </si>
  <si>
    <t>Bilan au 31 décembre</t>
  </si>
  <si>
    <t>A c t i f</t>
  </si>
  <si>
    <t>CHF</t>
  </si>
  <si>
    <t>Actifs circulants</t>
  </si>
  <si>
    <t>Actifs disponibles</t>
  </si>
  <si>
    <t>Actifs réalisables</t>
  </si>
  <si>
    <t>Actifs immobilisés</t>
  </si>
  <si>
    <t>Total de l'actif</t>
  </si>
  <si>
    <t>P a s s i f</t>
  </si>
  <si>
    <t>Fonds étrangers</t>
  </si>
  <si>
    <t>Dettes à court terme</t>
  </si>
  <si>
    <t xml:space="preserve">Créanciers </t>
  </si>
  <si>
    <t>Fortune de l'association</t>
  </si>
  <si>
    <t>Fortune</t>
  </si>
  <si>
    <t>Résultat de l'exercice</t>
  </si>
  <si>
    <t>Total du passif</t>
  </si>
  <si>
    <t>Produits de l'association</t>
  </si>
  <si>
    <t>Cotisations étudiants</t>
  </si>
  <si>
    <t>Total des produits</t>
  </si>
  <si>
    <t>Charges de l'association</t>
  </si>
  <si>
    <t>Total des charges</t>
  </si>
  <si>
    <t>Résultat avant amortissements et provisions</t>
  </si>
  <si>
    <t>Amortissements et attributions aux provisions</t>
  </si>
  <si>
    <t>Amortissements des immobilisations corporelles</t>
  </si>
  <si>
    <t>Attribution à la provision sur débiteurs (II)</t>
  </si>
  <si>
    <t>Résultat avant produits et charges financiers</t>
  </si>
  <si>
    <t>Produits financiers</t>
  </si>
  <si>
    <t>Charges financières</t>
  </si>
  <si>
    <t>Résultat avant impôts</t>
  </si>
  <si>
    <t>Investissements</t>
  </si>
  <si>
    <t>Mobilier exposition</t>
  </si>
  <si>
    <t>Mobilier et matériel bureau</t>
  </si>
  <si>
    <t>Hardware</t>
  </si>
  <si>
    <t>Software</t>
  </si>
  <si>
    <t>Autres actifs immobilisés</t>
  </si>
  <si>
    <t>Total</t>
  </si>
  <si>
    <t>Ecart% Bud vs N-1</t>
  </si>
  <si>
    <t>Justification</t>
  </si>
  <si>
    <t xml:space="preserve">Explications </t>
  </si>
  <si>
    <t>Date</t>
  </si>
  <si>
    <t>Menu</t>
  </si>
  <si>
    <t>Période</t>
  </si>
  <si>
    <t>de</t>
  </si>
  <si>
    <t>à</t>
  </si>
  <si>
    <t>Onglet Bilan</t>
  </si>
  <si>
    <t>Libellé des natures de produits et charges</t>
  </si>
  <si>
    <t>Il est possible ajouter une/des ligne(s) supplémentaire(s) si nécessaire</t>
  </si>
  <si>
    <t>Mesure les écarts entre le budget et le réalisé de l'année précédente (N-1)</t>
  </si>
  <si>
    <t xml:space="preserve">Le calcul est automatique </t>
  </si>
  <si>
    <t>Il faut insérer le budget demandé par ligne pour la période concernée</t>
  </si>
  <si>
    <t>Le montant doit ensuite être justifié et détaillé dans la partie "Justification"</t>
  </si>
  <si>
    <t>Colonne B (Ecart%)</t>
  </si>
  <si>
    <t xml:space="preserve">Il faut insérer les chiffres de l'exercice comptable précédent, du moins la dernière </t>
  </si>
  <si>
    <t>Les totaux sont calculés automatiquement</t>
  </si>
  <si>
    <t>projection si la période concernée n'est pas encore terminée/bouclée</t>
  </si>
  <si>
    <t>Le but est de comparer ces chiffres avec ceux du budget et d'expliquer la raison des écarts</t>
  </si>
  <si>
    <t>Colonne A (Libellé)</t>
  </si>
  <si>
    <t>Colonne C (Budget)</t>
  </si>
  <si>
    <t>Colonne D (Réalisé/projection)</t>
  </si>
  <si>
    <t xml:space="preserve">Pour chaque ligne il faut indiquer les hypothèses retenues, les facteurs quantités et </t>
  </si>
  <si>
    <t>prix unitaire (PU) ou % supplémentaire par rapport à l'exercice précédent et pourquoi</t>
  </si>
  <si>
    <t>Le but est de justifier et de rendre le plus plausible possible chaque ligne du budget</t>
  </si>
  <si>
    <t>Colonne E (Réalisé/projection)</t>
  </si>
  <si>
    <t>Colonne F (Justification)</t>
  </si>
  <si>
    <t>Libellé des natures des Actifs et des Passifs du Bilan</t>
  </si>
  <si>
    <t>Colonne B (Budget)</t>
  </si>
  <si>
    <t>Débiteurs nets</t>
  </si>
  <si>
    <t>On peut trouver également l'addition de plusieurs montants par founisseurs</t>
  </si>
  <si>
    <t>Automatique + 12 mois</t>
  </si>
  <si>
    <t>Change les dates/années automatiquement dans les onglets Profits et Pertes et Bilan</t>
  </si>
  <si>
    <t>Année</t>
  </si>
  <si>
    <t>Onglet Profits et Pertes (PP)</t>
  </si>
  <si>
    <t>Caisse</t>
  </si>
  <si>
    <t xml:space="preserve">Il est possible d'ajouter une/des ligne(s) supplémentaire(s) si nécessaire ou de </t>
  </si>
  <si>
    <t>Les totaux et la fortune sont calculés automatiquement</t>
  </si>
  <si>
    <t>Banque</t>
  </si>
  <si>
    <t>Mobilier</t>
  </si>
  <si>
    <t>Informatique (HW-SW)</t>
  </si>
  <si>
    <t>Modifier le libellé en fonction des activités propres à votre association</t>
  </si>
  <si>
    <t>Poste/CCP</t>
  </si>
  <si>
    <t>Entrées</t>
  </si>
  <si>
    <t>Subventions</t>
  </si>
  <si>
    <t>Dons</t>
  </si>
  <si>
    <t>Divers dons faits à l'association</t>
  </si>
  <si>
    <t>Charges internes  à l'association</t>
  </si>
  <si>
    <t>Conférences et projections</t>
  </si>
  <si>
    <t>Jardins</t>
  </si>
  <si>
    <t>Campus Farmers</t>
  </si>
  <si>
    <t>Apiculture</t>
  </si>
  <si>
    <t>Ingénieur.e.s engagé.e.s</t>
  </si>
  <si>
    <t>Achats solidaires</t>
  </si>
  <si>
    <t>Semaine de la durabilité</t>
  </si>
  <si>
    <t>Extraordinaires</t>
  </si>
  <si>
    <t>Castor Freegan</t>
  </si>
  <si>
    <t>Extraordinaire</t>
  </si>
  <si>
    <t>Ventes</t>
  </si>
  <si>
    <t>Participation à plus d'évéments pour des récoltes de fonds</t>
  </si>
  <si>
    <t>Le nombre de membres actifs a augmenté</t>
  </si>
  <si>
    <t>Le pôle s'est restrucutré et prévoit beaucoup plus d'événement que l'année passée.</t>
  </si>
  <si>
    <t>Le projet Campus Farmes a rejoint le projet des Jardins.</t>
  </si>
  <si>
    <t xml:space="preserve">Le projet a trouvé une cuisine; ses acivités sont beaucoup plus fréquentes </t>
  </si>
  <si>
    <t xml:space="preserve">Change the Debate, Debate the Change </t>
  </si>
  <si>
    <t>Tout nouveau projet</t>
  </si>
  <si>
    <t>Besoin de renouveler le matériel; Campus Farmers rejoint les Jardins</t>
  </si>
  <si>
    <t>Le pôle d'action a été dissou en fin d'exercice 2018-2019</t>
  </si>
  <si>
    <t>Plus de conférences</t>
  </si>
  <si>
    <t>Le nombre de membres actifs a augmenté et les acivités proposées restent les même.</t>
  </si>
  <si>
    <t>Problème avec la comptabilité 2017-2018. La fin d'une bourse U-change n'a pas été comptée.</t>
  </si>
  <si>
    <t>Pôle d'Actions</t>
  </si>
  <si>
    <t>E.V.A. - étudiant.e.s véganes et animalistes</t>
  </si>
  <si>
    <t>Pas de dôme cette année</t>
  </si>
  <si>
    <t>Compte bancaire des "achats solidaires"</t>
  </si>
  <si>
    <t>Transitoires</t>
  </si>
  <si>
    <r>
      <t>Investissements matériels pour la logistique et le projet "</t>
    </r>
    <r>
      <rPr>
        <i/>
        <sz val="11"/>
        <rFont val="Trebuchet MS"/>
        <family val="2"/>
      </rPr>
      <t>Castor Freegan"</t>
    </r>
  </si>
  <si>
    <t>Matériel pour la logistique</t>
  </si>
  <si>
    <t xml:space="preserve">Crédits des membres </t>
  </si>
  <si>
    <t>Argent dû aux fournisseur.e.s</t>
  </si>
  <si>
    <t>Fonds</t>
  </si>
  <si>
    <t>Sources de financement non-entamées</t>
  </si>
  <si>
    <t>Bourse U-change non-comptabilisée pendant l'année 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</si>
</sst>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0\ ;\(#,##0.00\)"/>
    <numFmt numFmtId="165" formatCode="0.0\ "/>
    <numFmt numFmtId="166" formatCode="0.0%"/>
  </numFmts>
  <fonts count="32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6"/>
      <name val="Trebuchet MS"/>
      <family val="2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b/>
      <i/>
      <sz val="10"/>
      <name val="Trebuchet MS"/>
      <family val="2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b/>
      <u/>
      <sz val="11"/>
      <name val="Trebuchet MS"/>
      <family val="2"/>
    </font>
    <font>
      <sz val="11"/>
      <color indexed="9"/>
      <name val="Trebuchet MS"/>
      <family val="2"/>
    </font>
    <font>
      <b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i/>
      <sz val="9"/>
      <name val="Trebuchet MS"/>
      <family val="2"/>
    </font>
    <font>
      <b/>
      <sz val="9"/>
      <name val="Trebuchet MS"/>
      <family val="2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7"/>
      <color theme="6" tint="-0.249977111117893"/>
      <name val="Calibri"/>
      <family val="2"/>
      <scheme val="minor"/>
    </font>
    <font>
      <i/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3">
    <xf numFmtId="0" fontId="0" fillId="0" borderId="0"/>
    <xf numFmtId="9" fontId="20" fillId="0" borderId="0" applyFont="0" applyFill="0" applyBorder="0" applyAlignment="0" applyProtection="0"/>
    <xf numFmtId="164" fontId="1" fillId="0" borderId="0"/>
    <xf numFmtId="0" fontId="3" fillId="0" borderId="0">
      <alignment horizontal="centerContinuous"/>
      <protection locked="0"/>
    </xf>
    <xf numFmtId="164" fontId="1" fillId="0" borderId="0" applyFill="0"/>
    <xf numFmtId="4" fontId="6" fillId="0" borderId="0" applyFont="0" applyFill="0" applyBorder="0" applyAlignment="0" applyProtection="0"/>
    <xf numFmtId="0" fontId="8" fillId="0" borderId="0">
      <alignment horizontal="center"/>
      <protection locked="0"/>
    </xf>
    <xf numFmtId="1" fontId="9" fillId="0" borderId="0" applyFill="0">
      <alignment horizontal="center"/>
    </xf>
    <xf numFmtId="164" fontId="12" fillId="0" borderId="0" applyProtection="0">
      <protection locked="0"/>
    </xf>
    <xf numFmtId="164" fontId="1" fillId="2" borderId="1"/>
    <xf numFmtId="164" fontId="15" fillId="0" borderId="1">
      <protection locked="0"/>
    </xf>
    <xf numFmtId="164" fontId="16" fillId="1" borderId="1"/>
    <xf numFmtId="164" fontId="1" fillId="2" borderId="0" applyBorder="0">
      <protection locked="0"/>
    </xf>
  </cellStyleXfs>
  <cellXfs count="144">
    <xf numFmtId="0" fontId="0" fillId="0" borderId="0" xfId="0"/>
    <xf numFmtId="164" fontId="2" fillId="0" borderId="0" xfId="2" applyFont="1" applyBorder="1"/>
    <xf numFmtId="164" fontId="2" fillId="0" borderId="0" xfId="2" applyNumberFormat="1" applyFont="1" applyBorder="1"/>
    <xf numFmtId="3" fontId="7" fillId="0" borderId="0" xfId="5" applyNumberFormat="1" applyFont="1" applyBorder="1" applyAlignment="1">
      <alignment horizontal="center"/>
    </xf>
    <xf numFmtId="43" fontId="2" fillId="0" borderId="0" xfId="2" applyNumberFormat="1" applyFont="1" applyFill="1" applyBorder="1"/>
    <xf numFmtId="43" fontId="2" fillId="0" borderId="0" xfId="2" applyNumberFormat="1" applyFont="1" applyFill="1" applyBorder="1" applyProtection="1">
      <protection locked="0"/>
    </xf>
    <xf numFmtId="0" fontId="10" fillId="0" borderId="0" xfId="7" quotePrefix="1" applyNumberFormat="1" applyFont="1" applyFill="1" applyBorder="1">
      <alignment horizontal="center"/>
    </xf>
    <xf numFmtId="43" fontId="7" fillId="0" borderId="0" xfId="5" applyNumberFormat="1" applyFont="1" applyFill="1" applyBorder="1" applyAlignment="1" applyProtection="1">
      <alignment horizontal="center"/>
      <protection locked="0"/>
    </xf>
    <xf numFmtId="43" fontId="2" fillId="0" borderId="0" xfId="2" applyNumberFormat="1" applyFont="1" applyFill="1" applyBorder="1" applyAlignment="1" applyProtection="1">
      <alignment horizontal="center"/>
      <protection locked="0"/>
    </xf>
    <xf numFmtId="43" fontId="10" fillId="0" borderId="0" xfId="8" applyNumberFormat="1" applyFont="1" applyFill="1" applyBorder="1" applyProtection="1">
      <protection locked="0"/>
    </xf>
    <xf numFmtId="43" fontId="13" fillId="0" borderId="0" xfId="5" applyNumberFormat="1" applyFont="1" applyFill="1" applyBorder="1" applyAlignment="1" applyProtection="1">
      <alignment horizontal="center"/>
      <protection locked="0"/>
    </xf>
    <xf numFmtId="43" fontId="10" fillId="0" borderId="0" xfId="9" applyNumberFormat="1" applyFont="1" applyFill="1" applyBorder="1"/>
    <xf numFmtId="43" fontId="7" fillId="0" borderId="0" xfId="5" applyNumberFormat="1" applyFont="1" applyFill="1" applyBorder="1" applyAlignment="1">
      <alignment horizontal="center"/>
    </xf>
    <xf numFmtId="164" fontId="2" fillId="0" borderId="0" xfId="2" applyNumberFormat="1" applyFont="1" applyFill="1" applyBorder="1"/>
    <xf numFmtId="43" fontId="14" fillId="0" borderId="0" xfId="10" applyNumberFormat="1" applyFont="1" applyFill="1" applyBorder="1" applyProtection="1">
      <protection locked="0"/>
    </xf>
    <xf numFmtId="43" fontId="14" fillId="0" borderId="0" xfId="10" applyNumberFormat="1" applyFont="1" applyFill="1" applyBorder="1">
      <protection locked="0"/>
    </xf>
    <xf numFmtId="164" fontId="14" fillId="0" borderId="0" xfId="2" applyNumberFormat="1" applyFont="1" applyBorder="1"/>
    <xf numFmtId="43" fontId="2" fillId="0" borderId="0" xfId="4" applyNumberFormat="1" applyFont="1" applyFill="1" applyBorder="1"/>
    <xf numFmtId="43" fontId="13" fillId="0" borderId="0" xfId="5" applyNumberFormat="1" applyFont="1" applyFill="1" applyBorder="1" applyAlignment="1">
      <alignment horizontal="center"/>
    </xf>
    <xf numFmtId="43" fontId="10" fillId="0" borderId="0" xfId="11" applyNumberFormat="1" applyFont="1" applyFill="1" applyBorder="1"/>
    <xf numFmtId="43" fontId="10" fillId="0" borderId="2" xfId="11" applyNumberFormat="1" applyFont="1" applyFill="1" applyBorder="1"/>
    <xf numFmtId="43" fontId="17" fillId="0" borderId="0" xfId="7" applyNumberFormat="1" applyFont="1" applyFill="1" applyBorder="1">
      <alignment horizontal="center"/>
    </xf>
    <xf numFmtId="43" fontId="18" fillId="0" borderId="0" xfId="4" quotePrefix="1" applyNumberFormat="1" applyFont="1" applyFill="1" applyBorder="1" applyAlignment="1">
      <alignment horizontal="left"/>
    </xf>
    <xf numFmtId="43" fontId="5" fillId="0" borderId="0" xfId="6" applyNumberFormat="1" applyFont="1" applyFill="1" applyBorder="1" applyAlignment="1">
      <protection locked="0"/>
    </xf>
    <xf numFmtId="43" fontId="2" fillId="0" borderId="0" xfId="2" applyNumberFormat="1" applyFont="1" applyBorder="1"/>
    <xf numFmtId="164" fontId="2" fillId="0" borderId="0" xfId="2" applyNumberFormat="1" applyFont="1" applyBorder="1" applyProtection="1">
      <protection locked="0"/>
    </xf>
    <xf numFmtId="164" fontId="10" fillId="0" borderId="0" xfId="2" applyNumberFormat="1" applyFont="1" applyBorder="1"/>
    <xf numFmtId="43" fontId="14" fillId="0" borderId="0" xfId="2" applyNumberFormat="1" applyFont="1" applyBorder="1" applyProtection="1">
      <protection locked="0"/>
    </xf>
    <xf numFmtId="43" fontId="2" fillId="0" borderId="0" xfId="2" applyNumberFormat="1" applyFont="1" applyBorder="1" applyProtection="1">
      <protection locked="0"/>
    </xf>
    <xf numFmtId="43" fontId="10" fillId="0" borderId="0" xfId="2" applyNumberFormat="1" applyFont="1" applyBorder="1" applyProtection="1">
      <protection locked="0"/>
    </xf>
    <xf numFmtId="164" fontId="2" fillId="0" borderId="0" xfId="2" applyNumberFormat="1" applyFont="1" applyFill="1" applyBorder="1" applyProtection="1">
      <protection locked="0"/>
    </xf>
    <xf numFmtId="3" fontId="7" fillId="0" borderId="0" xfId="5" applyNumberFormat="1" applyFont="1" applyBorder="1" applyAlignment="1" applyProtection="1">
      <alignment horizontal="center"/>
      <protection locked="0"/>
    </xf>
    <xf numFmtId="164" fontId="10" fillId="0" borderId="3" xfId="2" applyNumberFormat="1" applyFont="1" applyBorder="1" applyProtection="1">
      <protection locked="0"/>
    </xf>
    <xf numFmtId="164" fontId="10" fillId="0" borderId="3" xfId="2" applyNumberFormat="1" applyFont="1" applyFill="1" applyBorder="1" applyProtection="1">
      <protection locked="0"/>
    </xf>
    <xf numFmtId="164" fontId="2" fillId="0" borderId="0" xfId="2" applyFont="1" applyFill="1" applyBorder="1"/>
    <xf numFmtId="164" fontId="2" fillId="0" borderId="0" xfId="2" applyFont="1" applyBorder="1" applyAlignment="1">
      <alignment horizontal="left"/>
    </xf>
    <xf numFmtId="164" fontId="2" fillId="0" borderId="0" xfId="2" applyNumberFormat="1" applyFont="1" applyBorder="1" applyAlignment="1">
      <alignment horizontal="left"/>
    </xf>
    <xf numFmtId="164" fontId="2" fillId="0" borderId="0" xfId="2" applyNumberFormat="1" applyFont="1" applyFill="1" applyBorder="1" applyAlignment="1">
      <alignment horizontal="left"/>
    </xf>
    <xf numFmtId="164" fontId="2" fillId="0" borderId="0" xfId="2" applyNumberFormat="1" applyFont="1" applyBorder="1" applyAlignment="1" applyProtection="1">
      <alignment horizontal="left"/>
      <protection locked="0"/>
    </xf>
    <xf numFmtId="164" fontId="10" fillId="0" borderId="0" xfId="2" applyNumberFormat="1" applyFont="1" applyBorder="1" applyAlignment="1">
      <alignment horizontal="left"/>
    </xf>
    <xf numFmtId="165" fontId="2" fillId="0" borderId="0" xfId="2" applyNumberFormat="1" applyFont="1" applyBorder="1" applyAlignment="1" applyProtection="1">
      <alignment horizontal="left"/>
      <protection locked="0"/>
    </xf>
    <xf numFmtId="165" fontId="2" fillId="0" borderId="0" xfId="2" applyNumberFormat="1" applyFont="1" applyBorder="1" applyAlignment="1">
      <alignment horizontal="left"/>
    </xf>
    <xf numFmtId="43" fontId="7" fillId="0" borderId="0" xfId="10" applyNumberFormat="1" applyFont="1" applyFill="1" applyBorder="1" applyProtection="1">
      <protection locked="0"/>
    </xf>
    <xf numFmtId="43" fontId="10" fillId="0" borderId="3" xfId="11" applyNumberFormat="1" applyFont="1" applyFill="1" applyBorder="1"/>
    <xf numFmtId="43" fontId="10" fillId="0" borderId="4" xfId="11" applyNumberFormat="1" applyFont="1" applyFill="1" applyBorder="1"/>
    <xf numFmtId="43" fontId="10" fillId="0" borderId="4" xfId="2" applyNumberFormat="1" applyFont="1" applyFill="1" applyBorder="1" applyProtection="1">
      <protection locked="0"/>
    </xf>
    <xf numFmtId="164" fontId="10" fillId="0" borderId="0" xfId="2" applyNumberFormat="1" applyFont="1" applyBorder="1" applyAlignment="1" applyProtection="1">
      <alignment horizontal="left"/>
      <protection locked="0"/>
    </xf>
    <xf numFmtId="43" fontId="11" fillId="0" borderId="0" xfId="9" applyNumberFormat="1" applyFont="1" applyFill="1" applyBorder="1"/>
    <xf numFmtId="43" fontId="22" fillId="0" borderId="0" xfId="10" applyNumberFormat="1" applyFont="1" applyFill="1" applyBorder="1" applyProtection="1">
      <protection locked="0"/>
    </xf>
    <xf numFmtId="166" fontId="11" fillId="0" borderId="0" xfId="1" applyNumberFormat="1" applyFont="1" applyFill="1" applyBorder="1"/>
    <xf numFmtId="166" fontId="23" fillId="0" borderId="3" xfId="1" applyNumberFormat="1" applyFont="1" applyFill="1" applyBorder="1"/>
    <xf numFmtId="166" fontId="23" fillId="0" borderId="4" xfId="1" applyNumberFormat="1" applyFont="1" applyFill="1" applyBorder="1"/>
    <xf numFmtId="0" fontId="26" fillId="0" borderId="0" xfId="0" applyFont="1"/>
    <xf numFmtId="0" fontId="27" fillId="0" borderId="0" xfId="0" applyFont="1"/>
    <xf numFmtId="0" fontId="27" fillId="3" borderId="0" xfId="0" applyFont="1" applyFill="1"/>
    <xf numFmtId="0" fontId="0" fillId="3" borderId="0" xfId="0" applyFill="1"/>
    <xf numFmtId="14" fontId="0" fillId="3" borderId="0" xfId="0" applyNumberFormat="1" applyFill="1"/>
    <xf numFmtId="43" fontId="2" fillId="0" borderId="5" xfId="2" applyNumberFormat="1" applyFont="1" applyFill="1" applyBorder="1"/>
    <xf numFmtId="43" fontId="7" fillId="0" borderId="5" xfId="5" applyNumberFormat="1" applyFont="1" applyFill="1" applyBorder="1" applyAlignment="1" applyProtection="1">
      <alignment horizontal="center"/>
      <protection locked="0"/>
    </xf>
    <xf numFmtId="43" fontId="7" fillId="0" borderId="5" xfId="5" applyNumberFormat="1" applyFont="1" applyFill="1" applyBorder="1" applyAlignment="1" applyProtection="1">
      <alignment horizontal="left"/>
      <protection locked="0"/>
    </xf>
    <xf numFmtId="43" fontId="2" fillId="0" borderId="0" xfId="2" applyNumberFormat="1" applyFont="1" applyFill="1" applyBorder="1" applyAlignment="1" applyProtection="1">
      <alignment horizontal="right"/>
      <protection locked="0"/>
    </xf>
    <xf numFmtId="43" fontId="11" fillId="0" borderId="5" xfId="2" applyNumberFormat="1" applyFont="1" applyFill="1" applyBorder="1" applyAlignment="1" applyProtection="1">
      <alignment horizontal="right" wrapText="1"/>
      <protection locked="0"/>
    </xf>
    <xf numFmtId="0" fontId="10" fillId="0" borderId="5" xfId="7" quotePrefix="1" applyNumberFormat="1" applyFont="1" applyFill="1" applyBorder="1" applyAlignment="1">
      <alignment horizontal="right" wrapText="1"/>
    </xf>
    <xf numFmtId="0" fontId="24" fillId="0" borderId="0" xfId="0" applyFont="1"/>
    <xf numFmtId="0" fontId="0" fillId="0" borderId="0" xfId="0" applyFont="1"/>
    <xf numFmtId="0" fontId="28" fillId="0" borderId="0" xfId="0" applyFont="1"/>
    <xf numFmtId="0" fontId="28" fillId="0" borderId="0" xfId="0" applyFont="1" applyAlignment="1">
      <alignment horizontal="left" indent="1"/>
    </xf>
    <xf numFmtId="43" fontId="2" fillId="0" borderId="6" xfId="4" applyNumberFormat="1" applyFont="1" applyFill="1" applyBorder="1"/>
    <xf numFmtId="166" fontId="11" fillId="0" borderId="6" xfId="1" applyNumberFormat="1" applyFont="1" applyFill="1" applyBorder="1"/>
    <xf numFmtId="43" fontId="13" fillId="0" borderId="6" xfId="5" applyNumberFormat="1" applyFont="1" applyFill="1" applyBorder="1" applyAlignment="1">
      <alignment horizontal="center"/>
    </xf>
    <xf numFmtId="164" fontId="2" fillId="0" borderId="6" xfId="2" applyNumberFormat="1" applyFont="1" applyBorder="1" applyAlignment="1" applyProtection="1">
      <alignment horizontal="left"/>
      <protection locked="0"/>
    </xf>
    <xf numFmtId="43" fontId="2" fillId="0" borderId="7" xfId="4" applyNumberFormat="1" applyFont="1" applyFill="1" applyBorder="1"/>
    <xf numFmtId="166" fontId="11" fillId="0" borderId="7" xfId="1" applyNumberFormat="1" applyFont="1" applyFill="1" applyBorder="1"/>
    <xf numFmtId="164" fontId="2" fillId="0" borderId="7" xfId="2" applyNumberFormat="1" applyFont="1" applyBorder="1" applyAlignment="1" applyProtection="1">
      <alignment horizontal="left"/>
      <protection locked="0"/>
    </xf>
    <xf numFmtId="164" fontId="2" fillId="0" borderId="7" xfId="2" applyNumberFormat="1" applyFont="1" applyBorder="1" applyAlignment="1">
      <alignment horizontal="left"/>
    </xf>
    <xf numFmtId="164" fontId="2" fillId="0" borderId="6" xfId="2" applyNumberFormat="1" applyFont="1" applyBorder="1" applyAlignment="1">
      <alignment horizontal="left"/>
    </xf>
    <xf numFmtId="43" fontId="2" fillId="0" borderId="6" xfId="2" applyNumberFormat="1" applyFont="1" applyBorder="1" applyProtection="1">
      <protection locked="0"/>
    </xf>
    <xf numFmtId="43" fontId="2" fillId="0" borderId="7" xfId="2" applyNumberFormat="1" applyFont="1" applyBorder="1" applyProtection="1">
      <protection locked="0"/>
    </xf>
    <xf numFmtId="43" fontId="2" fillId="0" borderId="7" xfId="2" applyNumberFormat="1" applyFont="1" applyFill="1" applyBorder="1" applyProtection="1">
      <protection locked="0"/>
    </xf>
    <xf numFmtId="0" fontId="0" fillId="3" borderId="5" xfId="0" applyFill="1" applyBorder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left" indent="1"/>
    </xf>
    <xf numFmtId="0" fontId="25" fillId="3" borderId="0" xfId="0" applyFont="1" applyFill="1"/>
    <xf numFmtId="0" fontId="0" fillId="3" borderId="0" xfId="0" applyNumberFormat="1" applyFill="1"/>
    <xf numFmtId="43" fontId="11" fillId="3" borderId="5" xfId="2" applyNumberFormat="1" applyFont="1" applyFill="1" applyBorder="1" applyAlignment="1" applyProtection="1">
      <alignment horizontal="right" wrapText="1"/>
      <protection locked="0"/>
    </xf>
    <xf numFmtId="43" fontId="2" fillId="3" borderId="0" xfId="2" applyNumberFormat="1" applyFont="1" applyFill="1" applyBorder="1" applyAlignment="1" applyProtection="1">
      <alignment horizontal="right"/>
      <protection locked="0"/>
    </xf>
    <xf numFmtId="43" fontId="2" fillId="3" borderId="0" xfId="2" applyNumberFormat="1" applyFont="1" applyFill="1" applyBorder="1" applyProtection="1">
      <protection locked="0"/>
    </xf>
    <xf numFmtId="43" fontId="10" fillId="3" borderId="0" xfId="9" applyNumberFormat="1" applyFont="1" applyFill="1" applyBorder="1"/>
    <xf numFmtId="43" fontId="14" fillId="3" borderId="0" xfId="10" applyNumberFormat="1" applyFont="1" applyFill="1" applyBorder="1">
      <protection locked="0"/>
    </xf>
    <xf numFmtId="43" fontId="13" fillId="3" borderId="6" xfId="5" applyNumberFormat="1" applyFont="1" applyFill="1" applyBorder="1" applyAlignment="1">
      <alignment horizontal="center"/>
    </xf>
    <xf numFmtId="43" fontId="2" fillId="3" borderId="0" xfId="4" applyNumberFormat="1" applyFont="1" applyFill="1" applyBorder="1"/>
    <xf numFmtId="43" fontId="10" fillId="3" borderId="0" xfId="11" applyNumberFormat="1" applyFont="1" applyFill="1" applyBorder="1"/>
    <xf numFmtId="43" fontId="14" fillId="3" borderId="0" xfId="10" applyNumberFormat="1" applyFont="1" applyFill="1" applyBorder="1" applyProtection="1">
      <protection locked="0"/>
    </xf>
    <xf numFmtId="43" fontId="18" fillId="3" borderId="0" xfId="4" quotePrefix="1" applyNumberFormat="1" applyFont="1" applyFill="1" applyBorder="1" applyAlignment="1">
      <alignment horizontal="left"/>
    </xf>
    <xf numFmtId="166" fontId="2" fillId="3" borderId="0" xfId="1" applyNumberFormat="1" applyFont="1" applyFill="1" applyBorder="1"/>
    <xf numFmtId="43" fontId="5" fillId="3" borderId="0" xfId="6" applyNumberFormat="1" applyFont="1" applyFill="1" applyBorder="1" applyAlignment="1">
      <protection locked="0"/>
    </xf>
    <xf numFmtId="164" fontId="2" fillId="3" borderId="0" xfId="2" applyNumberFormat="1" applyFont="1" applyFill="1" applyBorder="1" applyProtection="1">
      <protection locked="0"/>
    </xf>
    <xf numFmtId="164" fontId="2" fillId="3" borderId="0" xfId="2" applyNumberFormat="1" applyFont="1" applyFill="1" applyBorder="1"/>
    <xf numFmtId="164" fontId="10" fillId="3" borderId="3" xfId="2" applyNumberFormat="1" applyFont="1" applyFill="1" applyBorder="1" applyProtection="1">
      <protection locked="0"/>
    </xf>
    <xf numFmtId="164" fontId="2" fillId="3" borderId="0" xfId="2" applyFont="1" applyFill="1" applyBorder="1"/>
    <xf numFmtId="164" fontId="14" fillId="3" borderId="0" xfId="2" applyNumberFormat="1" applyFont="1" applyFill="1" applyBorder="1"/>
    <xf numFmtId="3" fontId="7" fillId="3" borderId="0" xfId="5" applyNumberFormat="1" applyFont="1" applyFill="1" applyBorder="1" applyAlignment="1">
      <alignment horizontal="center"/>
    </xf>
    <xf numFmtId="43" fontId="7" fillId="3" borderId="0" xfId="5" applyNumberFormat="1" applyFont="1" applyFill="1" applyBorder="1" applyAlignment="1" applyProtection="1">
      <alignment horizontal="center"/>
      <protection locked="0"/>
    </xf>
    <xf numFmtId="43" fontId="7" fillId="3" borderId="5" xfId="5" applyNumberFormat="1" applyFont="1" applyFill="1" applyBorder="1" applyAlignment="1" applyProtection="1">
      <alignment horizontal="right"/>
      <protection locked="0"/>
    </xf>
    <xf numFmtId="43" fontId="13" fillId="3" borderId="0" xfId="5" applyNumberFormat="1" applyFont="1" applyFill="1" applyBorder="1" applyAlignment="1">
      <alignment horizontal="right"/>
    </xf>
    <xf numFmtId="43" fontId="13" fillId="3" borderId="0" xfId="5" applyNumberFormat="1" applyFont="1" applyFill="1" applyBorder="1" applyAlignment="1" applyProtection="1">
      <alignment horizontal="center"/>
      <protection locked="0"/>
    </xf>
    <xf numFmtId="43" fontId="13" fillId="3" borderId="7" xfId="5" applyNumberFormat="1" applyFont="1" applyFill="1" applyBorder="1" applyAlignment="1">
      <alignment horizontal="center"/>
    </xf>
    <xf numFmtId="43" fontId="13" fillId="3" borderId="0" xfId="5" applyNumberFormat="1" applyFont="1" applyFill="1" applyBorder="1" applyAlignment="1">
      <alignment horizontal="center"/>
    </xf>
    <xf numFmtId="43" fontId="13" fillId="3" borderId="3" xfId="5" applyNumberFormat="1" applyFont="1" applyFill="1" applyBorder="1" applyAlignment="1">
      <alignment horizontal="center"/>
    </xf>
    <xf numFmtId="43" fontId="21" fillId="3" borderId="0" xfId="2" applyNumberFormat="1" applyFont="1" applyFill="1" applyBorder="1"/>
    <xf numFmtId="43" fontId="13" fillId="3" borderId="4" xfId="5" applyNumberFormat="1" applyFont="1" applyFill="1" applyBorder="1" applyAlignment="1">
      <alignment horizontal="center"/>
    </xf>
    <xf numFmtId="43" fontId="7" fillId="3" borderId="6" xfId="5" applyNumberFormat="1" applyFont="1" applyFill="1" applyBorder="1" applyAlignment="1" applyProtection="1">
      <alignment horizontal="center"/>
      <protection locked="0"/>
    </xf>
    <xf numFmtId="43" fontId="7" fillId="3" borderId="7" xfId="5" applyNumberFormat="1" applyFont="1" applyFill="1" applyBorder="1" applyAlignment="1" applyProtection="1">
      <alignment horizontal="center"/>
      <protection locked="0"/>
    </xf>
    <xf numFmtId="43" fontId="7" fillId="3" borderId="4" xfId="5" applyNumberFormat="1" applyFont="1" applyFill="1" applyBorder="1" applyAlignment="1" applyProtection="1">
      <alignment horizontal="center"/>
      <protection locked="0"/>
    </xf>
    <xf numFmtId="3" fontId="7" fillId="3" borderId="0" xfId="5" applyNumberFormat="1" applyFont="1" applyFill="1" applyBorder="1" applyAlignment="1" applyProtection="1">
      <alignment horizontal="center"/>
      <protection locked="0"/>
    </xf>
    <xf numFmtId="164" fontId="10" fillId="3" borderId="0" xfId="2" applyNumberFormat="1" applyFont="1" applyFill="1" applyBorder="1"/>
    <xf numFmtId="14" fontId="29" fillId="3" borderId="0" xfId="0" applyNumberFormat="1" applyFont="1" applyFill="1"/>
    <xf numFmtId="0" fontId="30" fillId="3" borderId="0" xfId="0" applyFont="1" applyFill="1" applyAlignment="1">
      <alignment horizontal="left" vertical="top"/>
    </xf>
    <xf numFmtId="43" fontId="2" fillId="0" borderId="6" xfId="2" applyNumberFormat="1" applyFont="1" applyBorder="1"/>
    <xf numFmtId="43" fontId="14" fillId="3" borderId="6" xfId="10" applyNumberFormat="1" applyFont="1" applyFill="1" applyBorder="1">
      <protection locked="0"/>
    </xf>
    <xf numFmtId="164" fontId="2" fillId="0" borderId="6" xfId="2" applyNumberFormat="1" applyFont="1" applyBorder="1"/>
    <xf numFmtId="0" fontId="0" fillId="3" borderId="0" xfId="0" applyFill="1" applyAlignment="1">
      <alignment horizontal="center"/>
    </xf>
    <xf numFmtId="43" fontId="5" fillId="0" borderId="0" xfId="6" applyNumberFormat="1" applyFont="1" applyFill="1" applyBorder="1" applyAlignment="1">
      <alignment horizontal="center"/>
      <protection locked="0"/>
    </xf>
    <xf numFmtId="0" fontId="4" fillId="0" borderId="0" xfId="3" applyFont="1" applyFill="1" applyBorder="1" applyAlignment="1">
      <alignment horizontal="center"/>
      <protection locked="0"/>
    </xf>
    <xf numFmtId="0" fontId="5" fillId="0" borderId="0" xfId="3" applyFont="1" applyFill="1" applyBorder="1" applyAlignment="1">
      <alignment horizontal="center"/>
      <protection locked="0"/>
    </xf>
    <xf numFmtId="43" fontId="19" fillId="0" borderId="0" xfId="6" applyNumberFormat="1" applyFont="1" applyFill="1" applyBorder="1" applyAlignment="1">
      <alignment horizontal="center"/>
      <protection locked="0"/>
    </xf>
    <xf numFmtId="164" fontId="2" fillId="0" borderId="0" xfId="2" applyNumberFormat="1" applyFont="1" applyBorder="1" applyAlignment="1" applyProtection="1">
      <alignment horizontal="center"/>
      <protection locked="0"/>
    </xf>
    <xf numFmtId="0" fontId="5" fillId="0" borderId="0" xfId="6" applyFont="1" applyFill="1" applyBorder="1" applyAlignment="1">
      <alignment horizontal="center"/>
      <protection locked="0"/>
    </xf>
    <xf numFmtId="43" fontId="10" fillId="0" borderId="0" xfId="10" applyNumberFormat="1" applyFont="1" applyFill="1" applyBorder="1" applyProtection="1">
      <protection locked="0"/>
    </xf>
    <xf numFmtId="164" fontId="14" fillId="0" borderId="0" xfId="2" applyNumberFormat="1" applyFont="1" applyBorder="1" applyAlignment="1">
      <alignment horizontal="left"/>
    </xf>
    <xf numFmtId="43" fontId="2" fillId="0" borderId="0" xfId="10" applyNumberFormat="1" applyFont="1" applyFill="1" applyBorder="1" applyProtection="1">
      <protection locked="0"/>
    </xf>
    <xf numFmtId="43" fontId="2" fillId="0" borderId="0" xfId="10" applyNumberFormat="1" applyFont="1" applyFill="1" applyBorder="1">
      <protection locked="0"/>
    </xf>
    <xf numFmtId="43" fontId="10" fillId="0" borderId="0" xfId="10" applyNumberFormat="1" applyFont="1" applyFill="1" applyBorder="1">
      <protection locked="0"/>
    </xf>
    <xf numFmtId="43" fontId="31" fillId="0" borderId="0" xfId="5" applyNumberFormat="1" applyFont="1" applyFill="1" applyBorder="1" applyAlignment="1" applyProtection="1">
      <alignment horizontal="center"/>
      <protection locked="0"/>
    </xf>
    <xf numFmtId="43" fontId="2" fillId="0" borderId="7" xfId="10" applyNumberFormat="1" applyFont="1" applyFill="1" applyBorder="1" applyProtection="1">
      <protection locked="0"/>
    </xf>
    <xf numFmtId="43" fontId="14" fillId="0" borderId="6" xfId="10" applyNumberFormat="1" applyFont="1" applyFill="1" applyBorder="1">
      <protection locked="0"/>
    </xf>
    <xf numFmtId="43" fontId="14" fillId="3" borderId="6" xfId="10" applyNumberFormat="1" applyFont="1" applyFill="1" applyBorder="1" applyProtection="1">
      <protection locked="0"/>
    </xf>
    <xf numFmtId="43" fontId="2" fillId="0" borderId="6" xfId="10" applyNumberFormat="1" applyFont="1" applyFill="1" applyBorder="1">
      <protection locked="0"/>
    </xf>
    <xf numFmtId="43" fontId="31" fillId="0" borderId="6" xfId="5" applyNumberFormat="1" applyFont="1" applyFill="1" applyBorder="1" applyAlignment="1" applyProtection="1">
      <alignment horizontal="center"/>
      <protection locked="0"/>
    </xf>
    <xf numFmtId="164" fontId="14" fillId="0" borderId="6" xfId="2" applyNumberFormat="1" applyFont="1" applyBorder="1" applyAlignment="1">
      <alignment horizontal="left"/>
    </xf>
    <xf numFmtId="43" fontId="10" fillId="0" borderId="6" xfId="10" applyNumberFormat="1" applyFont="1" applyFill="1" applyBorder="1" applyProtection="1">
      <protection locked="0"/>
    </xf>
    <xf numFmtId="43" fontId="10" fillId="0" borderId="6" xfId="10" applyNumberFormat="1" applyFont="1" applyFill="1" applyBorder="1">
      <protection locked="0"/>
    </xf>
    <xf numFmtId="43" fontId="13" fillId="0" borderId="6" xfId="5" applyNumberFormat="1" applyFont="1" applyFill="1" applyBorder="1" applyAlignment="1" applyProtection="1">
      <alignment horizontal="center"/>
      <protection locked="0"/>
    </xf>
    <xf numFmtId="43" fontId="2" fillId="0" borderId="6" xfId="10" applyNumberFormat="1" applyFont="1" applyFill="1" applyBorder="1" applyProtection="1">
      <protection locked="0"/>
    </xf>
  </cellXfs>
  <cellStyles count="13">
    <cellStyle name="Exercice" xfId="7" xr:uid="{00000000-0005-0000-0000-000000000000}"/>
    <cellStyle name="Font ombré" xfId="12" xr:uid="{00000000-0005-0000-0000-000001000000}"/>
    <cellStyle name="Milliers 2" xfId="5" xr:uid="{00000000-0005-0000-0000-000002000000}"/>
    <cellStyle name="Niveau1" xfId="11" xr:uid="{00000000-0005-0000-0000-000003000000}"/>
    <cellStyle name="Niveau2" xfId="9" xr:uid="{00000000-0005-0000-0000-000004000000}"/>
    <cellStyle name="Niveau3" xfId="10" xr:uid="{00000000-0005-0000-0000-000005000000}"/>
    <cellStyle name="Niveau4" xfId="4" xr:uid="{00000000-0005-0000-0000-000006000000}"/>
    <cellStyle name="Nom" xfId="3" xr:uid="{00000000-0005-0000-0000-000007000000}"/>
    <cellStyle name="Normal" xfId="0" builtinId="0"/>
    <cellStyle name="Normal 2" xfId="2" xr:uid="{00000000-0005-0000-0000-000009000000}"/>
    <cellStyle name="Percent" xfId="1" builtinId="5"/>
    <cellStyle name="Sous-titre" xfId="8" xr:uid="{00000000-0005-0000-0000-00000B000000}"/>
    <cellStyle name="Titre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104971</xdr:rowOff>
    </xdr:from>
    <xdr:to>
      <xdr:col>4</xdr:col>
      <xdr:colOff>11866</xdr:colOff>
      <xdr:row>53</xdr:row>
      <xdr:rowOff>59532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89065"/>
          <a:ext cx="6000710" cy="3740748"/>
        </a:xfrm>
        <a:prstGeom prst="rect">
          <a:avLst/>
        </a:prstGeom>
      </xdr:spPr>
    </xdr:pic>
    <xdr:clientData/>
  </xdr:twoCellAnchor>
  <xdr:twoCellAnchor>
    <xdr:from>
      <xdr:col>4</xdr:col>
      <xdr:colOff>197525</xdr:colOff>
      <xdr:row>33</xdr:row>
      <xdr:rowOff>122466</xdr:rowOff>
    </xdr:from>
    <xdr:to>
      <xdr:col>6</xdr:col>
      <xdr:colOff>136072</xdr:colOff>
      <xdr:row>64</xdr:row>
      <xdr:rowOff>40003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4668" y="6177645"/>
          <a:ext cx="6157011" cy="57958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/Fond.Soc.EPFL/COMPTES%202003/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5"/>
  <sheetViews>
    <sheetView showGridLines="0" zoomScaleNormal="100" workbookViewId="0">
      <selection activeCell="C4" sqref="C4"/>
    </sheetView>
  </sheetViews>
  <sheetFormatPr defaultColWidth="0" defaultRowHeight="14.5"/>
  <cols>
    <col min="1" max="3" width="11.453125" customWidth="1"/>
    <col min="4" max="4" width="55.54296875" customWidth="1"/>
    <col min="5" max="5" width="3" style="55" customWidth="1"/>
    <col min="6" max="6" width="90.26953125" customWidth="1"/>
    <col min="7" max="7" width="3" style="55" customWidth="1"/>
    <col min="8" max="16384" width="10.7265625" hidden="1"/>
  </cols>
  <sheetData>
    <row r="1" spans="1:6" s="55" customFormat="1" ht="18.5">
      <c r="A1" s="54" t="s">
        <v>42</v>
      </c>
    </row>
    <row r="2" spans="1:6" s="55" customFormat="1">
      <c r="B2" s="121" t="s">
        <v>43</v>
      </c>
      <c r="C2" s="121"/>
    </row>
    <row r="3" spans="1:6" s="55" customFormat="1">
      <c r="B3" s="79" t="s">
        <v>44</v>
      </c>
      <c r="C3" s="79" t="s">
        <v>45</v>
      </c>
    </row>
    <row r="4" spans="1:6" s="55" customFormat="1">
      <c r="A4" s="55" t="s">
        <v>41</v>
      </c>
      <c r="B4" s="56">
        <v>43831</v>
      </c>
      <c r="C4" s="116">
        <f>EOMONTH(B4,11)</f>
        <v>44196</v>
      </c>
      <c r="D4" s="82" t="s">
        <v>71</v>
      </c>
    </row>
    <row r="5" spans="1:6" s="55" customFormat="1">
      <c r="A5" s="55" t="s">
        <v>72</v>
      </c>
      <c r="B5" s="83">
        <v>2020</v>
      </c>
      <c r="C5" s="117" t="s">
        <v>70</v>
      </c>
      <c r="D5" s="82"/>
    </row>
    <row r="6" spans="1:6" s="55" customFormat="1"/>
    <row r="7" spans="1:6" ht="27" customHeight="1">
      <c r="A7" s="53" t="s">
        <v>40</v>
      </c>
      <c r="F7" s="53" t="s">
        <v>40</v>
      </c>
    </row>
    <row r="8" spans="1:6">
      <c r="A8" s="80" t="s">
        <v>55</v>
      </c>
      <c r="F8" s="80" t="s">
        <v>76</v>
      </c>
    </row>
    <row r="9" spans="1:6" ht="23.25" customHeight="1">
      <c r="A9" s="52" t="s">
        <v>73</v>
      </c>
      <c r="F9" s="52" t="s">
        <v>46</v>
      </c>
    </row>
    <row r="10" spans="1:6" ht="10.5" customHeight="1">
      <c r="A10" s="64"/>
    </row>
    <row r="11" spans="1:6" ht="14.25" customHeight="1">
      <c r="A11" s="63" t="s">
        <v>58</v>
      </c>
      <c r="F11" s="63" t="s">
        <v>58</v>
      </c>
    </row>
    <row r="12" spans="1:6" ht="14.25" customHeight="1">
      <c r="A12" s="65" t="s">
        <v>47</v>
      </c>
      <c r="F12" s="65" t="s">
        <v>66</v>
      </c>
    </row>
    <row r="13" spans="1:6" ht="14.25" customHeight="1">
      <c r="A13" s="66" t="s">
        <v>75</v>
      </c>
      <c r="F13" s="66" t="s">
        <v>48</v>
      </c>
    </row>
    <row r="14" spans="1:6" ht="14.25" customHeight="1">
      <c r="A14" s="66" t="s">
        <v>80</v>
      </c>
      <c r="F14" s="66" t="s">
        <v>80</v>
      </c>
    </row>
    <row r="15" spans="1:6" ht="14.25" customHeight="1">
      <c r="A15" s="65"/>
      <c r="F15" s="65"/>
    </row>
    <row r="16" spans="1:6" ht="14.25" customHeight="1">
      <c r="A16" s="63" t="s">
        <v>53</v>
      </c>
      <c r="F16" s="63" t="s">
        <v>67</v>
      </c>
    </row>
    <row r="17" spans="1:6" ht="14.25" customHeight="1">
      <c r="A17" s="65" t="s">
        <v>49</v>
      </c>
      <c r="F17" s="65" t="s">
        <v>51</v>
      </c>
    </row>
    <row r="18" spans="1:6" ht="14.25" customHeight="1">
      <c r="A18" s="81" t="s">
        <v>50</v>
      </c>
      <c r="F18" s="66" t="s">
        <v>52</v>
      </c>
    </row>
    <row r="19" spans="1:6" ht="14.25" customHeight="1">
      <c r="A19" s="65"/>
      <c r="F19" s="65"/>
    </row>
    <row r="20" spans="1:6" ht="14.25" customHeight="1">
      <c r="A20" s="63" t="s">
        <v>59</v>
      </c>
      <c r="F20" s="63" t="s">
        <v>60</v>
      </c>
    </row>
    <row r="21" spans="1:6" ht="14.25" customHeight="1">
      <c r="A21" s="65" t="s">
        <v>51</v>
      </c>
      <c r="F21" s="65" t="s">
        <v>54</v>
      </c>
    </row>
    <row r="22" spans="1:6" ht="14.25" customHeight="1">
      <c r="A22" s="66" t="s">
        <v>52</v>
      </c>
      <c r="F22" s="65" t="s">
        <v>56</v>
      </c>
    </row>
    <row r="23" spans="1:6" ht="14.25" customHeight="1">
      <c r="A23" s="65"/>
      <c r="F23" s="66" t="s">
        <v>57</v>
      </c>
    </row>
    <row r="24" spans="1:6" ht="14.25" customHeight="1">
      <c r="A24" s="63" t="s">
        <v>64</v>
      </c>
    </row>
    <row r="25" spans="1:6" ht="14.25" customHeight="1">
      <c r="A25" s="65" t="s">
        <v>54</v>
      </c>
      <c r="F25" s="63" t="s">
        <v>65</v>
      </c>
    </row>
    <row r="26" spans="1:6" ht="14.25" customHeight="1">
      <c r="A26" s="65" t="s">
        <v>56</v>
      </c>
      <c r="F26" s="65" t="s">
        <v>61</v>
      </c>
    </row>
    <row r="27" spans="1:6" ht="14.25" customHeight="1">
      <c r="A27" s="66" t="s">
        <v>57</v>
      </c>
      <c r="F27" s="65" t="s">
        <v>62</v>
      </c>
    </row>
    <row r="28" spans="1:6" ht="14.25" customHeight="1">
      <c r="A28" s="65"/>
      <c r="F28" s="66" t="s">
        <v>63</v>
      </c>
    </row>
    <row r="29" spans="1:6" ht="14.25" customHeight="1">
      <c r="A29" s="63" t="s">
        <v>65</v>
      </c>
    </row>
    <row r="30" spans="1:6" ht="14.25" customHeight="1">
      <c r="A30" s="65" t="s">
        <v>61</v>
      </c>
    </row>
    <row r="31" spans="1:6" ht="14.25" customHeight="1">
      <c r="A31" s="65" t="s">
        <v>62</v>
      </c>
    </row>
    <row r="32" spans="1:6" ht="14.25" customHeight="1">
      <c r="A32" s="65" t="s">
        <v>69</v>
      </c>
    </row>
    <row r="33" spans="1:1" ht="14.25" customHeight="1">
      <c r="A33" s="66" t="s">
        <v>63</v>
      </c>
    </row>
    <row r="34" spans="1:1" ht="14.25" customHeight="1">
      <c r="A34" s="65"/>
    </row>
    <row r="35" spans="1:1" ht="14.25" customHeight="1">
      <c r="A35" s="65"/>
    </row>
  </sheetData>
  <mergeCells count="1">
    <mergeCell ref="B2:C2"/>
  </mergeCells>
  <pageMargins left="0.7" right="0.7" top="0.75" bottom="0.75" header="0.3" footer="0.3"/>
  <pageSetup paperSize="9"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showGridLines="0" topLeftCell="A21" zoomScale="90" zoomScaleNormal="90" zoomScaleSheetLayoutView="100" workbookViewId="0">
      <selection activeCell="F13" sqref="F13"/>
    </sheetView>
  </sheetViews>
  <sheetFormatPr defaultColWidth="0" defaultRowHeight="14.5"/>
  <cols>
    <col min="1" max="1" width="49.1796875" style="2" bestFit="1" customWidth="1"/>
    <col min="2" max="2" width="9.81640625" style="2" customWidth="1"/>
    <col min="3" max="3" width="17.453125" style="13" customWidth="1"/>
    <col min="4" max="4" width="3.26953125" style="101" customWidth="1"/>
    <col min="5" max="5" width="19.81640625" style="13" customWidth="1"/>
    <col min="6" max="6" width="86.7265625" style="41" customWidth="1"/>
    <col min="7" max="7" width="4.453125" style="97" customWidth="1"/>
    <col min="8" max="16384" width="11.453125" style="2" hidden="1"/>
  </cols>
  <sheetData>
    <row r="1" spans="1:7" ht="20.5">
      <c r="A1" s="123" t="s">
        <v>0</v>
      </c>
      <c r="B1" s="123"/>
      <c r="C1" s="123"/>
      <c r="D1" s="123"/>
      <c r="E1" s="123"/>
      <c r="F1" s="35"/>
    </row>
    <row r="2" spans="1:7" ht="19" customHeight="1">
      <c r="A2" s="124" t="s">
        <v>1</v>
      </c>
      <c r="B2" s="124"/>
      <c r="C2" s="124"/>
      <c r="D2" s="124"/>
      <c r="E2" s="124"/>
      <c r="F2" s="35"/>
    </row>
    <row r="3" spans="1:7">
      <c r="A3" s="126"/>
      <c r="B3" s="126"/>
      <c r="C3" s="126"/>
      <c r="D3" s="126"/>
      <c r="E3" s="126"/>
      <c r="F3" s="35"/>
    </row>
    <row r="4" spans="1:7" ht="19">
      <c r="A4" s="122" t="str">
        <f>"Compte de profits et pertes budget "&amp;'Menu - Explications'!$B$5</f>
        <v>Compte de profits et pertes budget 2020</v>
      </c>
      <c r="B4" s="122"/>
      <c r="C4" s="122"/>
      <c r="D4" s="122"/>
      <c r="E4" s="122"/>
      <c r="F4" s="35"/>
    </row>
    <row r="5" spans="1:7" ht="15.5">
      <c r="A5" s="125" t="str">
        <f>"avec comparaison du compte d'exploitation "&amp;'Menu - Explications'!$B$5-1</f>
        <v>avec comparaison du compte d'exploitation 2019</v>
      </c>
      <c r="B5" s="125"/>
      <c r="C5" s="125"/>
      <c r="D5" s="125"/>
      <c r="E5" s="125"/>
      <c r="F5" s="35"/>
    </row>
    <row r="6" spans="1:7" ht="19">
      <c r="A6" s="122"/>
      <c r="B6" s="122"/>
      <c r="C6" s="122"/>
      <c r="D6" s="122"/>
      <c r="E6" s="122"/>
      <c r="F6" s="35"/>
    </row>
    <row r="7" spans="1:7" ht="29">
      <c r="A7" s="57"/>
      <c r="B7" s="61" t="s">
        <v>38</v>
      </c>
      <c r="C7" s="62" t="str">
        <f>"Budget "
&amp;'Menu - Explications'!$B$5</f>
        <v>Budget 2020</v>
      </c>
      <c r="D7" s="103"/>
      <c r="E7" s="62" t="str">
        <f>"Réalisé/projection "&amp;'Menu - Explications'!$B$5-1</f>
        <v>Réalisé/projection 2019</v>
      </c>
      <c r="F7" s="59" t="s">
        <v>39</v>
      </c>
    </row>
    <row r="8" spans="1:7" s="13" customFormat="1">
      <c r="A8" s="42" t="s">
        <v>18</v>
      </c>
      <c r="B8" s="47"/>
      <c r="C8" s="60" t="s">
        <v>4</v>
      </c>
      <c r="D8" s="104"/>
      <c r="E8" s="60" t="s">
        <v>4</v>
      </c>
      <c r="F8" s="37"/>
      <c r="G8" s="97"/>
    </row>
    <row r="9" spans="1:7" s="16" customFormat="1" ht="9" customHeight="1">
      <c r="A9" s="42"/>
      <c r="B9" s="48"/>
      <c r="C9" s="15"/>
      <c r="D9" s="105"/>
      <c r="E9" s="15"/>
      <c r="F9" s="38"/>
      <c r="G9" s="100"/>
    </row>
    <row r="10" spans="1:7" ht="19" customHeight="1">
      <c r="A10" s="67" t="s">
        <v>82</v>
      </c>
      <c r="B10" s="68">
        <f>IFERROR((C10-E10)/E10,"")</f>
        <v>0.10567051018796399</v>
      </c>
      <c r="C10" s="67">
        <v>3500</v>
      </c>
      <c r="D10" s="89"/>
      <c r="E10" s="67">
        <v>3165.5</v>
      </c>
      <c r="F10" s="70" t="s">
        <v>108</v>
      </c>
    </row>
    <row r="11" spans="1:7" ht="19" customHeight="1">
      <c r="A11" s="71" t="s">
        <v>19</v>
      </c>
      <c r="B11" s="72">
        <f t="shared" ref="B11:B50" si="0">IFERROR((C11-E11)/E11,"")</f>
        <v>3.896103896103896E-2</v>
      </c>
      <c r="C11" s="71">
        <v>1200</v>
      </c>
      <c r="D11" s="106"/>
      <c r="E11" s="71">
        <v>1155</v>
      </c>
      <c r="F11" s="73" t="s">
        <v>99</v>
      </c>
    </row>
    <row r="12" spans="1:7" ht="19" customHeight="1">
      <c r="A12" s="71" t="s">
        <v>83</v>
      </c>
      <c r="B12" s="72">
        <f>IFERROR((C12-E12)/E12,"")</f>
        <v>3.1209737438088692E-4</v>
      </c>
      <c r="C12" s="71">
        <v>20000</v>
      </c>
      <c r="D12" s="106"/>
      <c r="E12" s="71">
        <v>19993.759999999998</v>
      </c>
      <c r="F12" s="74"/>
    </row>
    <row r="13" spans="1:7" ht="19" customHeight="1">
      <c r="A13" s="71" t="s">
        <v>84</v>
      </c>
      <c r="B13" s="72">
        <f>IFERROR((C13-E13)/E13,"")</f>
        <v>-1</v>
      </c>
      <c r="C13" s="71">
        <v>0</v>
      </c>
      <c r="D13" s="106"/>
      <c r="E13" s="71">
        <v>137.05000000000001</v>
      </c>
      <c r="F13" s="74" t="s">
        <v>85</v>
      </c>
    </row>
    <row r="14" spans="1:7" ht="19" customHeight="1">
      <c r="A14" s="71" t="s">
        <v>97</v>
      </c>
      <c r="B14" s="72">
        <f>IFERROR((C14-E14)/E14,"")</f>
        <v>0.5038347786856483</v>
      </c>
      <c r="C14" s="71">
        <f>1500</f>
        <v>1500</v>
      </c>
      <c r="D14" s="106"/>
      <c r="E14" s="71">
        <f>997.45</f>
        <v>997.45</v>
      </c>
      <c r="F14" s="74" t="s">
        <v>98</v>
      </c>
    </row>
    <row r="15" spans="1:7" ht="19" customHeight="1">
      <c r="A15" s="71" t="s">
        <v>96</v>
      </c>
      <c r="B15" s="72">
        <f>IFERROR((C15-E15)/E15,"")</f>
        <v>-1</v>
      </c>
      <c r="C15" s="71">
        <v>0</v>
      </c>
      <c r="D15" s="106"/>
      <c r="E15" s="71">
        <v>5139.8500000000004</v>
      </c>
      <c r="F15" s="74" t="s">
        <v>109</v>
      </c>
    </row>
    <row r="16" spans="1:7" ht="12" customHeight="1">
      <c r="A16" s="17"/>
      <c r="B16" s="49"/>
      <c r="C16" s="17"/>
      <c r="D16" s="107"/>
      <c r="E16" s="17"/>
      <c r="F16" s="36"/>
    </row>
    <row r="17" spans="1:7" s="26" customFormat="1">
      <c r="A17" s="19" t="s">
        <v>20</v>
      </c>
      <c r="B17" s="50">
        <f t="shared" si="0"/>
        <v>-0.14347203092915958</v>
      </c>
      <c r="C17" s="43">
        <f>SUM(C10:C15)</f>
        <v>26200</v>
      </c>
      <c r="D17" s="108"/>
      <c r="E17" s="43">
        <f>SUM(E10:E15)</f>
        <v>30588.61</v>
      </c>
      <c r="F17" s="46"/>
      <c r="G17" s="115"/>
    </row>
    <row r="18" spans="1:7" ht="12.75" customHeight="1">
      <c r="A18" s="5"/>
      <c r="B18" s="49" t="str">
        <f t="shared" si="0"/>
        <v/>
      </c>
      <c r="C18" s="8"/>
      <c r="D18" s="105"/>
      <c r="E18" s="8"/>
      <c r="F18" s="38"/>
    </row>
    <row r="19" spans="1:7" s="26" customFormat="1">
      <c r="A19" s="42" t="s">
        <v>21</v>
      </c>
      <c r="B19" s="49" t="str">
        <f t="shared" si="0"/>
        <v/>
      </c>
      <c r="C19" s="11"/>
      <c r="D19" s="107"/>
      <c r="E19" s="11"/>
      <c r="F19" s="39"/>
      <c r="G19" s="115"/>
    </row>
    <row r="20" spans="1:7" ht="13.75" customHeight="1">
      <c r="A20" s="42"/>
      <c r="B20" s="49" t="str">
        <f t="shared" si="0"/>
        <v/>
      </c>
      <c r="C20" s="15"/>
      <c r="D20" s="105"/>
      <c r="E20" s="15"/>
      <c r="F20" s="36"/>
    </row>
    <row r="21" spans="1:7" ht="19" customHeight="1">
      <c r="A21" s="67" t="s">
        <v>86</v>
      </c>
      <c r="B21" s="68">
        <f t="shared" si="0"/>
        <v>4.4295081239630468E-2</v>
      </c>
      <c r="C21" s="67">
        <f>8000</f>
        <v>8000</v>
      </c>
      <c r="D21" s="89"/>
      <c r="E21" s="67">
        <f>573.25+758.31+473.95+238.35+250.76+3623.9+1742.15</f>
        <v>7660.67</v>
      </c>
      <c r="F21" s="75"/>
    </row>
    <row r="22" spans="1:7" ht="19" customHeight="1">
      <c r="A22" s="71" t="s">
        <v>87</v>
      </c>
      <c r="B22" s="72">
        <f t="shared" si="0"/>
        <v>1.7379724780428829</v>
      </c>
      <c r="C22" s="71">
        <v>3850</v>
      </c>
      <c r="D22" s="106"/>
      <c r="E22" s="71">
        <v>1406.15</v>
      </c>
      <c r="F22" s="74" t="s">
        <v>107</v>
      </c>
    </row>
    <row r="23" spans="1:7" ht="19" customHeight="1">
      <c r="A23" s="71" t="s">
        <v>110</v>
      </c>
      <c r="B23" s="72">
        <f t="shared" si="0"/>
        <v>-1</v>
      </c>
      <c r="C23" s="71">
        <f>0</f>
        <v>0</v>
      </c>
      <c r="D23" s="106"/>
      <c r="E23" s="71">
        <v>955.52</v>
      </c>
      <c r="F23" s="74" t="s">
        <v>106</v>
      </c>
    </row>
    <row r="24" spans="1:7" ht="19" customHeight="1">
      <c r="A24" s="71" t="s">
        <v>88</v>
      </c>
      <c r="B24" s="72">
        <f t="shared" si="0"/>
        <v>1.0931449502878074</v>
      </c>
      <c r="C24" s="71">
        <f>400</f>
        <v>400</v>
      </c>
      <c r="D24" s="106"/>
      <c r="E24" s="71">
        <v>191.1</v>
      </c>
      <c r="F24" s="74" t="s">
        <v>105</v>
      </c>
    </row>
    <row r="25" spans="1:7" ht="19" customHeight="1">
      <c r="A25" s="71" t="s">
        <v>89</v>
      </c>
      <c r="B25" s="72">
        <f t="shared" si="0"/>
        <v>-1</v>
      </c>
      <c r="C25" s="71">
        <f>0</f>
        <v>0</v>
      </c>
      <c r="D25" s="106"/>
      <c r="E25" s="71">
        <v>155</v>
      </c>
      <c r="F25" s="74" t="s">
        <v>101</v>
      </c>
    </row>
    <row r="26" spans="1:7" ht="19" customHeight="1">
      <c r="A26" s="71" t="s">
        <v>90</v>
      </c>
      <c r="B26" s="72">
        <f t="shared" si="0"/>
        <v>0.24286848055584681</v>
      </c>
      <c r="C26" s="71">
        <f>830</f>
        <v>830</v>
      </c>
      <c r="D26" s="106"/>
      <c r="E26" s="71">
        <v>667.81</v>
      </c>
      <c r="F26" s="74"/>
    </row>
    <row r="27" spans="1:7" ht="19" customHeight="1">
      <c r="A27" s="71" t="s">
        <v>91</v>
      </c>
      <c r="B27" s="72">
        <f t="shared" si="0"/>
        <v>28.523809523809526</v>
      </c>
      <c r="C27" s="71">
        <f>1240</f>
        <v>1240</v>
      </c>
      <c r="D27" s="106"/>
      <c r="E27" s="71">
        <v>42</v>
      </c>
      <c r="F27" s="74" t="s">
        <v>100</v>
      </c>
    </row>
    <row r="28" spans="1:7" ht="19" customHeight="1">
      <c r="A28" s="71" t="s">
        <v>92</v>
      </c>
      <c r="B28" s="72">
        <f t="shared" si="0"/>
        <v>-1.0332132536320864E-2</v>
      </c>
      <c r="C28" s="71">
        <f>500</f>
        <v>500</v>
      </c>
      <c r="D28" s="106"/>
      <c r="E28" s="71">
        <v>505.22</v>
      </c>
      <c r="F28" s="74"/>
    </row>
    <row r="29" spans="1:7" ht="19" customHeight="1">
      <c r="A29" s="71" t="s">
        <v>111</v>
      </c>
      <c r="B29" s="72">
        <f>IFERROR((C29-E29)/E29,"")</f>
        <v>12.780598368087036</v>
      </c>
      <c r="C29" s="71">
        <f>760</f>
        <v>760</v>
      </c>
      <c r="D29" s="106"/>
      <c r="E29" s="71">
        <v>55.15</v>
      </c>
      <c r="F29" s="74"/>
    </row>
    <row r="30" spans="1:7" ht="19" customHeight="1">
      <c r="A30" s="71" t="s">
        <v>95</v>
      </c>
      <c r="B30" s="72">
        <f>IFERROR((C30-E30)/E30,"")</f>
        <v>78.113924050632917</v>
      </c>
      <c r="C30" s="71">
        <f>950+300</f>
        <v>1250</v>
      </c>
      <c r="D30" s="106"/>
      <c r="E30" s="71">
        <v>15.8</v>
      </c>
      <c r="F30" s="74" t="s">
        <v>102</v>
      </c>
    </row>
    <row r="31" spans="1:7" ht="19" customHeight="1">
      <c r="A31" s="71" t="s">
        <v>103</v>
      </c>
      <c r="B31" s="72" t="str">
        <f>IFERROR((C31-E31)/E31,"")</f>
        <v/>
      </c>
      <c r="C31" s="71">
        <v>2000</v>
      </c>
      <c r="D31" s="106"/>
      <c r="E31" s="71">
        <v>0</v>
      </c>
      <c r="F31" s="74" t="s">
        <v>104</v>
      </c>
    </row>
    <row r="32" spans="1:7" ht="19" customHeight="1">
      <c r="A32" s="71" t="s">
        <v>93</v>
      </c>
      <c r="B32" s="72">
        <f>IFERROR((C32-E32)/E32,"")</f>
        <v>-0.41968943989530089</v>
      </c>
      <c r="C32" s="71">
        <f>10500</f>
        <v>10500</v>
      </c>
      <c r="D32" s="106"/>
      <c r="E32" s="71">
        <v>18093.759999999998</v>
      </c>
      <c r="F32" s="74" t="s">
        <v>112</v>
      </c>
    </row>
    <row r="33" spans="1:7" ht="19" customHeight="1">
      <c r="A33" s="71" t="s">
        <v>94</v>
      </c>
      <c r="B33" s="72">
        <f t="shared" si="0"/>
        <v>0.29769011160134956</v>
      </c>
      <c r="C33" s="71">
        <v>100</v>
      </c>
      <c r="D33" s="106"/>
      <c r="E33" s="71">
        <v>77.06</v>
      </c>
      <c r="F33" s="74"/>
    </row>
    <row r="34" spans="1:7" ht="10.5" customHeight="1">
      <c r="A34" s="24"/>
      <c r="B34" s="49" t="str">
        <f t="shared" si="0"/>
        <v/>
      </c>
      <c r="C34" s="4"/>
      <c r="D34" s="109"/>
      <c r="E34" s="4"/>
      <c r="F34" s="36"/>
    </row>
    <row r="35" spans="1:7" s="26" customFormat="1">
      <c r="A35" s="19" t="s">
        <v>22</v>
      </c>
      <c r="B35" s="50">
        <f t="shared" si="0"/>
        <v>-1.3251863187018712E-2</v>
      </c>
      <c r="C35" s="43">
        <f>SUM(C20:C34)</f>
        <v>29430</v>
      </c>
      <c r="D35" s="108"/>
      <c r="E35" s="43">
        <f>SUM(E20:E34)</f>
        <v>29825.239999999998</v>
      </c>
      <c r="F35" s="39"/>
      <c r="G35" s="115"/>
    </row>
    <row r="36" spans="1:7">
      <c r="A36" s="19"/>
      <c r="B36" s="49" t="str">
        <f t="shared" si="0"/>
        <v/>
      </c>
      <c r="C36" s="19"/>
      <c r="D36" s="107"/>
      <c r="E36" s="19"/>
      <c r="F36" s="36"/>
    </row>
    <row r="37" spans="1:7" s="26" customFormat="1">
      <c r="A37" s="19" t="s">
        <v>23</v>
      </c>
      <c r="B37" s="51">
        <f t="shared" si="0"/>
        <v>-5.2312378008043137</v>
      </c>
      <c r="C37" s="44">
        <f>C17-C35</f>
        <v>-3230</v>
      </c>
      <c r="D37" s="110"/>
      <c r="E37" s="44">
        <f>E17-E35</f>
        <v>763.37000000000262</v>
      </c>
      <c r="F37" s="39"/>
      <c r="G37" s="115"/>
    </row>
    <row r="38" spans="1:7">
      <c r="A38" s="19"/>
      <c r="B38" s="49" t="str">
        <f t="shared" si="0"/>
        <v/>
      </c>
      <c r="C38" s="19"/>
      <c r="D38" s="107"/>
      <c r="E38" s="19"/>
      <c r="F38" s="36"/>
    </row>
    <row r="39" spans="1:7">
      <c r="A39" s="27" t="s">
        <v>24</v>
      </c>
      <c r="B39" s="49" t="str">
        <f t="shared" si="0"/>
        <v/>
      </c>
      <c r="C39" s="5"/>
      <c r="D39" s="102"/>
      <c r="E39" s="5"/>
      <c r="F39" s="36"/>
    </row>
    <row r="40" spans="1:7" ht="10.5" customHeight="1">
      <c r="A40" s="27"/>
      <c r="B40" s="49" t="str">
        <f t="shared" si="0"/>
        <v/>
      </c>
      <c r="C40" s="5"/>
      <c r="D40" s="102"/>
      <c r="E40" s="5"/>
      <c r="F40" s="36"/>
    </row>
    <row r="41" spans="1:7" ht="19" customHeight="1">
      <c r="A41" s="76" t="s">
        <v>25</v>
      </c>
      <c r="B41" s="68" t="str">
        <f t="shared" si="0"/>
        <v/>
      </c>
      <c r="C41" s="67">
        <v>0</v>
      </c>
      <c r="D41" s="111"/>
      <c r="E41" s="67">
        <v>0</v>
      </c>
      <c r="F41" s="75"/>
    </row>
    <row r="42" spans="1:7" ht="19" customHeight="1">
      <c r="A42" s="77" t="s">
        <v>26</v>
      </c>
      <c r="B42" s="72" t="str">
        <f t="shared" si="0"/>
        <v/>
      </c>
      <c r="C42" s="78">
        <v>0</v>
      </c>
      <c r="D42" s="112"/>
      <c r="E42" s="78">
        <v>0</v>
      </c>
      <c r="F42" s="74"/>
    </row>
    <row r="43" spans="1:7" ht="11.25" customHeight="1">
      <c r="A43" s="28"/>
      <c r="B43" s="49" t="str">
        <f t="shared" si="0"/>
        <v/>
      </c>
      <c r="C43" s="5"/>
      <c r="D43" s="102"/>
      <c r="E43" s="5"/>
      <c r="F43" s="36"/>
    </row>
    <row r="44" spans="1:7" s="26" customFormat="1">
      <c r="A44" s="29" t="s">
        <v>27</v>
      </c>
      <c r="B44" s="51">
        <f t="shared" si="0"/>
        <v>-5.2312378008043137</v>
      </c>
      <c r="C44" s="45">
        <f>C37+C41+C42</f>
        <v>-3230</v>
      </c>
      <c r="D44" s="113"/>
      <c r="E44" s="45">
        <f>E37+E41+E42</f>
        <v>763.37000000000262</v>
      </c>
      <c r="F44" s="39"/>
      <c r="G44" s="115"/>
    </row>
    <row r="45" spans="1:7">
      <c r="A45" s="28"/>
      <c r="B45" s="49" t="str">
        <f t="shared" si="0"/>
        <v/>
      </c>
      <c r="C45" s="5"/>
      <c r="D45" s="102"/>
      <c r="E45" s="5"/>
      <c r="F45" s="36"/>
    </row>
    <row r="46" spans="1:7" ht="19" customHeight="1">
      <c r="A46" s="76" t="s">
        <v>28</v>
      </c>
      <c r="B46" s="68" t="str">
        <f t="shared" si="0"/>
        <v/>
      </c>
      <c r="C46" s="67">
        <v>0</v>
      </c>
      <c r="D46" s="111"/>
      <c r="E46" s="67">
        <v>0</v>
      </c>
      <c r="F46" s="75"/>
    </row>
    <row r="47" spans="1:7" ht="19" customHeight="1">
      <c r="A47" s="77" t="s">
        <v>29</v>
      </c>
      <c r="B47" s="72" t="str">
        <f t="shared" si="0"/>
        <v/>
      </c>
      <c r="C47" s="78">
        <v>0</v>
      </c>
      <c r="D47" s="112"/>
      <c r="E47" s="78">
        <v>0</v>
      </c>
      <c r="F47" s="74"/>
    </row>
    <row r="48" spans="1:7" ht="10.5" customHeight="1">
      <c r="A48" s="28"/>
      <c r="B48" s="49" t="str">
        <f t="shared" si="0"/>
        <v/>
      </c>
      <c r="C48" s="5"/>
      <c r="D48" s="102"/>
      <c r="E48" s="5"/>
      <c r="F48" s="36"/>
    </row>
    <row r="49" spans="1:7" s="26" customFormat="1">
      <c r="A49" s="29" t="s">
        <v>30</v>
      </c>
      <c r="B49" s="51">
        <f t="shared" si="0"/>
        <v>-5.2312378008043137</v>
      </c>
      <c r="C49" s="45">
        <f>C44+C47+C46</f>
        <v>-3230</v>
      </c>
      <c r="D49" s="113"/>
      <c r="E49" s="45">
        <f>E44+E47+E46</f>
        <v>763.37000000000262</v>
      </c>
      <c r="F49" s="39"/>
      <c r="G49" s="115"/>
    </row>
    <row r="50" spans="1:7">
      <c r="A50" s="28"/>
      <c r="B50" s="49" t="str">
        <f t="shared" si="0"/>
        <v/>
      </c>
      <c r="C50" s="5"/>
      <c r="D50" s="102"/>
      <c r="E50" s="5"/>
      <c r="F50" s="36"/>
    </row>
    <row r="51" spans="1:7" ht="17.25" customHeight="1">
      <c r="A51" s="28"/>
      <c r="B51" s="49"/>
      <c r="C51" s="5"/>
      <c r="D51" s="102"/>
      <c r="E51" s="5"/>
      <c r="F51" s="40"/>
    </row>
    <row r="52" spans="1:7">
      <c r="A52" s="25"/>
      <c r="B52" s="49"/>
      <c r="C52" s="30"/>
      <c r="D52" s="114"/>
      <c r="E52" s="30"/>
      <c r="F52" s="40"/>
    </row>
    <row r="53" spans="1:7" ht="20.25" customHeight="1">
      <c r="A53" s="25"/>
      <c r="B53" s="49"/>
      <c r="C53" s="30"/>
      <c r="D53" s="114"/>
      <c r="E53" s="30"/>
      <c r="F53" s="40"/>
    </row>
    <row r="54" spans="1:7">
      <c r="A54" s="1"/>
      <c r="B54" s="1"/>
      <c r="C54" s="34"/>
      <c r="E54" s="34"/>
    </row>
    <row r="55" spans="1:7">
      <c r="A55" s="1"/>
      <c r="B55" s="1"/>
      <c r="C55" s="34"/>
      <c r="E55" s="34"/>
    </row>
    <row r="56" spans="1:7">
      <c r="A56" s="1"/>
      <c r="B56" s="1"/>
      <c r="C56" s="34"/>
      <c r="E56" s="34"/>
    </row>
    <row r="57" spans="1:7">
      <c r="A57" s="1"/>
      <c r="B57" s="1"/>
      <c r="C57" s="34"/>
      <c r="E57" s="34"/>
    </row>
    <row r="58" spans="1:7">
      <c r="A58" s="1"/>
      <c r="B58" s="1"/>
      <c r="C58" s="34"/>
      <c r="E58" s="34"/>
    </row>
    <row r="59" spans="1:7">
      <c r="A59" s="1"/>
      <c r="B59" s="1"/>
      <c r="C59" s="34"/>
      <c r="E59" s="34"/>
    </row>
    <row r="60" spans="1:7">
      <c r="A60" s="1"/>
      <c r="B60" s="1"/>
      <c r="C60" s="34"/>
      <c r="E60" s="34"/>
    </row>
    <row r="61" spans="1:7">
      <c r="A61" s="1"/>
      <c r="B61" s="1"/>
      <c r="C61" s="34"/>
      <c r="E61" s="34"/>
    </row>
    <row r="62" spans="1:7">
      <c r="A62" s="1"/>
      <c r="B62" s="1"/>
      <c r="C62" s="34"/>
      <c r="E62" s="34"/>
    </row>
    <row r="63" spans="1:7">
      <c r="A63" s="1"/>
      <c r="B63" s="1"/>
      <c r="C63" s="34"/>
      <c r="E63" s="34"/>
    </row>
    <row r="64" spans="1:7">
      <c r="A64" s="1"/>
      <c r="B64" s="1"/>
      <c r="C64" s="34"/>
      <c r="E64" s="34"/>
    </row>
    <row r="65" spans="1:5">
      <c r="A65" s="1"/>
      <c r="B65" s="1"/>
      <c r="C65" s="34"/>
      <c r="E65" s="34"/>
    </row>
    <row r="66" spans="1:5">
      <c r="C66" s="34"/>
      <c r="E66" s="34"/>
    </row>
  </sheetData>
  <mergeCells count="6">
    <mergeCell ref="A6:E6"/>
    <mergeCell ref="A1:E1"/>
    <mergeCell ref="A2:E2"/>
    <mergeCell ref="A4:E4"/>
    <mergeCell ref="A5:E5"/>
    <mergeCell ref="A3:E3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7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8"/>
  <sheetViews>
    <sheetView showGridLines="0" tabSelected="1" topLeftCell="A60" zoomScaleNormal="100" workbookViewId="0">
      <selection activeCell="A42" sqref="A42"/>
    </sheetView>
  </sheetViews>
  <sheetFormatPr defaultColWidth="0" defaultRowHeight="14.5"/>
  <cols>
    <col min="1" max="1" width="47.1796875" style="2" customWidth="1"/>
    <col min="2" max="2" width="17.26953125" style="2" customWidth="1"/>
    <col min="3" max="3" width="3.1796875" style="97" customWidth="1"/>
    <col min="4" max="4" width="19.453125" style="13" customWidth="1"/>
    <col min="5" max="5" width="7" style="3" customWidth="1"/>
    <col min="6" max="6" width="70.81640625" style="41" customWidth="1"/>
    <col min="7" max="7" width="4.26953125" style="97" customWidth="1"/>
    <col min="8" max="16384" width="11.453125" style="2" hidden="1"/>
  </cols>
  <sheetData>
    <row r="1" spans="1:7" ht="20.5">
      <c r="A1" s="123" t="s">
        <v>0</v>
      </c>
      <c r="B1" s="123"/>
      <c r="C1" s="123"/>
      <c r="D1" s="123"/>
      <c r="E1" s="123"/>
      <c r="F1" s="35"/>
    </row>
    <row r="2" spans="1:7" ht="19" customHeight="1">
      <c r="A2" s="124" t="s">
        <v>1</v>
      </c>
      <c r="B2" s="124"/>
      <c r="C2" s="124"/>
      <c r="D2" s="124"/>
      <c r="E2" s="124"/>
      <c r="F2" s="35"/>
    </row>
    <row r="3" spans="1:7">
      <c r="A3" s="126"/>
      <c r="B3" s="126"/>
      <c r="C3" s="126"/>
      <c r="D3" s="126"/>
      <c r="E3" s="126"/>
      <c r="F3" s="35"/>
    </row>
    <row r="4" spans="1:7" ht="19" customHeight="1">
      <c r="A4" s="127" t="s">
        <v>2</v>
      </c>
      <c r="B4" s="127"/>
      <c r="C4" s="127"/>
      <c r="D4" s="127"/>
      <c r="E4" s="127"/>
      <c r="F4" s="35"/>
    </row>
    <row r="5" spans="1:7" ht="19" customHeight="1">
      <c r="A5" s="127"/>
      <c r="B5" s="127"/>
      <c r="C5" s="127"/>
      <c r="D5" s="127"/>
      <c r="E5" s="127"/>
      <c r="F5" s="35"/>
    </row>
    <row r="6" spans="1:7" ht="29">
      <c r="A6" s="57"/>
      <c r="B6" s="62" t="str">
        <f>'Profits et Pertes'!C7</f>
        <v>Budget 2020</v>
      </c>
      <c r="C6" s="84"/>
      <c r="D6" s="62" t="str">
        <f>'Profits et Pertes'!E7</f>
        <v>Réalisé/projection 2019</v>
      </c>
      <c r="E6" s="58"/>
      <c r="F6" s="59" t="s">
        <v>39</v>
      </c>
    </row>
    <row r="7" spans="1:7">
      <c r="A7" s="9" t="s">
        <v>3</v>
      </c>
      <c r="B7" s="60" t="s">
        <v>4</v>
      </c>
      <c r="C7" s="85"/>
      <c r="D7" s="60" t="s">
        <v>4</v>
      </c>
      <c r="E7" s="10"/>
    </row>
    <row r="8" spans="1:7" ht="15" customHeight="1">
      <c r="A8" s="5"/>
      <c r="B8" s="8"/>
      <c r="C8" s="86"/>
      <c r="D8" s="8"/>
      <c r="E8" s="7"/>
    </row>
    <row r="9" spans="1:7" s="13" customFormat="1">
      <c r="A9" s="11" t="s">
        <v>5</v>
      </c>
      <c r="B9" s="11">
        <f>B10+B17</f>
        <v>11130.19</v>
      </c>
      <c r="C9" s="87"/>
      <c r="D9" s="11">
        <f>D10+D17</f>
        <v>22981.98</v>
      </c>
      <c r="E9" s="12"/>
      <c r="F9" s="37"/>
      <c r="G9" s="97"/>
    </row>
    <row r="10" spans="1:7" s="16" customFormat="1">
      <c r="A10" s="14" t="s">
        <v>6</v>
      </c>
      <c r="B10" s="15">
        <f>SUM(B11:B15)</f>
        <v>11130.19</v>
      </c>
      <c r="C10" s="88"/>
      <c r="D10" s="15">
        <f>SUM(D11:D15)</f>
        <v>14960.65</v>
      </c>
      <c r="E10" s="10"/>
      <c r="F10" s="38"/>
      <c r="G10" s="100"/>
    </row>
    <row r="11" spans="1:7">
      <c r="A11" s="17" t="s">
        <v>77</v>
      </c>
      <c r="B11" s="118">
        <f>10000.19</f>
        <v>10000.19</v>
      </c>
      <c r="C11" s="119"/>
      <c r="D11" s="69">
        <f>11160.49</f>
        <v>11160.49</v>
      </c>
      <c r="E11" s="120"/>
      <c r="F11" s="120"/>
    </row>
    <row r="12" spans="1:7">
      <c r="A12" s="17" t="s">
        <v>113</v>
      </c>
      <c r="B12" s="118">
        <f>0</f>
        <v>0</v>
      </c>
      <c r="C12" s="119"/>
      <c r="D12" s="69">
        <f>3069.06</f>
        <v>3069.06</v>
      </c>
      <c r="E12" s="120"/>
      <c r="F12" s="120"/>
    </row>
    <row r="13" spans="1:7">
      <c r="A13" s="17" t="s">
        <v>81</v>
      </c>
      <c r="B13" s="118">
        <f>630</f>
        <v>630</v>
      </c>
      <c r="C13" s="119"/>
      <c r="D13" s="69">
        <v>0</v>
      </c>
      <c r="E13" s="120"/>
      <c r="F13" s="120"/>
    </row>
    <row r="14" spans="1:7">
      <c r="A14" s="17" t="s">
        <v>74</v>
      </c>
      <c r="B14" s="118">
        <f>500</f>
        <v>500</v>
      </c>
      <c r="C14" s="119"/>
      <c r="D14" s="69">
        <f>662.7</f>
        <v>662.7</v>
      </c>
      <c r="E14" s="120"/>
      <c r="F14" s="120"/>
    </row>
    <row r="15" spans="1:7">
      <c r="A15" s="17" t="s">
        <v>114</v>
      </c>
      <c r="B15" s="69">
        <v>0</v>
      </c>
      <c r="C15" s="89"/>
      <c r="D15" s="69">
        <f>68.4</f>
        <v>68.400000000000006</v>
      </c>
      <c r="E15" s="67"/>
      <c r="F15" s="75"/>
    </row>
    <row r="16" spans="1:7" ht="15" customHeight="1">
      <c r="A16" s="5"/>
      <c r="B16" s="5"/>
      <c r="C16" s="86"/>
      <c r="D16" s="5"/>
      <c r="E16" s="10"/>
      <c r="F16" s="38"/>
    </row>
    <row r="17" spans="1:7" s="16" customFormat="1">
      <c r="A17" s="14" t="s">
        <v>7</v>
      </c>
      <c r="B17" s="15">
        <f>SUM(B18:B18)</f>
        <v>0</v>
      </c>
      <c r="C17" s="88"/>
      <c r="D17" s="15">
        <f>SUM(D18:D18)</f>
        <v>8021.33</v>
      </c>
      <c r="E17" s="10"/>
      <c r="F17" s="36"/>
      <c r="G17" s="100"/>
    </row>
    <row r="18" spans="1:7">
      <c r="A18" s="17" t="s">
        <v>68</v>
      </c>
      <c r="B18" s="69">
        <f>0</f>
        <v>0</v>
      </c>
      <c r="C18" s="89"/>
      <c r="D18" s="69">
        <v>8021.33</v>
      </c>
      <c r="E18" s="67"/>
      <c r="F18" s="75" t="s">
        <v>121</v>
      </c>
    </row>
    <row r="19" spans="1:7">
      <c r="A19" s="17"/>
      <c r="B19" s="17"/>
      <c r="C19" s="90"/>
      <c r="D19" s="17"/>
      <c r="E19" s="18"/>
      <c r="F19" s="46"/>
    </row>
    <row r="20" spans="1:7">
      <c r="A20" s="14" t="s">
        <v>8</v>
      </c>
      <c r="B20" s="15">
        <f>SUM(B21:B23)</f>
        <v>450</v>
      </c>
      <c r="C20" s="88"/>
      <c r="D20" s="15">
        <f>SUM(D21:D23)</f>
        <v>0</v>
      </c>
      <c r="E20" s="18"/>
      <c r="F20" s="38"/>
    </row>
    <row r="21" spans="1:7">
      <c r="A21" s="14" t="s">
        <v>78</v>
      </c>
      <c r="B21" s="69">
        <v>0</v>
      </c>
      <c r="C21" s="89"/>
      <c r="D21" s="69">
        <v>0</v>
      </c>
      <c r="E21" s="69"/>
      <c r="F21" s="70"/>
    </row>
    <row r="22" spans="1:7">
      <c r="A22" s="14" t="s">
        <v>79</v>
      </c>
      <c r="B22" s="69">
        <v>0</v>
      </c>
      <c r="C22" s="89"/>
      <c r="D22" s="69">
        <v>0</v>
      </c>
      <c r="E22" s="69"/>
      <c r="F22" s="70"/>
    </row>
    <row r="23" spans="1:7">
      <c r="A23" s="67" t="s">
        <v>36</v>
      </c>
      <c r="B23" s="69">
        <f>450</f>
        <v>450</v>
      </c>
      <c r="C23" s="89"/>
      <c r="D23" s="69">
        <v>0</v>
      </c>
      <c r="E23" s="67"/>
      <c r="F23" s="75" t="s">
        <v>116</v>
      </c>
    </row>
    <row r="24" spans="1:7">
      <c r="A24" s="17"/>
      <c r="B24" s="17"/>
      <c r="C24" s="90"/>
      <c r="D24" s="17"/>
      <c r="E24" s="18"/>
      <c r="F24" s="36"/>
    </row>
    <row r="25" spans="1:7" ht="15" customHeight="1">
      <c r="A25" s="5"/>
      <c r="B25" s="5"/>
      <c r="C25" s="86"/>
      <c r="D25" s="5"/>
      <c r="E25" s="10"/>
      <c r="F25" s="36"/>
    </row>
    <row r="26" spans="1:7" ht="12" customHeight="1">
      <c r="A26" s="5"/>
      <c r="B26" s="5"/>
      <c r="C26" s="86"/>
      <c r="D26" s="5"/>
      <c r="E26" s="10"/>
      <c r="F26" s="36"/>
    </row>
    <row r="27" spans="1:7" ht="19" customHeight="1" thickBot="1">
      <c r="A27" s="19" t="s">
        <v>9</v>
      </c>
      <c r="B27" s="20">
        <f>B20+B17+B10</f>
        <v>11580.19</v>
      </c>
      <c r="C27" s="91"/>
      <c r="D27" s="20">
        <f>D20+D17+D10</f>
        <v>22981.98</v>
      </c>
      <c r="E27" s="18"/>
      <c r="F27" s="36"/>
    </row>
    <row r="28" spans="1:7" ht="19" customHeight="1" thickTop="1">
      <c r="A28" s="5"/>
      <c r="B28" s="8"/>
      <c r="C28" s="86"/>
      <c r="D28" s="8"/>
      <c r="E28" s="10"/>
      <c r="F28" s="36"/>
    </row>
    <row r="29" spans="1:7">
      <c r="A29" s="9" t="s">
        <v>10</v>
      </c>
      <c r="B29" s="21"/>
      <c r="C29" s="86"/>
      <c r="D29" s="21"/>
      <c r="E29" s="10"/>
      <c r="F29" s="36"/>
    </row>
    <row r="30" spans="1:7" ht="8.25" customHeight="1">
      <c r="A30" s="5"/>
      <c r="B30" s="8"/>
      <c r="C30" s="86"/>
      <c r="D30" s="8"/>
      <c r="E30" s="10"/>
      <c r="F30" s="36"/>
    </row>
    <row r="31" spans="1:7">
      <c r="A31" s="11" t="s">
        <v>11</v>
      </c>
      <c r="B31" s="11">
        <f>+B32</f>
        <v>0</v>
      </c>
      <c r="C31" s="87"/>
      <c r="D31" s="11">
        <f>+D32</f>
        <v>30</v>
      </c>
      <c r="E31" s="18"/>
      <c r="F31" s="36"/>
    </row>
    <row r="32" spans="1:7">
      <c r="A32" s="14" t="s">
        <v>12</v>
      </c>
      <c r="B32" s="15">
        <f>SUM(B33)</f>
        <v>0</v>
      </c>
      <c r="C32" s="92"/>
      <c r="D32" s="15">
        <f>SUM(D33)</f>
        <v>30</v>
      </c>
      <c r="E32" s="10"/>
      <c r="F32" s="36"/>
    </row>
    <row r="33" spans="1:7">
      <c r="A33" s="67" t="s">
        <v>13</v>
      </c>
      <c r="B33" s="69">
        <f>0</f>
        <v>0</v>
      </c>
      <c r="C33" s="89"/>
      <c r="D33" s="69">
        <f>30</f>
        <v>30</v>
      </c>
      <c r="E33" s="67"/>
      <c r="F33" s="75"/>
    </row>
    <row r="34" spans="1:7">
      <c r="A34" s="17"/>
      <c r="B34" s="18"/>
      <c r="C34" s="107"/>
      <c r="D34" s="18"/>
      <c r="E34" s="17"/>
      <c r="F34" s="36"/>
    </row>
    <row r="35" spans="1:7">
      <c r="A35" s="128" t="s">
        <v>92</v>
      </c>
      <c r="B35" s="15">
        <f>0</f>
        <v>0</v>
      </c>
      <c r="C35" s="92"/>
      <c r="D35" s="132">
        <f>SUM(D36,D37)</f>
        <v>3131.79</v>
      </c>
      <c r="E35" s="10"/>
      <c r="F35" s="36"/>
    </row>
    <row r="36" spans="1:7" s="16" customFormat="1">
      <c r="A36" s="130" t="s">
        <v>117</v>
      </c>
      <c r="B36" s="15">
        <f>0</f>
        <v>0</v>
      </c>
      <c r="C36" s="92"/>
      <c r="D36" s="131">
        <f>1584.49</f>
        <v>1584.49</v>
      </c>
      <c r="E36" s="10"/>
      <c r="F36" s="129"/>
      <c r="G36" s="100"/>
    </row>
    <row r="37" spans="1:7" s="16" customFormat="1">
      <c r="A37" s="143" t="s">
        <v>118</v>
      </c>
      <c r="B37" s="135">
        <f>0</f>
        <v>0</v>
      </c>
      <c r="C37" s="136"/>
      <c r="D37" s="137">
        <f>1547.3</f>
        <v>1547.3</v>
      </c>
      <c r="E37" s="142"/>
      <c r="F37" s="139"/>
      <c r="G37" s="100"/>
    </row>
    <row r="38" spans="1:7" s="16" customFormat="1">
      <c r="A38" s="130"/>
      <c r="B38" s="15"/>
      <c r="C38" s="92"/>
      <c r="D38" s="131"/>
      <c r="E38" s="10"/>
      <c r="F38" s="129"/>
      <c r="G38" s="100"/>
    </row>
    <row r="39" spans="1:7" s="16" customFormat="1">
      <c r="A39" s="140" t="s">
        <v>114</v>
      </c>
      <c r="B39" s="135">
        <f>0</f>
        <v>0</v>
      </c>
      <c r="C39" s="136"/>
      <c r="D39" s="141">
        <f>10</f>
        <v>10</v>
      </c>
      <c r="E39" s="142"/>
      <c r="F39" s="139"/>
      <c r="G39" s="100"/>
    </row>
    <row r="40" spans="1:7" s="16" customFormat="1">
      <c r="A40" s="128"/>
      <c r="B40" s="15"/>
      <c r="C40" s="92"/>
      <c r="D40" s="132"/>
      <c r="E40" s="10"/>
      <c r="F40" s="129"/>
      <c r="G40" s="100"/>
    </row>
    <row r="41" spans="1:7" s="16" customFormat="1">
      <c r="A41" s="128" t="s">
        <v>119</v>
      </c>
      <c r="B41" s="15">
        <f>0</f>
        <v>0</v>
      </c>
      <c r="C41" s="92"/>
      <c r="D41" s="132">
        <f>SUM(D42)</f>
        <v>5000</v>
      </c>
      <c r="E41" s="133"/>
      <c r="F41" s="129"/>
      <c r="G41" s="100"/>
    </row>
    <row r="42" spans="1:7" s="16" customFormat="1">
      <c r="A42" s="134" t="s">
        <v>120</v>
      </c>
      <c r="B42" s="135">
        <f>0</f>
        <v>0</v>
      </c>
      <c r="C42" s="136"/>
      <c r="D42" s="137">
        <f>5000</f>
        <v>5000</v>
      </c>
      <c r="E42" s="138"/>
      <c r="F42" s="139"/>
      <c r="G42" s="100"/>
    </row>
    <row r="43" spans="1:7" ht="20.149999999999999" customHeight="1">
      <c r="A43" s="5"/>
      <c r="B43" s="5"/>
      <c r="C43" s="86"/>
      <c r="D43" s="5"/>
      <c r="E43" s="10"/>
      <c r="F43" s="36"/>
    </row>
    <row r="44" spans="1:7">
      <c r="A44" s="11" t="s">
        <v>14</v>
      </c>
      <c r="B44" s="11">
        <f>SUM(B45:B46)</f>
        <v>11580.19</v>
      </c>
      <c r="C44" s="87"/>
      <c r="D44" s="11">
        <f>SUM(D45:D46)</f>
        <v>14810.19</v>
      </c>
      <c r="E44" s="18"/>
      <c r="F44" s="39"/>
    </row>
    <row r="45" spans="1:7">
      <c r="A45" s="17" t="s">
        <v>15</v>
      </c>
      <c r="B45" s="17">
        <f>+D45+D46</f>
        <v>14810.19</v>
      </c>
      <c r="C45" s="90"/>
      <c r="D45" s="17">
        <f>14046.82</f>
        <v>14046.82</v>
      </c>
      <c r="E45" s="18"/>
      <c r="F45" s="36"/>
    </row>
    <row r="46" spans="1:7" ht="15" customHeight="1">
      <c r="A46" s="67" t="s">
        <v>16</v>
      </c>
      <c r="B46" s="69">
        <f>'Profits et Pertes'!C49</f>
        <v>-3230</v>
      </c>
      <c r="C46" s="89"/>
      <c r="D46" s="69">
        <f>763.37</f>
        <v>763.37</v>
      </c>
      <c r="E46" s="67"/>
      <c r="F46" s="75"/>
    </row>
    <row r="47" spans="1:7" ht="15" customHeight="1">
      <c r="A47" s="5"/>
      <c r="B47" s="5"/>
      <c r="C47" s="86"/>
      <c r="D47" s="5"/>
      <c r="E47" s="7"/>
      <c r="F47" s="36"/>
    </row>
    <row r="48" spans="1:7" ht="15" thickBot="1">
      <c r="A48" s="19" t="s">
        <v>17</v>
      </c>
      <c r="B48" s="20">
        <f>B44+B31</f>
        <v>11580.19</v>
      </c>
      <c r="C48" s="91"/>
      <c r="D48" s="20">
        <f>D44+D31+D35+D39+D41</f>
        <v>22981.98</v>
      </c>
      <c r="E48" s="12"/>
      <c r="F48" s="36"/>
    </row>
    <row r="49" spans="1:6" ht="15" thickTop="1">
      <c r="A49" s="17"/>
      <c r="B49" s="22"/>
      <c r="C49" s="93"/>
      <c r="D49" s="17"/>
      <c r="E49" s="12"/>
      <c r="F49" s="36"/>
    </row>
    <row r="50" spans="1:6">
      <c r="A50" s="17"/>
      <c r="B50" s="22"/>
      <c r="C50" s="93"/>
      <c r="D50" s="17"/>
      <c r="E50" s="12"/>
      <c r="F50" s="36"/>
    </row>
    <row r="51" spans="1:6">
      <c r="A51" s="25"/>
      <c r="B51" s="25"/>
      <c r="C51" s="94"/>
      <c r="D51" s="30"/>
      <c r="E51" s="31"/>
      <c r="F51" s="36"/>
    </row>
    <row r="52" spans="1:6" ht="19" customHeight="1">
      <c r="B52" s="23" t="s">
        <v>31</v>
      </c>
      <c r="C52" s="95"/>
      <c r="D52" s="23"/>
      <c r="E52" s="23"/>
      <c r="F52" s="36"/>
    </row>
    <row r="53" spans="1:6" ht="10.5" customHeight="1">
      <c r="A53" s="25"/>
      <c r="B53" s="25"/>
      <c r="C53" s="96"/>
      <c r="D53" s="30"/>
      <c r="E53" s="31"/>
      <c r="F53" s="36"/>
    </row>
    <row r="54" spans="1:6" ht="16.5" customHeight="1">
      <c r="A54" s="25"/>
      <c r="B54" s="6" t="str">
        <f>+B6</f>
        <v>Budget 2020</v>
      </c>
      <c r="C54" s="96"/>
      <c r="D54" s="6" t="str">
        <f>+D6</f>
        <v>Réalisé/projection 2019</v>
      </c>
      <c r="E54" s="7"/>
      <c r="F54" s="36"/>
    </row>
    <row r="55" spans="1:6" ht="16.5" customHeight="1">
      <c r="A55" s="25"/>
      <c r="B55" s="8" t="s">
        <v>4</v>
      </c>
      <c r="D55" s="8" t="s">
        <v>4</v>
      </c>
      <c r="E55" s="18"/>
      <c r="F55" s="36"/>
    </row>
    <row r="56" spans="1:6" ht="16.5" customHeight="1">
      <c r="A56" s="25"/>
      <c r="B56" s="13"/>
      <c r="F56" s="36"/>
    </row>
    <row r="57" spans="1:6" ht="16.5" customHeight="1">
      <c r="A57" s="67" t="s">
        <v>32</v>
      </c>
      <c r="B57" s="69">
        <v>0</v>
      </c>
      <c r="C57" s="89"/>
      <c r="D57" s="69">
        <v>0</v>
      </c>
      <c r="E57" s="67"/>
      <c r="F57" s="75"/>
    </row>
    <row r="58" spans="1:6" ht="16.5" customHeight="1">
      <c r="A58" s="67" t="s">
        <v>33</v>
      </c>
      <c r="B58" s="69">
        <f>300</f>
        <v>300</v>
      </c>
      <c r="C58" s="89"/>
      <c r="D58" s="69">
        <f>300</f>
        <v>300</v>
      </c>
      <c r="E58" s="67"/>
      <c r="F58" s="75"/>
    </row>
    <row r="59" spans="1:6" ht="16.5" customHeight="1">
      <c r="A59" s="67" t="s">
        <v>34</v>
      </c>
      <c r="B59" s="69">
        <v>0</v>
      </c>
      <c r="C59" s="89"/>
      <c r="D59" s="69">
        <v>0</v>
      </c>
      <c r="E59" s="67"/>
      <c r="F59" s="75"/>
    </row>
    <row r="60" spans="1:6" ht="16.5" customHeight="1">
      <c r="A60" s="67" t="s">
        <v>35</v>
      </c>
      <c r="B60" s="69">
        <v>0</v>
      </c>
      <c r="C60" s="89"/>
      <c r="D60" s="69">
        <v>0</v>
      </c>
      <c r="E60" s="67"/>
      <c r="F60" s="75"/>
    </row>
    <row r="61" spans="1:6" ht="16.5" customHeight="1">
      <c r="A61" s="67" t="s">
        <v>36</v>
      </c>
      <c r="B61" s="69">
        <f>450+2000</f>
        <v>2450</v>
      </c>
      <c r="C61" s="89"/>
      <c r="D61" s="69">
        <v>0</v>
      </c>
      <c r="E61" s="67"/>
      <c r="F61" s="75" t="s">
        <v>115</v>
      </c>
    </row>
    <row r="62" spans="1:6" ht="16.5" customHeight="1">
      <c r="A62" s="25"/>
      <c r="B62" s="30"/>
      <c r="C62" s="96"/>
      <c r="D62" s="30"/>
      <c r="E62" s="30"/>
      <c r="F62" s="40"/>
    </row>
    <row r="63" spans="1:6" ht="16.5" customHeight="1">
      <c r="A63" s="32" t="s">
        <v>37</v>
      </c>
      <c r="B63" s="33">
        <f>SUM(B57:B62)</f>
        <v>2750</v>
      </c>
      <c r="C63" s="98"/>
      <c r="D63" s="33">
        <f>SUM(D57:D62)</f>
        <v>300</v>
      </c>
      <c r="E63" s="33"/>
      <c r="F63" s="40"/>
    </row>
    <row r="64" spans="1:6" ht="16.5" customHeight="1">
      <c r="A64" s="25"/>
      <c r="B64" s="25"/>
      <c r="C64" s="96"/>
      <c r="D64" s="30"/>
      <c r="E64" s="31"/>
    </row>
    <row r="65" spans="1:5" ht="16.5" customHeight="1">
      <c r="A65" s="25"/>
      <c r="B65" s="25"/>
      <c r="C65" s="96"/>
      <c r="D65" s="30"/>
      <c r="E65" s="31"/>
    </row>
    <row r="66" spans="1:5">
      <c r="A66" s="25"/>
      <c r="B66" s="25"/>
      <c r="C66" s="96"/>
      <c r="D66" s="30"/>
      <c r="E66" s="31"/>
    </row>
    <row r="67" spans="1:5">
      <c r="A67" s="1"/>
      <c r="B67" s="1"/>
      <c r="C67" s="99"/>
      <c r="D67" s="34"/>
    </row>
    <row r="68" spans="1:5">
      <c r="A68" s="1"/>
      <c r="B68" s="1"/>
      <c r="C68" s="99"/>
      <c r="D68" s="34"/>
    </row>
    <row r="69" spans="1:5">
      <c r="A69" s="1"/>
      <c r="B69" s="1"/>
      <c r="C69" s="99"/>
      <c r="D69" s="34"/>
    </row>
    <row r="70" spans="1:5">
      <c r="A70" s="1"/>
      <c r="B70" s="1"/>
      <c r="C70" s="99"/>
      <c r="D70" s="34"/>
    </row>
    <row r="71" spans="1:5">
      <c r="A71" s="1"/>
      <c r="B71" s="1"/>
      <c r="C71" s="99"/>
      <c r="D71" s="34"/>
    </row>
    <row r="72" spans="1:5">
      <c r="A72" s="1"/>
      <c r="B72" s="1"/>
      <c r="C72" s="99"/>
      <c r="D72" s="34"/>
    </row>
    <row r="73" spans="1:5">
      <c r="A73" s="1"/>
      <c r="B73" s="1"/>
      <c r="C73" s="99"/>
      <c r="D73" s="34"/>
    </row>
    <row r="74" spans="1:5">
      <c r="A74" s="1"/>
      <c r="B74" s="1"/>
      <c r="C74" s="99"/>
      <c r="D74" s="34"/>
    </row>
    <row r="75" spans="1:5">
      <c r="A75" s="1"/>
      <c r="B75" s="1"/>
      <c r="C75" s="99"/>
      <c r="D75" s="34"/>
    </row>
    <row r="76" spans="1:5">
      <c r="A76" s="1"/>
      <c r="B76" s="1"/>
      <c r="C76" s="99"/>
      <c r="D76" s="34"/>
    </row>
    <row r="77" spans="1:5">
      <c r="A77" s="1"/>
      <c r="B77" s="1"/>
      <c r="C77" s="99"/>
      <c r="D77" s="34"/>
    </row>
    <row r="78" spans="1:5">
      <c r="A78" s="1"/>
      <c r="B78" s="1"/>
      <c r="C78" s="99"/>
      <c r="D78" s="34"/>
    </row>
    <row r="79" spans="1:5">
      <c r="A79" s="1"/>
      <c r="B79" s="1"/>
      <c r="C79" s="99"/>
      <c r="D79" s="34"/>
    </row>
    <row r="80" spans="1:5">
      <c r="A80" s="1"/>
      <c r="B80" s="1"/>
      <c r="C80" s="99"/>
      <c r="D80" s="34"/>
    </row>
    <row r="81" spans="1:4">
      <c r="A81" s="1"/>
      <c r="B81" s="1"/>
      <c r="C81" s="99"/>
      <c r="D81" s="34"/>
    </row>
    <row r="82" spans="1:4">
      <c r="A82" s="1"/>
      <c r="B82" s="1"/>
      <c r="C82" s="99"/>
      <c r="D82" s="34"/>
    </row>
    <row r="83" spans="1:4">
      <c r="A83" s="1"/>
      <c r="B83" s="1"/>
      <c r="C83" s="99"/>
      <c r="D83" s="34"/>
    </row>
    <row r="84" spans="1:4">
      <c r="A84" s="1"/>
      <c r="B84" s="1"/>
      <c r="C84" s="99"/>
      <c r="D84" s="34"/>
    </row>
    <row r="85" spans="1:4">
      <c r="A85" s="1"/>
      <c r="B85" s="1"/>
      <c r="C85" s="99"/>
      <c r="D85" s="34"/>
    </row>
    <row r="86" spans="1:4">
      <c r="A86" s="1"/>
      <c r="B86" s="1"/>
      <c r="C86" s="99"/>
      <c r="D86" s="34"/>
    </row>
    <row r="87" spans="1:4">
      <c r="A87" s="1"/>
      <c r="B87" s="1"/>
      <c r="C87" s="99"/>
      <c r="D87" s="34"/>
    </row>
    <row r="88" spans="1:4">
      <c r="A88" s="1"/>
      <c r="B88" s="1"/>
      <c r="C88" s="99"/>
      <c r="D88" s="34"/>
    </row>
    <row r="89" spans="1:4">
      <c r="A89" s="1"/>
      <c r="B89" s="1"/>
      <c r="C89" s="99"/>
      <c r="D89" s="34"/>
    </row>
    <row r="90" spans="1:4">
      <c r="A90" s="1"/>
      <c r="B90" s="1"/>
      <c r="C90" s="99"/>
      <c r="D90" s="34"/>
    </row>
    <row r="91" spans="1:4">
      <c r="A91" s="1"/>
      <c r="B91" s="1"/>
      <c r="C91" s="99"/>
      <c r="D91" s="34"/>
    </row>
    <row r="92" spans="1:4">
      <c r="A92" s="1"/>
      <c r="B92" s="1"/>
      <c r="C92" s="99"/>
      <c r="D92" s="34"/>
    </row>
    <row r="93" spans="1:4">
      <c r="A93" s="1"/>
      <c r="B93" s="1"/>
      <c r="C93" s="99"/>
      <c r="D93" s="34"/>
    </row>
    <row r="94" spans="1:4">
      <c r="A94" s="1"/>
      <c r="B94" s="1"/>
      <c r="C94" s="99"/>
      <c r="D94" s="34"/>
    </row>
    <row r="95" spans="1:4">
      <c r="A95" s="1"/>
      <c r="B95" s="1"/>
      <c r="C95" s="99"/>
      <c r="D95" s="34"/>
    </row>
    <row r="96" spans="1:4">
      <c r="A96" s="1"/>
      <c r="B96" s="1"/>
      <c r="C96" s="99"/>
      <c r="D96" s="34"/>
    </row>
    <row r="97" spans="1:4">
      <c r="A97" s="1"/>
      <c r="B97" s="1"/>
      <c r="C97" s="99"/>
      <c r="D97" s="34"/>
    </row>
    <row r="98" spans="1:4">
      <c r="D98" s="34"/>
    </row>
  </sheetData>
  <mergeCells count="5">
    <mergeCell ref="A5:E5"/>
    <mergeCell ref="A1:E1"/>
    <mergeCell ref="A2:E2"/>
    <mergeCell ref="A4:E4"/>
    <mergeCell ref="A3:E3"/>
  </mergeCells>
  <pageMargins left="0.7" right="0.7" top="0.75" bottom="0.75" header="0.3" footer="0.3"/>
  <pageSetup paperSize="9" scale="52" orientation="landscape" r:id="rId1"/>
  <rowBreaks count="1" manualBreakCount="1"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Menu - Explications</vt:lpstr>
      <vt:lpstr>Profits et Pertes</vt:lpstr>
      <vt:lpstr>Bilan</vt:lpstr>
      <vt:lpstr>'Profits et Pertes'!actif</vt:lpstr>
      <vt:lpstr>'Profits et Pertes'!annexe</vt:lpstr>
      <vt:lpstr>'Profits et Pertes'!bilan</vt:lpstr>
      <vt:lpstr>CHASOUT</vt:lpstr>
      <vt:lpstr>Bilan!Print_Area</vt:lpstr>
      <vt:lpstr>'Profits et Pertes'!Print_Area</vt:lpstr>
      <vt:lpstr>'Profits et Pertes'!Print_Titles</vt:lpstr>
      <vt:lpstr>PRODFIN</vt:lpstr>
      <vt:lpstr>'Profits et Pertes'!RAISOC</vt:lpstr>
      <vt:lpstr>'Profits et Pertes'!RAISOC1</vt:lpstr>
      <vt:lpstr>TOTCHA</vt:lpstr>
      <vt:lpstr>TOTPROD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Brillo</dc:creator>
  <cp:lastModifiedBy>Christophe Marciot</cp:lastModifiedBy>
  <cp:lastPrinted>2018-01-08T13:09:20Z</cp:lastPrinted>
  <dcterms:created xsi:type="dcterms:W3CDTF">2014-08-21T06:32:49Z</dcterms:created>
  <dcterms:modified xsi:type="dcterms:W3CDTF">2019-12-19T14:17:40Z</dcterms:modified>
</cp:coreProperties>
</file>