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doresavary/Desktop/Unipoly/UPSecretrariat/2 - Bilans/2022-2023/"/>
    </mc:Choice>
  </mc:AlternateContent>
  <xr:revisionPtr revIDLastSave="0" documentId="13_ncr:1_{01BB41D9-DE8C-2045-A0FB-A64A8FCDAAE4}" xr6:coauthVersionLast="47" xr6:coauthVersionMax="47" xr10:uidLastSave="{00000000-0000-0000-0000-000000000000}"/>
  <bookViews>
    <workbookView xWindow="0" yWindow="0" windowWidth="28800" windowHeight="18000" tabRatio="779" xr2:uid="{34F8AD7C-3B1E-42A7-8AF2-50C33241ADA4}"/>
  </bookViews>
  <sheets>
    <sheet name="Bilan" sheetId="1" r:id="rId1"/>
    <sheet name="COHE_Clôtures" sheetId="2" r:id="rId2"/>
    <sheet name="COM_Clôtures" sheetId="3" r:id="rId3"/>
    <sheet name="CONTRIB_Clôtures" sheetId="4" r:id="rId4"/>
    <sheet name="EVENT_Clôtures" sheetId="5" r:id="rId5"/>
    <sheet name="EXTRA_Clôtures" sheetId="6" r:id="rId6"/>
    <sheet name="FONCT_Clôtures" sheetId="7" r:id="rId7"/>
    <sheet name="CONVER_Clôtures" sheetId="9" r:id="rId8"/>
    <sheet name="LOCAL_Clôtures" sheetId="10" r:id="rId9"/>
    <sheet name="LOG_Clôtures" sheetId="11" r:id="rId10"/>
    <sheet name="MOBILITY_Clôtures" sheetId="8" r:id="rId11"/>
    <sheet name="REPRO_Clôtures" sheetId="25" r:id="rId12"/>
    <sheet name="API_Clôtures" sheetId="12" r:id="rId13"/>
    <sheet name="CANARD_Clôtures" sheetId="13" r:id="rId14"/>
    <sheet name="CASTOR_Clôtures" sheetId="14" r:id="rId15"/>
    <sheet name="DEBOUC_Clôtures" sheetId="15" r:id="rId16"/>
    <sheet name="EVA_Clôtures" sheetId="16" r:id="rId17"/>
    <sheet name="EPILIBRE_Clôtures" sheetId="17" r:id="rId18"/>
    <sheet name="IE_Clôtures" sheetId="18" r:id="rId19"/>
    <sheet name="JARDIN_Clôtures" sheetId="19" r:id="rId20"/>
    <sheet name="LOWTECH_Clôtures" sheetId="20" r:id="rId21"/>
    <sheet name="MEUBLE_Clôtures" sheetId="21" r:id="rId22"/>
    <sheet name="DUDU_Clôtures" sheetId="22" r:id="rId23"/>
    <sheet name="UPFL_Clôtures" sheetId="23" r:id="rId24"/>
    <sheet name="REBUILT_Clôtures" sheetId="24" r:id="rId25"/>
    <sheet name="FNR_Clôtures" sheetId="26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5" l="1"/>
  <c r="B4" i="21"/>
  <c r="D31" i="1"/>
  <c r="D32" i="1"/>
  <c r="F31" i="1"/>
  <c r="F32" i="1"/>
  <c r="J55" i="1"/>
  <c r="K55" i="1" s="1"/>
  <c r="K57" i="1"/>
  <c r="D7" i="23"/>
  <c r="C7" i="23"/>
  <c r="B7" i="23"/>
  <c r="J53" i="1"/>
  <c r="J59" i="1"/>
  <c r="J61" i="1"/>
  <c r="C4" i="21"/>
  <c r="D4" i="21"/>
  <c r="E3" i="21"/>
  <c r="E2" i="23"/>
  <c r="E3" i="23"/>
  <c r="D4" i="23"/>
  <c r="C4" i="23"/>
  <c r="B4" i="23"/>
  <c r="J54" i="1"/>
  <c r="H31" i="1"/>
  <c r="H32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6" i="1"/>
  <c r="J58" i="1"/>
  <c r="J60" i="1"/>
  <c r="J62" i="1"/>
  <c r="E4" i="23" l="1"/>
  <c r="J32" i="1"/>
  <c r="T32" i="1"/>
  <c r="T31" i="1"/>
  <c r="R31" i="1"/>
  <c r="P31" i="1"/>
  <c r="N64" i="1"/>
  <c r="N63" i="1"/>
  <c r="L64" i="1"/>
  <c r="L63" i="1"/>
  <c r="R64" i="1"/>
  <c r="P64" i="1"/>
  <c r="E63" i="1"/>
  <c r="G63" i="1" s="1"/>
  <c r="I63" i="1" s="1"/>
  <c r="K63" i="1" s="1"/>
  <c r="D5" i="26"/>
  <c r="C5" i="26"/>
  <c r="B5" i="26"/>
  <c r="E4" i="26"/>
  <c r="E5" i="26" s="1"/>
  <c r="E3" i="26"/>
  <c r="D3" i="26"/>
  <c r="C3" i="26"/>
  <c r="B3" i="26"/>
  <c r="E2" i="26"/>
  <c r="T8" i="1"/>
  <c r="T7" i="1"/>
  <c r="R7" i="1"/>
  <c r="P7" i="1"/>
  <c r="H8" i="1"/>
  <c r="H7" i="1"/>
  <c r="H5" i="1" s="1"/>
  <c r="R66" i="1"/>
  <c r="P66" i="1"/>
  <c r="N66" i="1"/>
  <c r="L66" i="1"/>
  <c r="N65" i="1"/>
  <c r="L65" i="1"/>
  <c r="E65" i="1"/>
  <c r="G65" i="1" s="1"/>
  <c r="I65" i="1" s="1"/>
  <c r="K65" i="1" s="1"/>
  <c r="L62" i="1"/>
  <c r="N62" i="1"/>
  <c r="P62" i="1"/>
  <c r="R62" i="1"/>
  <c r="N30" i="1"/>
  <c r="N29" i="1"/>
  <c r="L30" i="1"/>
  <c r="L29" i="1"/>
  <c r="J30" i="1"/>
  <c r="J29" i="1"/>
  <c r="D5" i="25"/>
  <c r="C5" i="25"/>
  <c r="B5" i="25"/>
  <c r="E4" i="25"/>
  <c r="E5" i="25" s="1"/>
  <c r="D3" i="25"/>
  <c r="C3" i="25"/>
  <c r="B3" i="25"/>
  <c r="E2" i="25"/>
  <c r="E3" i="25" s="1"/>
  <c r="G29" i="1"/>
  <c r="I29" i="1" s="1"/>
  <c r="E6" i="10"/>
  <c r="P12" i="1"/>
  <c r="R12" i="1"/>
  <c r="E5" i="4"/>
  <c r="E6" i="4"/>
  <c r="C5" i="2"/>
  <c r="C9" i="2"/>
  <c r="H6" i="1" l="1"/>
  <c r="M63" i="1"/>
  <c r="O63" i="1" s="1"/>
  <c r="Q63" i="1" s="1"/>
  <c r="S63" i="1" s="1"/>
  <c r="U63" i="1" s="1"/>
  <c r="M65" i="1"/>
  <c r="O65" i="1" s="1"/>
  <c r="Q65" i="1" s="1"/>
  <c r="S65" i="1" s="1"/>
  <c r="U65" i="1" s="1"/>
  <c r="K29" i="1"/>
  <c r="M29" i="1" s="1"/>
  <c r="O29" i="1" s="1"/>
  <c r="Q29" i="1" s="1"/>
  <c r="S29" i="1" s="1"/>
  <c r="U29" i="1" s="1"/>
  <c r="L60" i="1"/>
  <c r="N60" i="1"/>
  <c r="N61" i="1"/>
  <c r="L61" i="1"/>
  <c r="N56" i="1"/>
  <c r="N55" i="1"/>
  <c r="L56" i="1"/>
  <c r="L55" i="1"/>
  <c r="N54" i="1"/>
  <c r="L54" i="1"/>
  <c r="N46" i="1"/>
  <c r="C7" i="17"/>
  <c r="D7" i="17"/>
  <c r="B7" i="17"/>
  <c r="C4" i="17"/>
  <c r="D4" i="17"/>
  <c r="B4" i="17"/>
  <c r="L46" i="1"/>
  <c r="N44" i="1"/>
  <c r="L44" i="1"/>
  <c r="N45" i="1"/>
  <c r="L45" i="1"/>
  <c r="N43" i="1"/>
  <c r="L43" i="1"/>
  <c r="R10" i="1"/>
  <c r="R14" i="1"/>
  <c r="R16" i="1"/>
  <c r="R18" i="1"/>
  <c r="R20" i="1"/>
  <c r="R22" i="1"/>
  <c r="R24" i="1"/>
  <c r="R26" i="1"/>
  <c r="R28" i="1"/>
  <c r="R34" i="1"/>
  <c r="R36" i="1"/>
  <c r="R38" i="1"/>
  <c r="R40" i="1"/>
  <c r="R42" i="1"/>
  <c r="R44" i="1"/>
  <c r="R46" i="1"/>
  <c r="R48" i="1"/>
  <c r="R50" i="1"/>
  <c r="R52" i="1"/>
  <c r="R54" i="1"/>
  <c r="R56" i="1"/>
  <c r="R58" i="1"/>
  <c r="R60" i="1"/>
  <c r="P60" i="1"/>
  <c r="P58" i="1"/>
  <c r="P56" i="1"/>
  <c r="P54" i="1"/>
  <c r="P52" i="1"/>
  <c r="P50" i="1"/>
  <c r="P48" i="1"/>
  <c r="P46" i="1"/>
  <c r="P44" i="1"/>
  <c r="P42" i="1"/>
  <c r="P40" i="1"/>
  <c r="P38" i="1"/>
  <c r="P36" i="1"/>
  <c r="P34" i="1"/>
  <c r="P28" i="1"/>
  <c r="P26" i="1"/>
  <c r="P24" i="1"/>
  <c r="P22" i="1"/>
  <c r="P20" i="1"/>
  <c r="P18" i="1"/>
  <c r="P16" i="1"/>
  <c r="P14" i="1"/>
  <c r="P10" i="1"/>
  <c r="P32" i="1" l="1"/>
  <c r="R32" i="1"/>
  <c r="R8" i="1"/>
  <c r="P8" i="1"/>
  <c r="P5" i="1" l="1"/>
  <c r="R5" i="1"/>
  <c r="E61" i="1"/>
  <c r="G61" i="1" s="1"/>
  <c r="I61" i="1" s="1"/>
  <c r="K61" i="1" s="1"/>
  <c r="E59" i="1"/>
  <c r="G59" i="1" s="1"/>
  <c r="I59" i="1" s="1"/>
  <c r="K59" i="1" s="1"/>
  <c r="E57" i="1"/>
  <c r="G57" i="1" s="1"/>
  <c r="I57" i="1" s="1"/>
  <c r="E55" i="1"/>
  <c r="G55" i="1" s="1"/>
  <c r="I55" i="1" s="1"/>
  <c r="E53" i="1"/>
  <c r="G53" i="1" s="1"/>
  <c r="E51" i="1"/>
  <c r="G51" i="1" s="1"/>
  <c r="I51" i="1" s="1"/>
  <c r="K51" i="1" s="1"/>
  <c r="E49" i="1"/>
  <c r="G49" i="1" s="1"/>
  <c r="I49" i="1" s="1"/>
  <c r="K49" i="1" s="1"/>
  <c r="E47" i="1"/>
  <c r="G47" i="1" s="1"/>
  <c r="I47" i="1" s="1"/>
  <c r="K47" i="1" s="1"/>
  <c r="E45" i="1"/>
  <c r="G45" i="1" s="1"/>
  <c r="I45" i="1" s="1"/>
  <c r="K45" i="1" s="1"/>
  <c r="E43" i="1"/>
  <c r="G43" i="1" s="1"/>
  <c r="I43" i="1" s="1"/>
  <c r="K43" i="1" s="1"/>
  <c r="E41" i="1"/>
  <c r="G41" i="1" s="1"/>
  <c r="I41" i="1" s="1"/>
  <c r="K41" i="1" s="1"/>
  <c r="E39" i="1"/>
  <c r="G39" i="1" s="1"/>
  <c r="I39" i="1" s="1"/>
  <c r="K39" i="1" s="1"/>
  <c r="E37" i="1"/>
  <c r="G37" i="1" s="1"/>
  <c r="I37" i="1" s="1"/>
  <c r="K37" i="1" s="1"/>
  <c r="E35" i="1"/>
  <c r="G35" i="1" s="1"/>
  <c r="I35" i="1" s="1"/>
  <c r="K35" i="1" s="1"/>
  <c r="E33" i="1"/>
  <c r="G33" i="1" s="1"/>
  <c r="I33" i="1" s="1"/>
  <c r="E27" i="1"/>
  <c r="G27" i="1" s="1"/>
  <c r="I27" i="1" s="1"/>
  <c r="E25" i="1"/>
  <c r="G25" i="1" s="1"/>
  <c r="I25" i="1" s="1"/>
  <c r="E23" i="1"/>
  <c r="G23" i="1" s="1"/>
  <c r="I23" i="1" s="1"/>
  <c r="E21" i="1"/>
  <c r="G21" i="1" s="1"/>
  <c r="I21" i="1" s="1"/>
  <c r="E19" i="1"/>
  <c r="G19" i="1" s="1"/>
  <c r="I19" i="1" s="1"/>
  <c r="E17" i="1"/>
  <c r="G17" i="1" s="1"/>
  <c r="I17" i="1" s="1"/>
  <c r="E15" i="1"/>
  <c r="G15" i="1" s="1"/>
  <c r="I15" i="1" s="1"/>
  <c r="E13" i="1"/>
  <c r="G13" i="1" s="1"/>
  <c r="I13" i="1" s="1"/>
  <c r="E11" i="1"/>
  <c r="G11" i="1" s="1"/>
  <c r="I11" i="1" s="1"/>
  <c r="E9" i="1"/>
  <c r="G9" i="1" s="1"/>
  <c r="I9" i="1" s="1"/>
  <c r="D8" i="1"/>
  <c r="D6" i="1" s="1"/>
  <c r="D7" i="1"/>
  <c r="D5" i="1" s="1"/>
  <c r="F8" i="1"/>
  <c r="F6" i="1" s="1"/>
  <c r="F7" i="1"/>
  <c r="F5" i="1" s="1"/>
  <c r="E2" i="13"/>
  <c r="E3" i="13"/>
  <c r="D4" i="13"/>
  <c r="B3" i="6"/>
  <c r="J17" i="1" s="1"/>
  <c r="L51" i="1"/>
  <c r="N47" i="1"/>
  <c r="L42" i="1"/>
  <c r="N35" i="1"/>
  <c r="J33" i="1"/>
  <c r="J31" i="1" s="1"/>
  <c r="N24" i="1"/>
  <c r="L23" i="1"/>
  <c r="L22" i="1"/>
  <c r="E2" i="17"/>
  <c r="E5" i="23"/>
  <c r="E7" i="23" s="1"/>
  <c r="E6" i="21"/>
  <c r="E5" i="17"/>
  <c r="D5" i="24"/>
  <c r="C5" i="24"/>
  <c r="B5" i="24"/>
  <c r="E4" i="24"/>
  <c r="E5" i="24" s="1"/>
  <c r="D3" i="24"/>
  <c r="C3" i="24"/>
  <c r="B3" i="24"/>
  <c r="E2" i="24"/>
  <c r="E3" i="24" s="1"/>
  <c r="E6" i="23"/>
  <c r="D5" i="22"/>
  <c r="N58" i="1" s="1"/>
  <c r="C5" i="22"/>
  <c r="L58" i="1" s="1"/>
  <c r="B5" i="22"/>
  <c r="E4" i="22"/>
  <c r="E5" i="22" s="1"/>
  <c r="D3" i="22"/>
  <c r="N57" i="1" s="1"/>
  <c r="C3" i="22"/>
  <c r="L57" i="1" s="1"/>
  <c r="B3" i="22"/>
  <c r="E2" i="22"/>
  <c r="E3" i="22" s="1"/>
  <c r="D7" i="21"/>
  <c r="C7" i="21"/>
  <c r="B7" i="21"/>
  <c r="E5" i="21"/>
  <c r="E2" i="21"/>
  <c r="E4" i="21" s="1"/>
  <c r="D5" i="20"/>
  <c r="N50" i="1" s="1"/>
  <c r="C5" i="20"/>
  <c r="L50" i="1" s="1"/>
  <c r="B5" i="20"/>
  <c r="E4" i="20"/>
  <c r="E5" i="20" s="1"/>
  <c r="D3" i="20"/>
  <c r="N49" i="1" s="1"/>
  <c r="C3" i="20"/>
  <c r="L49" i="1" s="1"/>
  <c r="B3" i="20"/>
  <c r="E2" i="20"/>
  <c r="E3" i="20" s="1"/>
  <c r="D5" i="19"/>
  <c r="N52" i="1" s="1"/>
  <c r="C5" i="19"/>
  <c r="L52" i="1" s="1"/>
  <c r="B5" i="19"/>
  <c r="E4" i="19"/>
  <c r="E5" i="19" s="1"/>
  <c r="D3" i="19"/>
  <c r="N51" i="1" s="1"/>
  <c r="C3" i="19"/>
  <c r="B3" i="19"/>
  <c r="E2" i="19"/>
  <c r="E3" i="19" s="1"/>
  <c r="D5" i="18"/>
  <c r="N48" i="1" s="1"/>
  <c r="C5" i="18"/>
  <c r="L48" i="1" s="1"/>
  <c r="B5" i="18"/>
  <c r="E4" i="18"/>
  <c r="E5" i="18" s="1"/>
  <c r="D3" i="18"/>
  <c r="C3" i="18"/>
  <c r="L47" i="1" s="1"/>
  <c r="B3" i="18"/>
  <c r="E2" i="18"/>
  <c r="E3" i="18" s="1"/>
  <c r="E6" i="17"/>
  <c r="E3" i="17"/>
  <c r="D5" i="16"/>
  <c r="N42" i="1" s="1"/>
  <c r="C5" i="16"/>
  <c r="B5" i="16"/>
  <c r="E4" i="16"/>
  <c r="E5" i="16" s="1"/>
  <c r="D3" i="16"/>
  <c r="N41" i="1" s="1"/>
  <c r="C3" i="16"/>
  <c r="L41" i="1" s="1"/>
  <c r="B3" i="16"/>
  <c r="E2" i="16"/>
  <c r="E3" i="16" s="1"/>
  <c r="D5" i="15"/>
  <c r="N40" i="1" s="1"/>
  <c r="C5" i="15"/>
  <c r="L40" i="1" s="1"/>
  <c r="B5" i="15"/>
  <c r="E4" i="15"/>
  <c r="E5" i="15" s="1"/>
  <c r="D3" i="15"/>
  <c r="N39" i="1" s="1"/>
  <c r="C3" i="15"/>
  <c r="L39" i="1" s="1"/>
  <c r="B3" i="15"/>
  <c r="E2" i="15"/>
  <c r="E3" i="15" s="1"/>
  <c r="D5" i="14"/>
  <c r="N38" i="1" s="1"/>
  <c r="C5" i="14"/>
  <c r="L38" i="1" s="1"/>
  <c r="B5" i="14"/>
  <c r="E4" i="14"/>
  <c r="E5" i="14" s="1"/>
  <c r="D3" i="14"/>
  <c r="N37" i="1" s="1"/>
  <c r="C3" i="14"/>
  <c r="L37" i="1" s="1"/>
  <c r="B3" i="14"/>
  <c r="E2" i="14"/>
  <c r="E3" i="14" s="1"/>
  <c r="D6" i="13"/>
  <c r="N36" i="1" s="1"/>
  <c r="C6" i="13"/>
  <c r="L36" i="1" s="1"/>
  <c r="B6" i="13"/>
  <c r="E5" i="13"/>
  <c r="E6" i="13" s="1"/>
  <c r="C4" i="13"/>
  <c r="L35" i="1" s="1"/>
  <c r="B4" i="13"/>
  <c r="D5" i="12"/>
  <c r="N34" i="1" s="1"/>
  <c r="C5" i="12"/>
  <c r="L34" i="1" s="1"/>
  <c r="B5" i="12"/>
  <c r="E4" i="12"/>
  <c r="E5" i="12" s="1"/>
  <c r="D3" i="12"/>
  <c r="N33" i="1" s="1"/>
  <c r="C3" i="12"/>
  <c r="L33" i="1" s="1"/>
  <c r="B3" i="12"/>
  <c r="E2" i="12"/>
  <c r="E3" i="12" s="1"/>
  <c r="D5" i="11"/>
  <c r="N26" i="1" s="1"/>
  <c r="C5" i="11"/>
  <c r="L26" i="1" s="1"/>
  <c r="B5" i="11"/>
  <c r="J26" i="1" s="1"/>
  <c r="E4" i="11"/>
  <c r="E5" i="11" s="1"/>
  <c r="D3" i="11"/>
  <c r="N25" i="1" s="1"/>
  <c r="C3" i="11"/>
  <c r="L25" i="1" s="1"/>
  <c r="B3" i="11"/>
  <c r="J25" i="1" s="1"/>
  <c r="E2" i="11"/>
  <c r="E3" i="11" s="1"/>
  <c r="D8" i="10"/>
  <c r="C8" i="10"/>
  <c r="L24" i="1" s="1"/>
  <c r="B8" i="10"/>
  <c r="J24" i="1" s="1"/>
  <c r="E7" i="10"/>
  <c r="E5" i="10"/>
  <c r="E4" i="10"/>
  <c r="D3" i="10"/>
  <c r="N23" i="1" s="1"/>
  <c r="C3" i="10"/>
  <c r="B3" i="10"/>
  <c r="J23" i="1" s="1"/>
  <c r="E2" i="10"/>
  <c r="D5" i="9"/>
  <c r="N22" i="1" s="1"/>
  <c r="C5" i="9"/>
  <c r="B5" i="9"/>
  <c r="J22" i="1" s="1"/>
  <c r="E4" i="9"/>
  <c r="D3" i="9"/>
  <c r="N21" i="1" s="1"/>
  <c r="C3" i="9"/>
  <c r="L21" i="1" s="1"/>
  <c r="B3" i="9"/>
  <c r="J21" i="1" s="1"/>
  <c r="E2" i="9"/>
  <c r="E3" i="9" s="1"/>
  <c r="E7" i="5"/>
  <c r="E2" i="2"/>
  <c r="E6" i="2"/>
  <c r="D5" i="8"/>
  <c r="N28" i="1" s="1"/>
  <c r="C5" i="8"/>
  <c r="L28" i="1" s="1"/>
  <c r="B5" i="8"/>
  <c r="J28" i="1" s="1"/>
  <c r="E4" i="8"/>
  <c r="D3" i="8"/>
  <c r="N27" i="1" s="1"/>
  <c r="C3" i="8"/>
  <c r="L27" i="1" s="1"/>
  <c r="B3" i="8"/>
  <c r="J27" i="1" s="1"/>
  <c r="E2" i="8"/>
  <c r="E3" i="8" s="1"/>
  <c r="E4" i="7"/>
  <c r="E3" i="7"/>
  <c r="B5" i="7"/>
  <c r="J19" i="1" s="1"/>
  <c r="D12" i="7"/>
  <c r="N20" i="1" s="1"/>
  <c r="C12" i="7"/>
  <c r="L20" i="1" s="1"/>
  <c r="B12" i="7"/>
  <c r="J20" i="1" s="1"/>
  <c r="E11" i="7"/>
  <c r="E10" i="7"/>
  <c r="E9" i="7"/>
  <c r="E8" i="7"/>
  <c r="E7" i="7"/>
  <c r="E6" i="7"/>
  <c r="D5" i="7"/>
  <c r="N19" i="1" s="1"/>
  <c r="C5" i="7"/>
  <c r="L19" i="1" s="1"/>
  <c r="E2" i="7"/>
  <c r="N18" i="1"/>
  <c r="D5" i="6"/>
  <c r="C5" i="6"/>
  <c r="L18" i="1" s="1"/>
  <c r="B5" i="6"/>
  <c r="J18" i="1" s="1"/>
  <c r="E4" i="6"/>
  <c r="E5" i="6" s="1"/>
  <c r="D3" i="6"/>
  <c r="N17" i="1" s="1"/>
  <c r="C3" i="6"/>
  <c r="L17" i="1" s="1"/>
  <c r="E2" i="6"/>
  <c r="E3" i="6" s="1"/>
  <c r="D7" i="4"/>
  <c r="N14" i="1" s="1"/>
  <c r="D12" i="5"/>
  <c r="N16" i="1" s="1"/>
  <c r="D5" i="5"/>
  <c r="N15" i="1" s="1"/>
  <c r="C5" i="5"/>
  <c r="L15" i="1" s="1"/>
  <c r="B5" i="5"/>
  <c r="J15" i="1" s="1"/>
  <c r="B12" i="5"/>
  <c r="J16" i="1" s="1"/>
  <c r="C12" i="5"/>
  <c r="L16" i="1" s="1"/>
  <c r="E9" i="5"/>
  <c r="E10" i="5"/>
  <c r="E11" i="5"/>
  <c r="E8" i="5"/>
  <c r="E6" i="5"/>
  <c r="E3" i="5"/>
  <c r="E4" i="5"/>
  <c r="E2" i="5"/>
  <c r="E2" i="4"/>
  <c r="E3" i="4" s="1"/>
  <c r="E8" i="2"/>
  <c r="E4" i="4"/>
  <c r="E7" i="4" s="1"/>
  <c r="C7" i="4"/>
  <c r="L14" i="1" s="1"/>
  <c r="B7" i="4"/>
  <c r="J14" i="1" s="1"/>
  <c r="C3" i="4"/>
  <c r="L13" i="1" s="1"/>
  <c r="D3" i="4"/>
  <c r="N13" i="1" s="1"/>
  <c r="B3" i="4"/>
  <c r="J13" i="1" s="1"/>
  <c r="N12" i="1"/>
  <c r="D5" i="3"/>
  <c r="C5" i="3"/>
  <c r="L12" i="1" s="1"/>
  <c r="B5" i="3"/>
  <c r="J12" i="1" s="1"/>
  <c r="E4" i="3"/>
  <c r="E5" i="3" s="1"/>
  <c r="D3" i="3"/>
  <c r="N11" i="1" s="1"/>
  <c r="C3" i="3"/>
  <c r="L11" i="1" s="1"/>
  <c r="B3" i="3"/>
  <c r="J11" i="1" s="1"/>
  <c r="E2" i="3"/>
  <c r="E3" i="3" s="1"/>
  <c r="E4" i="2"/>
  <c r="L9" i="1"/>
  <c r="D5" i="2"/>
  <c r="N9" i="1" s="1"/>
  <c r="B5" i="2"/>
  <c r="J9" i="1" s="1"/>
  <c r="L10" i="1"/>
  <c r="D9" i="2"/>
  <c r="N10" i="1" s="1"/>
  <c r="B9" i="2"/>
  <c r="J10" i="1" s="1"/>
  <c r="E3" i="2"/>
  <c r="E7" i="2"/>
  <c r="E7" i="21" l="1"/>
  <c r="E5" i="1"/>
  <c r="G5" i="1" s="1"/>
  <c r="I5" i="1" s="1"/>
  <c r="I53" i="1"/>
  <c r="K53" i="1" s="1"/>
  <c r="M53" i="1" s="1"/>
  <c r="O53" i="1" s="1"/>
  <c r="K33" i="1"/>
  <c r="M33" i="1" s="1"/>
  <c r="L31" i="1"/>
  <c r="N31" i="1"/>
  <c r="L32" i="1"/>
  <c r="N32" i="1"/>
  <c r="L7" i="1"/>
  <c r="N7" i="1"/>
  <c r="J8" i="1"/>
  <c r="N8" i="1"/>
  <c r="L8" i="1"/>
  <c r="J7" i="1"/>
  <c r="E4" i="13"/>
  <c r="E4" i="17"/>
  <c r="E7" i="17"/>
  <c r="E5" i="5"/>
  <c r="E7" i="1"/>
  <c r="G7" i="1" s="1"/>
  <c r="I7" i="1" s="1"/>
  <c r="K9" i="1"/>
  <c r="M9" i="1" s="1"/>
  <c r="K27" i="1"/>
  <c r="M27" i="1" s="1"/>
  <c r="E31" i="1"/>
  <c r="G31" i="1"/>
  <c r="I31" i="1" s="1"/>
  <c r="K31" i="1" s="1"/>
  <c r="M47" i="1"/>
  <c r="M55" i="1"/>
  <c r="M51" i="1"/>
  <c r="M59" i="1"/>
  <c r="M39" i="1"/>
  <c r="M45" i="1"/>
  <c r="M57" i="1"/>
  <c r="M49" i="1"/>
  <c r="M43" i="1"/>
  <c r="M41" i="1"/>
  <c r="M37" i="1"/>
  <c r="M35" i="1"/>
  <c r="K25" i="1"/>
  <c r="M25" i="1" s="1"/>
  <c r="K23" i="1"/>
  <c r="M23" i="1" s="1"/>
  <c r="K21" i="1"/>
  <c r="M21" i="1" s="1"/>
  <c r="K15" i="1"/>
  <c r="M15" i="1" s="1"/>
  <c r="E3" i="10"/>
  <c r="E8" i="10"/>
  <c r="E5" i="9"/>
  <c r="E12" i="5"/>
  <c r="E9" i="2"/>
  <c r="E5" i="8"/>
  <c r="K19" i="1"/>
  <c r="M19" i="1" s="1"/>
  <c r="E5" i="7"/>
  <c r="E12" i="7"/>
  <c r="K17" i="1"/>
  <c r="M17" i="1" s="1"/>
  <c r="K13" i="1"/>
  <c r="M13" i="1" s="1"/>
  <c r="K11" i="1"/>
  <c r="M11" i="1" s="1"/>
  <c r="O11" i="1" s="1"/>
  <c r="E5" i="2"/>
  <c r="M61" i="1"/>
  <c r="H67" i="1" l="1"/>
  <c r="Q53" i="1"/>
  <c r="S53" i="1" s="1"/>
  <c r="U53" i="1" s="1"/>
  <c r="Q11" i="1"/>
  <c r="S11" i="1" s="1"/>
  <c r="U11" i="1" s="1"/>
  <c r="D67" i="1"/>
  <c r="O17" i="1"/>
  <c r="O13" i="1"/>
  <c r="O61" i="1"/>
  <c r="O21" i="1"/>
  <c r="O23" i="1"/>
  <c r="O25" i="1"/>
  <c r="O33" i="1"/>
  <c r="O57" i="1"/>
  <c r="O39" i="1"/>
  <c r="O49" i="1"/>
  <c r="O19" i="1"/>
  <c r="O45" i="1"/>
  <c r="O35" i="1"/>
  <c r="O59" i="1"/>
  <c r="O15" i="1"/>
  <c r="O41" i="1"/>
  <c r="O43" i="1"/>
  <c r="O9" i="1"/>
  <c r="O51" i="1"/>
  <c r="O55" i="1"/>
  <c r="O27" i="1"/>
  <c r="O37" i="1"/>
  <c r="O47" i="1"/>
  <c r="F67" i="1"/>
  <c r="K7" i="1"/>
  <c r="M7" i="1" s="1"/>
  <c r="O7" i="1" s="1"/>
  <c r="Q49" i="1" l="1"/>
  <c r="S49" i="1" s="1"/>
  <c r="U49" i="1" s="1"/>
  <c r="Q41" i="1"/>
  <c r="S41" i="1" s="1"/>
  <c r="U41" i="1" s="1"/>
  <c r="Q17" i="1"/>
  <c r="S17" i="1" s="1"/>
  <c r="U17" i="1" s="1"/>
  <c r="Q47" i="1"/>
  <c r="S47" i="1" s="1"/>
  <c r="U47" i="1" s="1"/>
  <c r="Q15" i="1"/>
  <c r="S15" i="1" s="1"/>
  <c r="U15" i="1" s="1"/>
  <c r="Q57" i="1"/>
  <c r="S57" i="1" s="1"/>
  <c r="U57" i="1" s="1"/>
  <c r="Q37" i="1"/>
  <c r="S37" i="1" s="1"/>
  <c r="U37" i="1" s="1"/>
  <c r="Q59" i="1"/>
  <c r="S59" i="1" s="1"/>
  <c r="U59" i="1" s="1"/>
  <c r="Q33" i="1"/>
  <c r="S33" i="1" s="1"/>
  <c r="U33" i="1" s="1"/>
  <c r="Q7" i="1"/>
  <c r="S7" i="1" s="1"/>
  <c r="U7" i="1" s="1"/>
  <c r="Q61" i="1"/>
  <c r="Q13" i="1"/>
  <c r="S13" i="1" s="1"/>
  <c r="U13" i="1" s="1"/>
  <c r="Q27" i="1"/>
  <c r="S27" i="1" s="1"/>
  <c r="U27" i="1" s="1"/>
  <c r="Q55" i="1"/>
  <c r="S55" i="1" s="1"/>
  <c r="U55" i="1" s="1"/>
  <c r="Q9" i="1"/>
  <c r="S9" i="1" s="1"/>
  <c r="U9" i="1" s="1"/>
  <c r="Q43" i="1"/>
  <c r="S43" i="1" s="1"/>
  <c r="U43" i="1" s="1"/>
  <c r="Q39" i="1"/>
  <c r="S39" i="1" s="1"/>
  <c r="U39" i="1" s="1"/>
  <c r="Q35" i="1"/>
  <c r="S35" i="1" s="1"/>
  <c r="U35" i="1" s="1"/>
  <c r="Q25" i="1"/>
  <c r="S25" i="1" s="1"/>
  <c r="U25" i="1" s="1"/>
  <c r="Q45" i="1"/>
  <c r="S45" i="1" s="1"/>
  <c r="U45" i="1" s="1"/>
  <c r="Q23" i="1"/>
  <c r="S23" i="1" s="1"/>
  <c r="U23" i="1" s="1"/>
  <c r="Q51" i="1"/>
  <c r="S51" i="1" s="1"/>
  <c r="U51" i="1" s="1"/>
  <c r="Q19" i="1"/>
  <c r="S19" i="1" s="1"/>
  <c r="U19" i="1" s="1"/>
  <c r="Q21" i="1"/>
  <c r="S21" i="1" s="1"/>
  <c r="U21" i="1" s="1"/>
  <c r="K5" i="1"/>
  <c r="M5" i="1" s="1"/>
  <c r="M31" i="1"/>
  <c r="O5" i="1" l="1"/>
  <c r="Q5" i="1" s="1"/>
  <c r="S5" i="1" s="1"/>
  <c r="U5" i="1" s="1"/>
  <c r="O31" i="1"/>
  <c r="L67" i="1"/>
  <c r="J67" i="1"/>
  <c r="Q31" i="1" l="1"/>
  <c r="N67" i="1"/>
  <c r="S61" i="1"/>
  <c r="U61" i="1" s="1"/>
  <c r="P67" i="1" l="1"/>
  <c r="S31" i="1"/>
  <c r="U31" i="1" l="1"/>
  <c r="T67" i="1" s="1"/>
  <c r="R67" i="1"/>
</calcChain>
</file>

<file path=xl/sharedStrings.xml><?xml version="1.0" encoding="utf-8"?>
<sst xmlns="http://schemas.openxmlformats.org/spreadsheetml/2006/main" count="315" uniqueCount="98">
  <si>
    <t>Compte</t>
  </si>
  <si>
    <t>Comité</t>
  </si>
  <si>
    <t>Etape</t>
  </si>
  <si>
    <t>Cohésion (COHE)</t>
  </si>
  <si>
    <t>Communication (COM)</t>
  </si>
  <si>
    <t>Contribution Pôles (CONTRIB)</t>
  </si>
  <si>
    <t>Evènementiel (EVENT)</t>
  </si>
  <si>
    <t>Extraordinaire (EXTRA)</t>
  </si>
  <si>
    <t>Q1</t>
  </si>
  <si>
    <t>Q2</t>
  </si>
  <si>
    <t>Q3</t>
  </si>
  <si>
    <t>Fonctionnement (FONCT)</t>
  </si>
  <si>
    <t>La convergence (CONVER)</t>
  </si>
  <si>
    <t>Local (LOCAL)</t>
  </si>
  <si>
    <t>Logistique (LOG)</t>
  </si>
  <si>
    <t>Mobility (MOBILITY)</t>
  </si>
  <si>
    <t>Pôles d'activité</t>
  </si>
  <si>
    <t>Fonds de roulement</t>
  </si>
  <si>
    <t>Bilan</t>
  </si>
  <si>
    <t>Apiculture (API)</t>
  </si>
  <si>
    <t>Canard Huppé (CANARD)</t>
  </si>
  <si>
    <t>Castor Freegan (CASTOR)</t>
  </si>
  <si>
    <t>E.V.A (EVA)</t>
  </si>
  <si>
    <t>Epilibre (EPILBRE)</t>
  </si>
  <si>
    <t>Jardin (JARDIN)</t>
  </si>
  <si>
    <t>Meubléco (MEUBLE)</t>
  </si>
  <si>
    <t>Semaine de la durabilité (DUDU)</t>
  </si>
  <si>
    <t>UP Fashion Lab (UPFL)</t>
  </si>
  <si>
    <t>Argent disponible</t>
  </si>
  <si>
    <t>Low Tech Lab (LTL)</t>
  </si>
  <si>
    <t>Ingénieures Engagées (IE)</t>
  </si>
  <si>
    <t>Débouchés Durables (DEBOUC)</t>
  </si>
  <si>
    <t>Compte clôturé</t>
  </si>
  <si>
    <t>Charges, Cohésion Générale</t>
  </si>
  <si>
    <t>Total</t>
  </si>
  <si>
    <t>Charges, Souper des membres</t>
  </si>
  <si>
    <t>Charges, Weekend membres</t>
  </si>
  <si>
    <t>Total Charges</t>
  </si>
  <si>
    <t>Total Produits</t>
  </si>
  <si>
    <r>
      <rPr>
        <sz val="11"/>
        <color rgb="FFFF0000"/>
        <rFont val="Urbanist"/>
        <family val="3"/>
      </rPr>
      <t>Pertes</t>
    </r>
    <r>
      <rPr>
        <sz val="11"/>
        <color theme="1"/>
        <rFont val="Urbanist"/>
        <family val="3"/>
      </rPr>
      <t xml:space="preserve"> et </t>
    </r>
    <r>
      <rPr>
        <sz val="11"/>
        <color rgb="FF0070C0"/>
        <rFont val="Urbanist"/>
        <family val="3"/>
      </rPr>
      <t>Profits</t>
    </r>
  </si>
  <si>
    <t>Produits, Cohésion Générale</t>
  </si>
  <si>
    <t>Produits, Souper des membres</t>
  </si>
  <si>
    <t>Produits, Weekend membres</t>
  </si>
  <si>
    <t>Produits, Communication</t>
  </si>
  <si>
    <t>Charges, Communication</t>
  </si>
  <si>
    <t>Pas de produits possibles</t>
  </si>
  <si>
    <t>Charges, Contributions Epilibre</t>
  </si>
  <si>
    <t>Produits, Catering</t>
  </si>
  <si>
    <t>Produits, Conférences</t>
  </si>
  <si>
    <t>Produits, Discussions et débats</t>
  </si>
  <si>
    <t>Charges, Catering</t>
  </si>
  <si>
    <t>Charges, Conférences</t>
  </si>
  <si>
    <t>Charges, Discosoupe</t>
  </si>
  <si>
    <t>Charges, Discussions et débats</t>
  </si>
  <si>
    <t>Charges, Mercredi d'Unipoly</t>
  </si>
  <si>
    <t>Produits, Extraordinaire</t>
  </si>
  <si>
    <t>Charges, Extraordinaire</t>
  </si>
  <si>
    <t>Charges, AGs</t>
  </si>
  <si>
    <t>Charges, Cotisations</t>
  </si>
  <si>
    <t>Charges, Frais Administratifs</t>
  </si>
  <si>
    <t>Charges, Recrutement</t>
  </si>
  <si>
    <t>Charges, Réunions comité</t>
  </si>
  <si>
    <t>Produits, Cotisations</t>
  </si>
  <si>
    <t>Produits, Dons</t>
  </si>
  <si>
    <t>Produits, Subventions</t>
  </si>
  <si>
    <t>Charges, Réunions membres</t>
  </si>
  <si>
    <t>Charges, Mobility</t>
  </si>
  <si>
    <t>Produits, Mobility</t>
  </si>
  <si>
    <t>Charges, Spectacles, Films, Théâtre</t>
  </si>
  <si>
    <t>Produits</t>
  </si>
  <si>
    <t>Charges</t>
  </si>
  <si>
    <t>Charges, Bibliothèque</t>
  </si>
  <si>
    <t>Charges, Denrées Alimentaires</t>
  </si>
  <si>
    <t>Charges, Presse</t>
  </si>
  <si>
    <t>Charges Revendables</t>
  </si>
  <si>
    <t>Charges Fonctionnement</t>
  </si>
  <si>
    <t>Canards, Produits</t>
  </si>
  <si>
    <t>Ventes Journaux, Produits</t>
  </si>
  <si>
    <t>Produits, Fonctionnement</t>
  </si>
  <si>
    <t>Produits, vente denrées alimentaires</t>
  </si>
  <si>
    <t>Provisions</t>
  </si>
  <si>
    <t>Budget</t>
  </si>
  <si>
    <t>Fermeture Provisions</t>
  </si>
  <si>
    <t>Fermeture Budget</t>
  </si>
  <si>
    <t>Fermeture Comptes</t>
  </si>
  <si>
    <t>Charges, Contrivutions RebuiLT</t>
  </si>
  <si>
    <t>Charges, Contributions Fix N'Replace</t>
  </si>
  <si>
    <t>Charges, Maintien et Matériel</t>
  </si>
  <si>
    <t>RebuiLT (REBUILT)</t>
  </si>
  <si>
    <t>Bilan Quadrimestriel Unipoly 22-23</t>
  </si>
  <si>
    <t>Reprographie EPFL (REPRO)</t>
  </si>
  <si>
    <t>Produits, Reprographie EPFL</t>
  </si>
  <si>
    <t>Charges, Reprographie</t>
  </si>
  <si>
    <t>Fix N' Replace (FNR)</t>
  </si>
  <si>
    <t>Fermeture 21-22</t>
  </si>
  <si>
    <t>Produits Revendables</t>
  </si>
  <si>
    <t>Produits Fonctionnement</t>
  </si>
  <si>
    <t>1 364,12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</si>
</sst>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theme="1"/>
      <name val="Futura Std Book"/>
      <family val="2"/>
    </font>
    <font>
      <b/>
      <sz val="24"/>
      <color theme="1"/>
      <name val="Urbanist"/>
      <family val="3"/>
    </font>
    <font>
      <b/>
      <sz val="14"/>
      <color theme="1"/>
      <name val="Urbanist"/>
      <family val="3"/>
    </font>
    <font>
      <b/>
      <sz val="11"/>
      <color theme="1"/>
      <name val="Urbanist"/>
      <family val="3"/>
    </font>
    <font>
      <sz val="11"/>
      <color theme="1"/>
      <name val="Urbanist"/>
      <family val="3"/>
    </font>
    <font>
      <sz val="11"/>
      <color rgb="FFFF0000"/>
      <name val="Urbanist"/>
      <family val="3"/>
    </font>
    <font>
      <sz val="11"/>
      <color rgb="FF0070C0"/>
      <name val="Urbanist"/>
      <family val="3"/>
    </font>
    <font>
      <i/>
      <sz val="11"/>
      <color theme="1"/>
      <name val="Urbanist"/>
      <family val="3"/>
    </font>
    <font>
      <b/>
      <i/>
      <sz val="11"/>
      <color theme="1"/>
      <name val="Urbanist"/>
      <family val="3"/>
    </font>
    <font>
      <b/>
      <sz val="11"/>
      <color theme="9"/>
      <name val="Urbanist"/>
      <family val="3"/>
    </font>
    <font>
      <b/>
      <sz val="11"/>
      <color rgb="FFFF0000"/>
      <name val="Urbanist"/>
      <family val="3"/>
    </font>
    <font>
      <b/>
      <sz val="11"/>
      <color theme="1"/>
      <name val="Calibri"/>
      <family val="2"/>
      <scheme val="minor"/>
    </font>
    <font>
      <b/>
      <sz val="11"/>
      <color rgb="FF0070C0"/>
      <name val="Urbanist"/>
      <family val="3"/>
    </font>
    <font>
      <b/>
      <sz val="11"/>
      <color rgb="FF0070C0"/>
      <name val="Calibri"/>
      <family val="2"/>
      <scheme val="minor"/>
    </font>
    <font>
      <sz val="11"/>
      <color theme="1"/>
      <name val="Urbanist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2" borderId="9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11" fillId="0" borderId="0" xfId="0" applyFont="1"/>
    <xf numFmtId="0" fontId="4" fillId="0" borderId="0" xfId="0" applyFont="1" applyAlignment="1">
      <alignment horizontal="center"/>
    </xf>
    <xf numFmtId="0" fontId="13" fillId="0" borderId="0" xfId="0" applyFont="1"/>
    <xf numFmtId="0" fontId="12" fillId="0" borderId="0" xfId="0" applyFont="1"/>
    <xf numFmtId="0" fontId="14" fillId="0" borderId="0" xfId="0" applyFont="1"/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11" xfId="0" applyFont="1" applyFill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1" fontId="5" fillId="0" borderId="0" xfId="0" applyNumberFormat="1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55C92-786C-4AB3-96FC-7473E4CC0A9B}">
  <dimension ref="A1:Y70"/>
  <sheetViews>
    <sheetView tabSelected="1" zoomScale="110" zoomScaleNormal="70" workbookViewId="0">
      <pane xSplit="3" topLeftCell="J1" activePane="topRight" state="frozen"/>
      <selection pane="topRight" activeCell="M57" sqref="M57:M58"/>
    </sheetView>
  </sheetViews>
  <sheetFormatPr baseColWidth="10" defaultColWidth="0" defaultRowHeight="16" zeroHeight="1"/>
  <cols>
    <col min="1" max="1" width="2.33203125" style="3" customWidth="1"/>
    <col min="2" max="2" width="3.5" style="4" customWidth="1"/>
    <col min="3" max="3" width="33.1640625" style="4" customWidth="1"/>
    <col min="4" max="21" width="15.5" style="4" customWidth="1"/>
    <col min="22" max="25" width="0" style="4" hidden="1" customWidth="1"/>
    <col min="26" max="16384" width="11.5" style="4" hidden="1"/>
  </cols>
  <sheetData>
    <row r="1" spans="1:21" s="2" customFormat="1" ht="12" customHeight="1">
      <c r="A1" s="1"/>
    </row>
    <row r="2" spans="1:21" ht="36" customHeight="1">
      <c r="B2" s="29"/>
      <c r="C2" s="30"/>
      <c r="D2" s="57" t="s">
        <v>89</v>
      </c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9"/>
    </row>
    <row r="3" spans="1:21" ht="14" customHeight="1">
      <c r="B3" s="46" t="s">
        <v>2</v>
      </c>
      <c r="C3" s="47"/>
      <c r="D3" s="56" t="s">
        <v>94</v>
      </c>
      <c r="E3" s="42"/>
      <c r="F3" s="42" t="s">
        <v>80</v>
      </c>
      <c r="G3" s="42"/>
      <c r="H3" s="43" t="s">
        <v>81</v>
      </c>
      <c r="I3" s="43"/>
      <c r="J3" s="43" t="s">
        <v>8</v>
      </c>
      <c r="K3" s="43"/>
      <c r="L3" s="42" t="s">
        <v>9</v>
      </c>
      <c r="M3" s="42"/>
      <c r="N3" s="42" t="s">
        <v>10</v>
      </c>
      <c r="O3" s="42"/>
      <c r="P3" s="42" t="s">
        <v>82</v>
      </c>
      <c r="Q3" s="42"/>
      <c r="R3" s="42" t="s">
        <v>83</v>
      </c>
      <c r="S3" s="42"/>
      <c r="T3" s="42" t="s">
        <v>84</v>
      </c>
      <c r="U3" s="43"/>
    </row>
    <row r="4" spans="1:21" ht="18">
      <c r="B4" s="44" t="s">
        <v>0</v>
      </c>
      <c r="C4" s="45"/>
      <c r="D4" s="5" t="s">
        <v>39</v>
      </c>
      <c r="E4" s="5" t="s">
        <v>18</v>
      </c>
      <c r="F4" s="5" t="s">
        <v>39</v>
      </c>
      <c r="G4" s="5" t="s">
        <v>18</v>
      </c>
      <c r="H4" s="5" t="s">
        <v>39</v>
      </c>
      <c r="I4" s="5" t="s">
        <v>18</v>
      </c>
      <c r="J4" s="5" t="s">
        <v>39</v>
      </c>
      <c r="K4" s="5" t="s">
        <v>18</v>
      </c>
      <c r="L4" s="5" t="s">
        <v>39</v>
      </c>
      <c r="M4" s="5" t="s">
        <v>18</v>
      </c>
      <c r="N4" s="5" t="s">
        <v>39</v>
      </c>
      <c r="O4" s="5" t="s">
        <v>18</v>
      </c>
      <c r="P4" s="5" t="s">
        <v>39</v>
      </c>
      <c r="Q4" s="5" t="s">
        <v>18</v>
      </c>
      <c r="R4" s="5" t="s">
        <v>39</v>
      </c>
      <c r="S4" s="5" t="s">
        <v>18</v>
      </c>
      <c r="T4" s="5" t="s">
        <v>39</v>
      </c>
      <c r="U4" s="28" t="s">
        <v>18</v>
      </c>
    </row>
    <row r="5" spans="1:21">
      <c r="B5" s="38" t="s">
        <v>17</v>
      </c>
      <c r="C5" s="39"/>
      <c r="D5" s="6">
        <f>D7+D31</f>
        <v>3136.0899999999997</v>
      </c>
      <c r="E5" s="34">
        <f>D5-D6</f>
        <v>-1901.2299999999991</v>
      </c>
      <c r="F5" s="6">
        <f>F7+F31</f>
        <v>4406.34</v>
      </c>
      <c r="G5" s="34">
        <f>F5-F6+E5</f>
        <v>2505.110000000001</v>
      </c>
      <c r="H5" s="6">
        <f>H7+H31</f>
        <v>31680</v>
      </c>
      <c r="I5" s="34">
        <f>H5-H6+G5</f>
        <v>-14672.89</v>
      </c>
      <c r="J5" s="6"/>
      <c r="K5" s="34">
        <f>J5-J6+I5</f>
        <v>-14672.89</v>
      </c>
      <c r="L5" s="6"/>
      <c r="M5" s="34">
        <f>L5-L6+K5</f>
        <v>-14672.89</v>
      </c>
      <c r="N5" s="6"/>
      <c r="O5" s="34">
        <f>N5-N6+M5</f>
        <v>-14672.89</v>
      </c>
      <c r="P5" s="6">
        <f>P8+P32</f>
        <v>4406.34</v>
      </c>
      <c r="Q5" s="34">
        <f>P5-P6+O5</f>
        <v>-10266.549999999999</v>
      </c>
      <c r="R5" s="6">
        <f>R8+R32</f>
        <v>31680</v>
      </c>
      <c r="S5" s="34">
        <f>R5-R6+Q5</f>
        <v>21413.45</v>
      </c>
      <c r="T5" s="6">
        <v>2214.0300000000002</v>
      </c>
      <c r="U5" s="33">
        <f>T5-T6+S5</f>
        <v>23627.48</v>
      </c>
    </row>
    <row r="6" spans="1:21">
      <c r="B6" s="40"/>
      <c r="C6" s="41"/>
      <c r="D6" s="7">
        <f>D8+D32</f>
        <v>5037.3199999999988</v>
      </c>
      <c r="E6" s="34"/>
      <c r="F6" s="7">
        <f>F8+F32</f>
        <v>0</v>
      </c>
      <c r="G6" s="34"/>
      <c r="H6" s="7">
        <f>H8+H32</f>
        <v>48858</v>
      </c>
      <c r="I6" s="48"/>
      <c r="J6" s="27"/>
      <c r="K6" s="48"/>
      <c r="L6" s="27"/>
      <c r="M6" s="48"/>
      <c r="N6" s="27"/>
      <c r="O6" s="48"/>
      <c r="P6" s="27"/>
      <c r="Q6" s="48"/>
      <c r="R6" s="27"/>
      <c r="S6" s="48"/>
      <c r="T6" s="27"/>
      <c r="U6" s="48"/>
    </row>
    <row r="7" spans="1:21">
      <c r="B7" s="38" t="s">
        <v>1</v>
      </c>
      <c r="C7" s="39"/>
      <c r="D7" s="8">
        <f>D9+D11+D13+D15+D17+D19+D21+D23+D25+D27</f>
        <v>0</v>
      </c>
      <c r="E7" s="33">
        <f>D7-D8</f>
        <v>0</v>
      </c>
      <c r="F7" s="8">
        <f>F9+F11+F13+F15+F17+F19+F21+F23+F25+F27</f>
        <v>0</v>
      </c>
      <c r="G7" s="33">
        <f>F7-F8+E7</f>
        <v>0</v>
      </c>
      <c r="H7" s="8">
        <f>H9+H11+H13+H15+H17+H19+H21+H23+H25+H27+H29</f>
        <v>3400</v>
      </c>
      <c r="I7" s="34">
        <f>H7-H8+G7</f>
        <v>-4600</v>
      </c>
      <c r="J7" s="6">
        <f>J9+J11+J13+J15+J17+J19+J21+J23+J25+J27+J29</f>
        <v>5533.92</v>
      </c>
      <c r="K7" s="34">
        <f>J7-J8+I7</f>
        <v>-3468.9800000000005</v>
      </c>
      <c r="L7" s="6">
        <f>L9+L11+L13+L15+L17+L19+L21+L23+L25+L27+L29</f>
        <v>7222.3</v>
      </c>
      <c r="M7" s="34">
        <f>L7-L8+K7</f>
        <v>-355.98000000000047</v>
      </c>
      <c r="N7" s="6">
        <f>N9+N11+N13+N15+N17+N19+N21+N23+N25+N27+N29</f>
        <v>0</v>
      </c>
      <c r="O7" s="34">
        <f>N7-N8+M7</f>
        <v>-355.98000000000047</v>
      </c>
      <c r="P7" s="6">
        <f>P9+P11+P13+P15+P17+P19+P21+P23+P25+P27+P29</f>
        <v>0</v>
      </c>
      <c r="Q7" s="34">
        <f>P7-P8+O7</f>
        <v>-355.98000000000047</v>
      </c>
      <c r="R7" s="6">
        <f>R9+R11+R13+R15+R17+R19+R21+R23+R25+R27+R29</f>
        <v>0</v>
      </c>
      <c r="S7" s="34">
        <f>R7-R8+Q7</f>
        <v>-3755.9800000000005</v>
      </c>
      <c r="T7" s="6">
        <f>T9+T11+T13+T15+T17+T19+T21+T23+T25+T27+T29</f>
        <v>12560.309999999998</v>
      </c>
      <c r="U7" s="49">
        <f>T7-T8+S7</f>
        <v>-11136.18</v>
      </c>
    </row>
    <row r="8" spans="1:21">
      <c r="B8" s="40"/>
      <c r="C8" s="41"/>
      <c r="D8" s="7">
        <f>D10+D12+D14+D16+D18+D20+D22+D24+D26+D28</f>
        <v>0</v>
      </c>
      <c r="E8" s="34"/>
      <c r="F8" s="7">
        <f>F10+F12+F14+F16+F18+F20+F22+F24+F26+F28</f>
        <v>0</v>
      </c>
      <c r="G8" s="34"/>
      <c r="H8" s="7">
        <f>H10+H12+H14+H16+H18+H20+H22+H24+H26+H28+H30</f>
        <v>8000</v>
      </c>
      <c r="I8" s="34"/>
      <c r="J8" s="7">
        <f>J10+J12+J14+J16+J18+J20+J22+J24+J26+J28+J30</f>
        <v>4402.9000000000005</v>
      </c>
      <c r="K8" s="34"/>
      <c r="L8" s="7">
        <f>L10+L12+L14+L16+L18+L20+L22+L24+L26+L28+L30</f>
        <v>4109.3</v>
      </c>
      <c r="M8" s="34"/>
      <c r="N8" s="7">
        <f>N10+N12+N14+N16+N18+N20+N22+N24+N26+N28+N30</f>
        <v>0</v>
      </c>
      <c r="O8" s="34"/>
      <c r="P8" s="7">
        <f>P10+P12+P14+P16+P18+P20+P22+P24+P26+P28+P30</f>
        <v>0</v>
      </c>
      <c r="Q8" s="34"/>
      <c r="R8" s="7">
        <f>R10+R12+R14+R16+R18+R20+R22+R24+R26+R28+R30</f>
        <v>3400</v>
      </c>
      <c r="S8" s="34"/>
      <c r="T8" s="7">
        <f>T10+T12+T14+T16+T18+T20+T22+T24+T26+T28+T30</f>
        <v>19940.509999999998</v>
      </c>
      <c r="U8" s="49"/>
    </row>
    <row r="9" spans="1:21">
      <c r="B9" s="9"/>
      <c r="C9" s="37" t="s">
        <v>3</v>
      </c>
      <c r="D9" s="6"/>
      <c r="E9" s="34">
        <f>D9-D10</f>
        <v>0</v>
      </c>
      <c r="F9" s="6"/>
      <c r="G9" s="34">
        <f>F9-F10+E9</f>
        <v>0</v>
      </c>
      <c r="H9" s="6">
        <v>600</v>
      </c>
      <c r="I9" s="34">
        <f>H9-H10+G9</f>
        <v>-2250</v>
      </c>
      <c r="J9" s="6">
        <f>COHE_Clôtures!$B$5</f>
        <v>0</v>
      </c>
      <c r="K9" s="34">
        <f>J9-J10+I9</f>
        <v>-2563.5</v>
      </c>
      <c r="L9" s="6">
        <f>COHE_Clôtures!C5</f>
        <v>1730.13</v>
      </c>
      <c r="M9" s="34">
        <f>L9-L10+K9</f>
        <v>-2298.38</v>
      </c>
      <c r="N9" s="6">
        <f>COHE_Clôtures!D5</f>
        <v>0</v>
      </c>
      <c r="O9" s="34">
        <f>N9-N10+M9</f>
        <v>-2298.38</v>
      </c>
      <c r="P9" s="6"/>
      <c r="Q9" s="34">
        <f>P9-P10+O9</f>
        <v>-2298.38</v>
      </c>
      <c r="R9" s="6"/>
      <c r="S9" s="34">
        <f>R9-R10+Q9</f>
        <v>-2898.38</v>
      </c>
      <c r="T9" s="6">
        <v>2309.38</v>
      </c>
      <c r="U9" s="49">
        <f>T9-T10+S9</f>
        <v>-2482.4499999999998</v>
      </c>
    </row>
    <row r="10" spans="1:21">
      <c r="B10" s="9"/>
      <c r="C10" s="37"/>
      <c r="D10" s="7"/>
      <c r="E10" s="34"/>
      <c r="F10" s="7"/>
      <c r="G10" s="34"/>
      <c r="H10" s="7">
        <v>2850</v>
      </c>
      <c r="I10" s="34"/>
      <c r="J10" s="7">
        <f>COHE_Clôtures!$B$9</f>
        <v>313.5</v>
      </c>
      <c r="K10" s="34"/>
      <c r="L10" s="7">
        <f>COHE_Clôtures!C9</f>
        <v>1465.01</v>
      </c>
      <c r="M10" s="34"/>
      <c r="N10" s="7">
        <f>COHE_Clôtures!D9</f>
        <v>0</v>
      </c>
      <c r="O10" s="34"/>
      <c r="P10" s="7">
        <f>F9</f>
        <v>0</v>
      </c>
      <c r="Q10" s="34"/>
      <c r="R10" s="7">
        <f>H9</f>
        <v>600</v>
      </c>
      <c r="S10" s="34"/>
      <c r="T10" s="7">
        <v>1893.45</v>
      </c>
      <c r="U10" s="49"/>
    </row>
    <row r="11" spans="1:21">
      <c r="B11" s="9"/>
      <c r="C11" s="37" t="s">
        <v>4</v>
      </c>
      <c r="D11" s="6"/>
      <c r="E11" s="34">
        <f>D11-D12</f>
        <v>0</v>
      </c>
      <c r="F11" s="6"/>
      <c r="G11" s="34">
        <f t="shared" ref="G11" si="0">F11-F12+E11</f>
        <v>0</v>
      </c>
      <c r="H11" s="6">
        <v>150</v>
      </c>
      <c r="I11" s="34">
        <f>H11-H12+G11</f>
        <v>-600</v>
      </c>
      <c r="J11" s="6">
        <f>COM_Clôtures!$B$3</f>
        <v>35.1</v>
      </c>
      <c r="K11" s="34">
        <f t="shared" ref="K11" si="1">J11-J12+I11</f>
        <v>-732.77</v>
      </c>
      <c r="L11" s="6">
        <f>COM_Clôtures!$C$3</f>
        <v>0</v>
      </c>
      <c r="M11" s="34">
        <f>L11-L12+K11</f>
        <v>-732.77</v>
      </c>
      <c r="N11" s="6">
        <f>COM_Clôtures!$D$3</f>
        <v>0</v>
      </c>
      <c r="O11" s="34">
        <f>N11-N12+M11</f>
        <v>-732.77</v>
      </c>
      <c r="P11" s="6"/>
      <c r="Q11" s="34">
        <f>P11-P12+O11</f>
        <v>-732.77</v>
      </c>
      <c r="R11" s="6"/>
      <c r="S11" s="34">
        <f>R11-R12+Q11</f>
        <v>-882.77</v>
      </c>
      <c r="T11" s="6">
        <v>883.34</v>
      </c>
      <c r="U11" s="31">
        <f>T11-T12+S11</f>
        <v>-127.62999999999988</v>
      </c>
    </row>
    <row r="12" spans="1:21">
      <c r="B12" s="9"/>
      <c r="C12" s="37"/>
      <c r="D12" s="7"/>
      <c r="E12" s="34"/>
      <c r="F12" s="7"/>
      <c r="G12" s="34"/>
      <c r="H12" s="7">
        <v>750</v>
      </c>
      <c r="I12" s="34"/>
      <c r="J12" s="7">
        <f>COM_Clôtures!$B$5</f>
        <v>167.87</v>
      </c>
      <c r="K12" s="34"/>
      <c r="L12" s="7">
        <f>COM_Clôtures!$C$5</f>
        <v>0</v>
      </c>
      <c r="M12" s="34"/>
      <c r="N12" s="7">
        <f>COM_Clôtures!$D$5</f>
        <v>0</v>
      </c>
      <c r="O12" s="34"/>
      <c r="P12" s="7">
        <f>F11</f>
        <v>0</v>
      </c>
      <c r="Q12" s="34"/>
      <c r="R12" s="7">
        <f>H11</f>
        <v>150</v>
      </c>
      <c r="S12" s="34"/>
      <c r="T12" s="7">
        <v>128.19999999999999</v>
      </c>
      <c r="U12" s="31"/>
    </row>
    <row r="13" spans="1:21">
      <c r="B13" s="9"/>
      <c r="C13" s="37" t="s">
        <v>5</v>
      </c>
      <c r="D13" s="6"/>
      <c r="E13" s="34">
        <f>D13-D14</f>
        <v>0</v>
      </c>
      <c r="F13" s="6"/>
      <c r="G13" s="34">
        <f t="shared" ref="G13" si="2">F13-F14+E13</f>
        <v>0</v>
      </c>
      <c r="H13" s="6">
        <v>0</v>
      </c>
      <c r="I13" s="34">
        <f>H13-H14+G13</f>
        <v>-500</v>
      </c>
      <c r="J13" s="6">
        <f>CONTRIB_Clôtures!$B$3</f>
        <v>0</v>
      </c>
      <c r="K13" s="34">
        <f t="shared" ref="K13" si="3">J13-J14+I13</f>
        <v>-575.6</v>
      </c>
      <c r="L13" s="6">
        <f>CONTRIB_Clôtures!$C$3</f>
        <v>0</v>
      </c>
      <c r="M13" s="34">
        <f>L13-L14+K13</f>
        <v>-625.9</v>
      </c>
      <c r="N13" s="6">
        <f>CONTRIB_Clôtures!$D$3</f>
        <v>0</v>
      </c>
      <c r="O13" s="34">
        <f>N13-N14+M13</f>
        <v>-625.9</v>
      </c>
      <c r="P13" s="6"/>
      <c r="Q13" s="34">
        <f>P13-P14+O13</f>
        <v>-625.9</v>
      </c>
      <c r="R13" s="6"/>
      <c r="S13" s="34">
        <f t="shared" ref="S13" si="4">R13-R14+Q13</f>
        <v>-625.9</v>
      </c>
      <c r="T13" s="6">
        <v>171.6</v>
      </c>
      <c r="U13" s="49">
        <f t="shared" ref="U13" si="5">T13-T14+S13</f>
        <v>-454.29999999999995</v>
      </c>
    </row>
    <row r="14" spans="1:21">
      <c r="B14" s="9"/>
      <c r="C14" s="37"/>
      <c r="D14" s="7"/>
      <c r="E14" s="34"/>
      <c r="F14" s="7"/>
      <c r="G14" s="34"/>
      <c r="H14" s="7">
        <v>500</v>
      </c>
      <c r="I14" s="34"/>
      <c r="J14" s="7">
        <f>CONTRIB_Clôtures!$B$7</f>
        <v>75.599999999999994</v>
      </c>
      <c r="K14" s="34"/>
      <c r="L14" s="7">
        <f>CONTRIB_Clôtures!$C$7</f>
        <v>50.3</v>
      </c>
      <c r="M14" s="34"/>
      <c r="N14" s="7">
        <f>CONTRIB_Clôtures!$D$7</f>
        <v>0</v>
      </c>
      <c r="O14" s="34"/>
      <c r="P14" s="7">
        <f>F13</f>
        <v>0</v>
      </c>
      <c r="Q14" s="34"/>
      <c r="R14" s="7">
        <f>H13</f>
        <v>0</v>
      </c>
      <c r="S14" s="34"/>
      <c r="T14" s="7"/>
      <c r="U14" s="49"/>
    </row>
    <row r="15" spans="1:21">
      <c r="B15" s="9"/>
      <c r="C15" s="37" t="s">
        <v>6</v>
      </c>
      <c r="D15" s="6"/>
      <c r="E15" s="34">
        <f>D15-D16</f>
        <v>0</v>
      </c>
      <c r="F15" s="6"/>
      <c r="G15" s="34">
        <f t="shared" ref="G15" si="6">F15-F16+E15</f>
        <v>0</v>
      </c>
      <c r="H15" s="6">
        <v>1750</v>
      </c>
      <c r="I15" s="34">
        <f t="shared" ref="I15" si="7">H15-H16+G15</f>
        <v>-1000</v>
      </c>
      <c r="J15" s="6">
        <f>EVENT_Clôtures!$B$5</f>
        <v>599.13</v>
      </c>
      <c r="K15" s="34">
        <f t="shared" ref="K15" si="8">J15-J16+I15</f>
        <v>-786.18000000000006</v>
      </c>
      <c r="L15" s="6">
        <f>EVENT_Clôtures!$C$5</f>
        <v>617.29999999999995</v>
      </c>
      <c r="M15" s="34">
        <f>L15-L16+K15</f>
        <v>-1817.41</v>
      </c>
      <c r="N15" s="6">
        <f>EVENT_Clôtures!$D$5</f>
        <v>0</v>
      </c>
      <c r="O15" s="34">
        <f>N15-N16+M15</f>
        <v>-1817.41</v>
      </c>
      <c r="P15" s="6"/>
      <c r="Q15" s="34">
        <f>P15-P16+O15</f>
        <v>-1817.41</v>
      </c>
      <c r="R15" s="6"/>
      <c r="S15" s="34">
        <f t="shared" ref="S15" si="9">R15-R16+Q15</f>
        <v>-3567.41</v>
      </c>
      <c r="T15" s="6">
        <v>2442.2199999999998</v>
      </c>
      <c r="U15" s="49">
        <f t="shared" ref="U15" si="10">T15-T16+S15</f>
        <v>-5499.0499999999993</v>
      </c>
    </row>
    <row r="16" spans="1:21">
      <c r="B16" s="9"/>
      <c r="C16" s="37"/>
      <c r="D16" s="7"/>
      <c r="E16" s="34"/>
      <c r="F16" s="7"/>
      <c r="G16" s="34"/>
      <c r="H16" s="7">
        <v>2750</v>
      </c>
      <c r="I16" s="34"/>
      <c r="J16" s="7">
        <f>EVENT_Clôtures!$B$12</f>
        <v>385.31</v>
      </c>
      <c r="K16" s="34"/>
      <c r="L16" s="7">
        <f>EVENT_Clôtures!$C$12</f>
        <v>1648.53</v>
      </c>
      <c r="M16" s="34"/>
      <c r="N16" s="7">
        <f>EVENT_Clôtures!$D$12</f>
        <v>0</v>
      </c>
      <c r="O16" s="34"/>
      <c r="P16" s="7">
        <f>F15</f>
        <v>0</v>
      </c>
      <c r="Q16" s="34"/>
      <c r="R16" s="7">
        <f>H15</f>
        <v>1750</v>
      </c>
      <c r="S16" s="34"/>
      <c r="T16" s="7">
        <v>4373.8599999999997</v>
      </c>
      <c r="U16" s="49"/>
    </row>
    <row r="17" spans="2:21">
      <c r="B17" s="9"/>
      <c r="C17" s="37" t="s">
        <v>7</v>
      </c>
      <c r="D17" s="6"/>
      <c r="E17" s="34">
        <f>D17-D18</f>
        <v>0</v>
      </c>
      <c r="F17" s="6"/>
      <c r="G17" s="34">
        <f t="shared" ref="G17" si="11">F17-F18+E17</f>
        <v>0</v>
      </c>
      <c r="H17" s="6">
        <v>0</v>
      </c>
      <c r="I17" s="34">
        <f t="shared" ref="I17" si="12">H17-H18+G17</f>
        <v>0</v>
      </c>
      <c r="J17" s="6">
        <f>EXTRA_Clôtures!$B$3</f>
        <v>1.38</v>
      </c>
      <c r="K17" s="34">
        <f t="shared" ref="K17" si="13">J17-J18+I17</f>
        <v>-2010.02</v>
      </c>
      <c r="L17" s="6">
        <f>EXTRA_Clôtures!$C$3</f>
        <v>0</v>
      </c>
      <c r="M17" s="34">
        <f>L17-L18+K17</f>
        <v>-2019.47</v>
      </c>
      <c r="N17" s="6">
        <f>EXTRA_Clôtures!$D$3</f>
        <v>0</v>
      </c>
      <c r="O17" s="34">
        <f>N17-N18+M17</f>
        <v>-2019.47</v>
      </c>
      <c r="P17" s="6"/>
      <c r="Q17" s="34">
        <f>P17-P18+O17</f>
        <v>-2019.47</v>
      </c>
      <c r="R17" s="6"/>
      <c r="S17" s="34">
        <f t="shared" ref="S17" si="14">R17-R18+Q17</f>
        <v>-2019.47</v>
      </c>
      <c r="T17" s="6">
        <v>395.9</v>
      </c>
      <c r="U17" s="49">
        <f t="shared" ref="U17" si="15">T17-T18+S17</f>
        <v>-2221.4899999999998</v>
      </c>
    </row>
    <row r="18" spans="2:21">
      <c r="B18" s="9"/>
      <c r="C18" s="37"/>
      <c r="D18" s="7"/>
      <c r="E18" s="34"/>
      <c r="F18" s="7"/>
      <c r="G18" s="34"/>
      <c r="H18" s="7">
        <v>0</v>
      </c>
      <c r="I18" s="34"/>
      <c r="J18" s="7">
        <f>EXTRA_Clôtures!$B$5</f>
        <v>2011.4</v>
      </c>
      <c r="K18" s="34"/>
      <c r="L18" s="7">
        <f>EXTRA_Clôtures!$C$5</f>
        <v>9.4499999999999993</v>
      </c>
      <c r="M18" s="34"/>
      <c r="N18" s="7">
        <f>EXTRA_Clôtures!$D$5</f>
        <v>0</v>
      </c>
      <c r="O18" s="34"/>
      <c r="P18" s="7">
        <f>F17</f>
        <v>0</v>
      </c>
      <c r="Q18" s="34"/>
      <c r="R18" s="7">
        <f>H17</f>
        <v>0</v>
      </c>
      <c r="S18" s="34"/>
      <c r="T18" s="7">
        <v>597.91999999999996</v>
      </c>
      <c r="U18" s="49"/>
    </row>
    <row r="19" spans="2:21">
      <c r="B19" s="9"/>
      <c r="C19" s="37" t="s">
        <v>11</v>
      </c>
      <c r="D19" s="6"/>
      <c r="E19" s="34">
        <f>D19-D20</f>
        <v>0</v>
      </c>
      <c r="F19" s="6"/>
      <c r="G19" s="34">
        <f t="shared" ref="G19" si="16">F19-F20+E19</f>
        <v>0</v>
      </c>
      <c r="H19" s="6">
        <v>900</v>
      </c>
      <c r="I19" s="34">
        <f t="shared" ref="I19" si="17">H19-H20+G19</f>
        <v>100</v>
      </c>
      <c r="J19" s="6">
        <f>FONCT_Clôtures!$B$5</f>
        <v>3472.44</v>
      </c>
      <c r="K19" s="34">
        <f t="shared" ref="K19" si="18">J19-J20+I19</f>
        <v>3045.07</v>
      </c>
      <c r="L19" s="6">
        <f>FONCT_Clôtures!$C$5</f>
        <v>4029.87</v>
      </c>
      <c r="M19" s="34">
        <f>L19-L20+K19</f>
        <v>7009.34</v>
      </c>
      <c r="N19" s="6">
        <f>FONCT_Clôtures!$D$5</f>
        <v>0</v>
      </c>
      <c r="O19" s="34">
        <f>N19-N20+M19</f>
        <v>7009.34</v>
      </c>
      <c r="P19" s="6"/>
      <c r="Q19" s="34">
        <f>P19-P20+O19</f>
        <v>7009.34</v>
      </c>
      <c r="R19" s="6"/>
      <c r="S19" s="34">
        <f t="shared" ref="S19" si="19">R19-R20+Q19</f>
        <v>6109.34</v>
      </c>
      <c r="T19" s="6">
        <v>1055.74</v>
      </c>
      <c r="U19" s="49">
        <f t="shared" ref="U19" si="20">T19-T20+S19</f>
        <v>-894.69999999999982</v>
      </c>
    </row>
    <row r="20" spans="2:21">
      <c r="B20" s="9"/>
      <c r="C20" s="37"/>
      <c r="D20" s="7"/>
      <c r="E20" s="34"/>
      <c r="F20" s="7"/>
      <c r="G20" s="34"/>
      <c r="H20" s="7">
        <v>800</v>
      </c>
      <c r="I20" s="34"/>
      <c r="J20" s="7">
        <f>FONCT_Clôtures!$B$12</f>
        <v>527.37</v>
      </c>
      <c r="K20" s="34"/>
      <c r="L20" s="7">
        <f>FONCT_Clôtures!$C$12</f>
        <v>65.599999999999994</v>
      </c>
      <c r="M20" s="34"/>
      <c r="N20" s="7">
        <f>FONCT_Clôtures!$D$12</f>
        <v>0</v>
      </c>
      <c r="O20" s="34"/>
      <c r="P20" s="7">
        <f>F19</f>
        <v>0</v>
      </c>
      <c r="Q20" s="34"/>
      <c r="R20" s="7">
        <f>H19</f>
        <v>900</v>
      </c>
      <c r="S20" s="34"/>
      <c r="T20" s="7">
        <v>8059.78</v>
      </c>
      <c r="U20" s="49"/>
    </row>
    <row r="21" spans="2:21">
      <c r="B21" s="9"/>
      <c r="C21" s="37" t="s">
        <v>12</v>
      </c>
      <c r="D21" s="6"/>
      <c r="E21" s="34">
        <f>D21-D22</f>
        <v>0</v>
      </c>
      <c r="F21" s="6"/>
      <c r="G21" s="34">
        <f t="shared" ref="G21" si="21">F21-F22+E21</f>
        <v>0</v>
      </c>
      <c r="H21" s="6">
        <v>0</v>
      </c>
      <c r="I21" s="34">
        <f t="shared" ref="I21" si="22">H21-H22+G21</f>
        <v>0</v>
      </c>
      <c r="J21" s="6">
        <f>CONVER_Clôtures!$B$3</f>
        <v>605.41999999999996</v>
      </c>
      <c r="K21" s="34">
        <f t="shared" ref="K21" si="23">J21-J22+I21</f>
        <v>605.41999999999996</v>
      </c>
      <c r="L21" s="6">
        <f>CONVER_Clôtures!$C$3</f>
        <v>0</v>
      </c>
      <c r="M21" s="34">
        <f>L21-L22+K21</f>
        <v>605.41999999999996</v>
      </c>
      <c r="N21" s="6">
        <f>CONVER_Clôtures!$D$3</f>
        <v>0</v>
      </c>
      <c r="O21" s="34">
        <f>N21-N22+M21</f>
        <v>605.41999999999996</v>
      </c>
      <c r="P21" s="6"/>
      <c r="Q21" s="34">
        <f>P21-P22+O21</f>
        <v>605.41999999999996</v>
      </c>
      <c r="R21" s="6"/>
      <c r="S21" s="34">
        <f t="shared" ref="S21" si="24">R21-R22+Q21</f>
        <v>605.41999999999996</v>
      </c>
      <c r="T21" s="6">
        <v>2405.42</v>
      </c>
      <c r="U21" s="49">
        <f t="shared" ref="U21" si="25">T21-T22+S21</f>
        <v>10.840000000000032</v>
      </c>
    </row>
    <row r="22" spans="2:21">
      <c r="B22" s="9"/>
      <c r="C22" s="37"/>
      <c r="D22" s="7"/>
      <c r="E22" s="34"/>
      <c r="F22" s="7"/>
      <c r="G22" s="34"/>
      <c r="H22" s="7">
        <v>0</v>
      </c>
      <c r="I22" s="34"/>
      <c r="J22" s="7">
        <f>CONVER_Clôtures!$B$5</f>
        <v>0</v>
      </c>
      <c r="K22" s="34"/>
      <c r="L22" s="7">
        <f>CONVER_Clôtures!$C$5</f>
        <v>0</v>
      </c>
      <c r="M22" s="34"/>
      <c r="N22" s="7">
        <f>CONVER_Clôtures!$D$5</f>
        <v>0</v>
      </c>
      <c r="O22" s="34"/>
      <c r="P22" s="7">
        <f>F21</f>
        <v>0</v>
      </c>
      <c r="Q22" s="34"/>
      <c r="R22" s="7">
        <f>H21</f>
        <v>0</v>
      </c>
      <c r="S22" s="34"/>
      <c r="T22" s="7">
        <v>3000</v>
      </c>
      <c r="U22" s="49"/>
    </row>
    <row r="23" spans="2:21">
      <c r="B23" s="9"/>
      <c r="C23" s="37" t="s">
        <v>13</v>
      </c>
      <c r="D23" s="6"/>
      <c r="E23" s="34">
        <f>D23-D24</f>
        <v>0</v>
      </c>
      <c r="F23" s="6"/>
      <c r="G23" s="34">
        <f t="shared" ref="G23" si="26">F23-F24+E23</f>
        <v>0</v>
      </c>
      <c r="H23" s="6">
        <v>0</v>
      </c>
      <c r="I23" s="34">
        <f t="shared" ref="I23" si="27">H23-H24+G23</f>
        <v>-100</v>
      </c>
      <c r="J23" s="6">
        <f>LOCAL_Clôtures!$B$3</f>
        <v>255.62</v>
      </c>
      <c r="K23" s="34">
        <f t="shared" ref="K23" si="28">J23-J24+I23</f>
        <v>-96.080000000000013</v>
      </c>
      <c r="L23" s="6">
        <f>LOCAL_Clôtures!$C$3</f>
        <v>0</v>
      </c>
      <c r="M23" s="34">
        <f>L23-L24+K23</f>
        <v>-121.48000000000002</v>
      </c>
      <c r="N23" s="6">
        <f>LOCAL_Clôtures!$D$3</f>
        <v>0</v>
      </c>
      <c r="O23" s="34">
        <f>N23-N24+M23</f>
        <v>-121.48000000000002</v>
      </c>
      <c r="P23" s="6"/>
      <c r="Q23" s="34">
        <f>P23-P24+O23</f>
        <v>-121.48000000000002</v>
      </c>
      <c r="R23" s="6"/>
      <c r="S23" s="34">
        <f t="shared" ref="S23" si="29">R23-R24+Q23</f>
        <v>-121.48000000000002</v>
      </c>
      <c r="T23" s="6">
        <v>654.46</v>
      </c>
      <c r="U23" s="49">
        <f t="shared" ref="U23" si="30">T23-T24+S23</f>
        <v>532.98</v>
      </c>
    </row>
    <row r="24" spans="2:21">
      <c r="B24" s="9"/>
      <c r="C24" s="37"/>
      <c r="D24" s="7"/>
      <c r="E24" s="34"/>
      <c r="F24" s="6"/>
      <c r="G24" s="34"/>
      <c r="H24" s="7">
        <v>100</v>
      </c>
      <c r="I24" s="34"/>
      <c r="J24" s="7">
        <f>LOCAL_Clôtures!$B$8</f>
        <v>251.70000000000002</v>
      </c>
      <c r="K24" s="34"/>
      <c r="L24" s="7">
        <f>LOCAL_Clôtures!$C$8</f>
        <v>25.4</v>
      </c>
      <c r="M24" s="34"/>
      <c r="N24" s="7">
        <f>LOCAL_Clôtures!$D$8</f>
        <v>0</v>
      </c>
      <c r="O24" s="34"/>
      <c r="P24" s="7">
        <f>F23</f>
        <v>0</v>
      </c>
      <c r="Q24" s="34"/>
      <c r="R24" s="7">
        <f>H23</f>
        <v>0</v>
      </c>
      <c r="S24" s="34"/>
      <c r="T24" s="7"/>
      <c r="U24" s="49"/>
    </row>
    <row r="25" spans="2:21">
      <c r="B25" s="9"/>
      <c r="C25" s="37" t="s">
        <v>14</v>
      </c>
      <c r="D25" s="6"/>
      <c r="E25" s="34">
        <f>D25-D26</f>
        <v>0</v>
      </c>
      <c r="F25" s="6"/>
      <c r="G25" s="34">
        <f t="shared" ref="G25" si="31">F25-F26+E25</f>
        <v>0</v>
      </c>
      <c r="H25" s="6">
        <v>0</v>
      </c>
      <c r="I25" s="34">
        <f t="shared" ref="I25" si="32">H25-H26+G25</f>
        <v>-250</v>
      </c>
      <c r="J25" s="6">
        <f>LOG_Clôtures!$B$3</f>
        <v>0</v>
      </c>
      <c r="K25" s="34">
        <f t="shared" ref="K25" si="33">J25-J26+I25</f>
        <v>-355.32</v>
      </c>
      <c r="L25" s="6">
        <f>LOG_Clôtures!$C$3</f>
        <v>0</v>
      </c>
      <c r="M25" s="34">
        <f>L25-L26+K25</f>
        <v>-355.32</v>
      </c>
      <c r="N25" s="6">
        <f>LOG_Clôtures!$D$3</f>
        <v>0</v>
      </c>
      <c r="O25" s="34">
        <f>N25-N26+M25</f>
        <v>-355.32</v>
      </c>
      <c r="P25" s="6"/>
      <c r="Q25" s="34">
        <f>P25-P26+O25</f>
        <v>-355.32</v>
      </c>
      <c r="R25" s="6"/>
      <c r="S25" s="34">
        <f t="shared" ref="S25" si="34">R25-R26+Q25</f>
        <v>-355.32</v>
      </c>
      <c r="T25" s="6">
        <v>354.95</v>
      </c>
      <c r="U25" s="49">
        <f t="shared" ref="U25" si="35">T25-T26+S25</f>
        <v>-0.37000000000000455</v>
      </c>
    </row>
    <row r="26" spans="2:21">
      <c r="B26" s="9"/>
      <c r="C26" s="37"/>
      <c r="D26" s="7"/>
      <c r="E26" s="34"/>
      <c r="F26" s="7"/>
      <c r="G26" s="34"/>
      <c r="H26" s="7">
        <v>250</v>
      </c>
      <c r="I26" s="34"/>
      <c r="J26" s="7">
        <f>LOG_Clôtures!$B$5</f>
        <v>105.32</v>
      </c>
      <c r="K26" s="34"/>
      <c r="L26" s="7">
        <f>LOG_Clôtures!$C$5</f>
        <v>0</v>
      </c>
      <c r="M26" s="34"/>
      <c r="N26" s="7">
        <f>LOG_Clôtures!$D$5</f>
        <v>0</v>
      </c>
      <c r="O26" s="34"/>
      <c r="P26" s="7">
        <f>F25</f>
        <v>0</v>
      </c>
      <c r="Q26" s="34"/>
      <c r="R26" s="7">
        <f>H25</f>
        <v>0</v>
      </c>
      <c r="S26" s="34"/>
      <c r="T26" s="7"/>
      <c r="U26" s="49"/>
    </row>
    <row r="27" spans="2:21">
      <c r="B27" s="9"/>
      <c r="C27" s="37" t="s">
        <v>15</v>
      </c>
      <c r="D27" s="6"/>
      <c r="E27" s="34">
        <f>D27-D28</f>
        <v>0</v>
      </c>
      <c r="F27" s="6"/>
      <c r="G27" s="34">
        <f>F27-F28+E27</f>
        <v>0</v>
      </c>
      <c r="H27" s="6">
        <v>0</v>
      </c>
      <c r="I27" s="34">
        <f>H27-H28+G27</f>
        <v>0</v>
      </c>
      <c r="J27" s="6">
        <f>MOBILITY_Clôtures!$B$3</f>
        <v>564.83000000000004</v>
      </c>
      <c r="K27" s="34">
        <f>J27-J28+I27</f>
        <v>0</v>
      </c>
      <c r="L27" s="6">
        <f>MOBILITY_Clôtures!$C$3</f>
        <v>845</v>
      </c>
      <c r="M27" s="34">
        <f>L27-L28+K27</f>
        <v>-9.9999999999909051E-3</v>
      </c>
      <c r="N27" s="6">
        <f>MOBILITY_Clôtures!$D$3</f>
        <v>0</v>
      </c>
      <c r="O27" s="34">
        <f>N27-N28+M27</f>
        <v>-9.9999999999909051E-3</v>
      </c>
      <c r="P27" s="6"/>
      <c r="Q27" s="34">
        <f>P27-P28+O27</f>
        <v>-9.9999999999909051E-3</v>
      </c>
      <c r="R27" s="6"/>
      <c r="S27" s="34">
        <f>R27-R28+Q27</f>
        <v>-9.9999999999909051E-3</v>
      </c>
      <c r="T27" s="6">
        <v>1887.3</v>
      </c>
      <c r="U27" s="49">
        <f>T27-T28+S27</f>
        <v>-9.9999999999909051E-3</v>
      </c>
    </row>
    <row r="28" spans="2:21">
      <c r="B28" s="9"/>
      <c r="C28" s="37"/>
      <c r="D28" s="7"/>
      <c r="E28" s="34"/>
      <c r="F28" s="7"/>
      <c r="G28" s="34"/>
      <c r="H28" s="7">
        <v>0</v>
      </c>
      <c r="I28" s="34"/>
      <c r="J28" s="7">
        <f>MOBILITY_Clôtures!$B$5</f>
        <v>564.83000000000004</v>
      </c>
      <c r="K28" s="34"/>
      <c r="L28" s="7">
        <f>MOBILITY_Clôtures!$C$5</f>
        <v>845.01</v>
      </c>
      <c r="M28" s="34"/>
      <c r="N28" s="7">
        <f>MOBILITY_Clôtures!$D$5</f>
        <v>0</v>
      </c>
      <c r="O28" s="34"/>
      <c r="P28" s="7">
        <f>F27</f>
        <v>0</v>
      </c>
      <c r="Q28" s="34"/>
      <c r="R28" s="7">
        <f>H27</f>
        <v>0</v>
      </c>
      <c r="S28" s="34"/>
      <c r="T28" s="7">
        <v>1887.3</v>
      </c>
      <c r="U28" s="49"/>
    </row>
    <row r="29" spans="2:21">
      <c r="B29" s="9"/>
      <c r="C29" s="37" t="s">
        <v>90</v>
      </c>
      <c r="D29" s="7"/>
      <c r="E29" s="32"/>
      <c r="F29" s="7"/>
      <c r="G29" s="34">
        <f>F29-F30+E29</f>
        <v>0</v>
      </c>
      <c r="H29" s="6">
        <v>0</v>
      </c>
      <c r="I29" s="34">
        <f>H29-H30+G29</f>
        <v>0</v>
      </c>
      <c r="J29" s="6">
        <f>REPRO_Clôtures!$B$3</f>
        <v>0</v>
      </c>
      <c r="K29" s="34">
        <f>J29-J30+I29</f>
        <v>0</v>
      </c>
      <c r="L29" s="6">
        <f>REPRO_Clôtures!$C$3</f>
        <v>0</v>
      </c>
      <c r="M29" s="34">
        <f>L29-L30+K29</f>
        <v>0</v>
      </c>
      <c r="N29" s="6">
        <f>REPRO_Clôtures!$D$3</f>
        <v>0</v>
      </c>
      <c r="O29" s="34">
        <f>N29-N30+M29</f>
        <v>0</v>
      </c>
      <c r="P29" s="7"/>
      <c r="Q29" s="34">
        <f>P29-P30+O29</f>
        <v>0</v>
      </c>
      <c r="R29" s="7"/>
      <c r="S29" s="34">
        <f>R29-R30+Q29</f>
        <v>0</v>
      </c>
      <c r="T29" s="7"/>
      <c r="U29" s="49">
        <f>T29-T30+S29</f>
        <v>0</v>
      </c>
    </row>
    <row r="30" spans="2:21">
      <c r="B30" s="9"/>
      <c r="C30" s="54"/>
      <c r="D30" s="7"/>
      <c r="E30" s="32"/>
      <c r="F30" s="7"/>
      <c r="G30" s="34"/>
      <c r="H30" s="7">
        <v>0</v>
      </c>
      <c r="I30" s="34"/>
      <c r="J30" s="7">
        <f>REPRO_Clôtures!$B$5</f>
        <v>0</v>
      </c>
      <c r="K30" s="34"/>
      <c r="L30" s="7">
        <f>REPRO_Clôtures!$C$5</f>
        <v>0</v>
      </c>
      <c r="M30" s="34"/>
      <c r="N30" s="7">
        <f>REPRO_Clôtures!$D$5</f>
        <v>0</v>
      </c>
      <c r="O30" s="34"/>
      <c r="P30" s="27"/>
      <c r="Q30" s="34"/>
      <c r="R30" s="27"/>
      <c r="S30" s="34"/>
      <c r="T30" s="7"/>
      <c r="U30" s="49"/>
    </row>
    <row r="31" spans="2:21">
      <c r="B31" s="38" t="s">
        <v>16</v>
      </c>
      <c r="C31" s="39"/>
      <c r="D31" s="8">
        <f>D33+D35+D37+D41+D43+D45+D47+D49+D51+D53+D55+D57+D59+D61+D65</f>
        <v>3136.0899999999997</v>
      </c>
      <c r="E31" s="33">
        <f>D31-D32</f>
        <v>-1901.2299999999991</v>
      </c>
      <c r="F31" s="8">
        <f>F33+F35+F37+F39+F41+F43+F45+F47+F49+F51+F53+F55+F57+F59+F61+F65</f>
        <v>4406.34</v>
      </c>
      <c r="G31" s="33">
        <f>F31-F32</f>
        <v>4406.34</v>
      </c>
      <c r="H31" s="8">
        <f>H33+H35+H37+H39+H41+H43+H45+H47+H49+H51+H53+H55+H57+H59+H61+H63+H65</f>
        <v>28280</v>
      </c>
      <c r="I31" s="33">
        <f>H31-H32+G31</f>
        <v>-8171.66</v>
      </c>
      <c r="J31" s="8">
        <f>J33+J35+J37+J39+J41+J43+J45+J47+J49+J51+J53+J55+J57+J59+J61+J63+J65</f>
        <v>9661.83</v>
      </c>
      <c r="K31" s="33">
        <f>J31-J32+I31</f>
        <v>-2211.6800000000003</v>
      </c>
      <c r="L31" s="8">
        <f>L33+L35+L37+L39+L41+L43+L45+L47+L49+L51+L53+L55+L57+L59+L61+L63+L65</f>
        <v>4352.4800000000005</v>
      </c>
      <c r="M31" s="33">
        <f>L31-L32+K31</f>
        <v>-10000.959999999999</v>
      </c>
      <c r="N31" s="8">
        <f>N33+N35+N37+N39+N41+N43+N45+N47+N49+N51+N53+N55+N57+N59+N61+N63+N65</f>
        <v>0</v>
      </c>
      <c r="O31" s="33">
        <f>N31-N32+M31</f>
        <v>-10000.959999999999</v>
      </c>
      <c r="P31" s="6">
        <f>P33+P35+P37+P39+P41+P43+P45+P47+P49+P51+P53+P55+P57+P59+P61+P63+P65</f>
        <v>0</v>
      </c>
      <c r="Q31" s="34">
        <f>P31-P32+O31</f>
        <v>-14407.3</v>
      </c>
      <c r="R31" s="6">
        <f>R33+R35+R37+R39+R41+R43+R45+R47+R49+R51+R53+R55+R57+R59+R61+R63+R65</f>
        <v>0</v>
      </c>
      <c r="S31" s="34">
        <f>R31-R32+Q31</f>
        <v>-42687.3</v>
      </c>
      <c r="T31" s="8">
        <f>T33+T35+T37+T39+T41+T43+T45+T47+T49+T51+T53+T55+T57+T59+T61+T63+T65</f>
        <v>20889.509999999998</v>
      </c>
      <c r="U31" s="33">
        <f>T31-T32+S31</f>
        <v>-36874.980000000003</v>
      </c>
    </row>
    <row r="32" spans="2:21">
      <c r="B32" s="40"/>
      <c r="C32" s="41"/>
      <c r="D32" s="7">
        <f>D34+D36+D38+D40+D42+D44+D46+D48+D50+D52+D54+D56+D58+D60+D62+D66</f>
        <v>5037.3199999999988</v>
      </c>
      <c r="E32" s="34"/>
      <c r="F32" s="7">
        <f>F34+F36+F38+F40+F42+F44+F46+F48+F50+F52+F54+F56+F58+F60+F62+F66</f>
        <v>0</v>
      </c>
      <c r="G32" s="34"/>
      <c r="H32" s="7">
        <f>H34+H36+H38+H40+H42+H44+H46+H48+H50+H52+H54+H56+H58+H60+H62+H64+H66</f>
        <v>40858</v>
      </c>
      <c r="I32" s="34"/>
      <c r="J32" s="7">
        <f>J34+J36+J38+J40+J42+J44+J46+J48+J50+J52+J54+J56+J58+J60+J62+J64+J66</f>
        <v>3701.85</v>
      </c>
      <c r="K32" s="34"/>
      <c r="L32" s="7">
        <f>L34+L36+L38+L40+L42+L44+L46+L48+L50+L52+L54+L56+L58+L60+L62+L64+L66</f>
        <v>12141.76</v>
      </c>
      <c r="M32" s="34"/>
      <c r="N32" s="7">
        <f>N34+N36+N38+N40+N42+N44+N46+N48+N50+N52+N54+N56+N58+N60+N62+N64+N66</f>
        <v>0</v>
      </c>
      <c r="O32" s="34"/>
      <c r="P32" s="7">
        <f>P34+P36+P38+P40+P42+P44+P46+P48+P50+P52+P54+P56+P58+P60+P62+P64+P66</f>
        <v>4406.34</v>
      </c>
      <c r="Q32" s="34"/>
      <c r="R32" s="7">
        <f>R34+R36+R38+R40+R42+R44+R46+R48+R50+R52+R54+R56+R58+R60+R62+R64+R66</f>
        <v>28280</v>
      </c>
      <c r="S32" s="34"/>
      <c r="T32" s="7">
        <f>T34+T36+T38+T40+T42+T44+T46+T48+T50+T52+T54+T56+T58+T60+T62+T64+T66</f>
        <v>15077.19</v>
      </c>
      <c r="U32" s="34"/>
    </row>
    <row r="33" spans="2:21">
      <c r="B33" s="9"/>
      <c r="C33" s="37" t="s">
        <v>19</v>
      </c>
      <c r="D33" s="6">
        <v>0</v>
      </c>
      <c r="E33" s="34">
        <f>D33-D34</f>
        <v>-917.79</v>
      </c>
      <c r="F33" s="6">
        <v>0</v>
      </c>
      <c r="G33" s="34">
        <f t="shared" ref="G33" si="36">F33-F34+E33</f>
        <v>-917.79</v>
      </c>
      <c r="H33" s="6">
        <v>150</v>
      </c>
      <c r="I33" s="34">
        <f t="shared" ref="I33" si="37">H33-H34+G33</f>
        <v>-1117.79</v>
      </c>
      <c r="J33" s="6">
        <f>API_Clôtures!$B$3</f>
        <v>119</v>
      </c>
      <c r="K33" s="34">
        <f t="shared" ref="K33" si="38">J33-J34+I33</f>
        <v>-998.79</v>
      </c>
      <c r="L33" s="6">
        <f>API_Clôtures!$C$3</f>
        <v>60</v>
      </c>
      <c r="M33" s="34">
        <f t="shared" ref="M33" si="39">L33-L34+K33</f>
        <v>-938.79</v>
      </c>
      <c r="N33" s="6">
        <f>API_Clôtures!$D$3</f>
        <v>0</v>
      </c>
      <c r="O33" s="34">
        <f t="shared" ref="O33" si="40">N33-N34+M33</f>
        <v>-938.79</v>
      </c>
      <c r="P33" s="6"/>
      <c r="Q33" s="34">
        <f>P33-P34+O33</f>
        <v>-938.79</v>
      </c>
      <c r="R33" s="6"/>
      <c r="S33" s="34">
        <f t="shared" ref="S33" si="41">R33-R34+Q33</f>
        <v>-1088.79</v>
      </c>
      <c r="T33" s="6">
        <v>917.79</v>
      </c>
      <c r="U33" s="34">
        <f t="shared" ref="U33" si="42">T33-T34+S33</f>
        <v>-171</v>
      </c>
    </row>
    <row r="34" spans="2:21">
      <c r="B34" s="9"/>
      <c r="C34" s="37"/>
      <c r="D34" s="7">
        <v>917.79</v>
      </c>
      <c r="E34" s="34"/>
      <c r="F34" s="7">
        <v>0</v>
      </c>
      <c r="G34" s="34"/>
      <c r="H34" s="7">
        <v>350</v>
      </c>
      <c r="I34" s="34"/>
      <c r="J34" s="7">
        <f>API_Clôtures!$B$5</f>
        <v>0</v>
      </c>
      <c r="K34" s="34"/>
      <c r="L34" s="7">
        <f>API_Clôtures!$C$5</f>
        <v>0</v>
      </c>
      <c r="M34" s="34"/>
      <c r="N34" s="7">
        <f>API_Clôtures!$D$5</f>
        <v>0</v>
      </c>
      <c r="O34" s="34"/>
      <c r="P34" s="7">
        <f>F33</f>
        <v>0</v>
      </c>
      <c r="Q34" s="34"/>
      <c r="R34" s="7">
        <f>H33</f>
        <v>150</v>
      </c>
      <c r="S34" s="34"/>
      <c r="T34" s="7"/>
      <c r="U34" s="34"/>
    </row>
    <row r="35" spans="2:21">
      <c r="B35" s="9"/>
      <c r="C35" s="37" t="s">
        <v>20</v>
      </c>
      <c r="D35" s="6">
        <v>641.85</v>
      </c>
      <c r="E35" s="34">
        <f>D35-D36</f>
        <v>-1821.35</v>
      </c>
      <c r="F35" s="6">
        <v>0</v>
      </c>
      <c r="G35" s="34">
        <f t="shared" ref="G35" si="43">F35-F36+E35</f>
        <v>-1821.35</v>
      </c>
      <c r="H35" s="6">
        <v>2000</v>
      </c>
      <c r="I35" s="34">
        <f t="shared" ref="I35" si="44">H35-H36+G35</f>
        <v>-1921.35</v>
      </c>
      <c r="J35" s="6">
        <f>CANARD_Clôtures!$B$4</f>
        <v>14.93</v>
      </c>
      <c r="K35" s="34">
        <f t="shared" ref="K35" si="45">J35-J36+I35</f>
        <v>-1931.4699999999998</v>
      </c>
      <c r="L35" s="6">
        <f>CANARD_Clôtures!$C$4</f>
        <v>0</v>
      </c>
      <c r="M35" s="34">
        <f t="shared" ref="M35" si="46">L35-L36+K35</f>
        <v>-1931.4699999999998</v>
      </c>
      <c r="N35" s="6">
        <f>CANARD_Clôtures!$D$4</f>
        <v>0</v>
      </c>
      <c r="O35" s="34">
        <f t="shared" ref="O35" si="47">N35-N36+M35</f>
        <v>-1931.4699999999998</v>
      </c>
      <c r="P35" s="6"/>
      <c r="Q35" s="34">
        <f>P35-P36+O35</f>
        <v>-1931.4699999999998</v>
      </c>
      <c r="R35" s="6"/>
      <c r="S35" s="34">
        <f t="shared" ref="S35" si="48">R35-R36+Q35</f>
        <v>-3931.47</v>
      </c>
      <c r="T35" s="6">
        <v>2463.1999999999998</v>
      </c>
      <c r="U35" s="34">
        <f t="shared" ref="U35" si="49">T35-T36+S35</f>
        <v>-2110.12</v>
      </c>
    </row>
    <row r="36" spans="2:21">
      <c r="B36" s="9"/>
      <c r="C36" s="37"/>
      <c r="D36" s="7">
        <v>2463.1999999999998</v>
      </c>
      <c r="E36" s="34"/>
      <c r="F36" s="7">
        <v>0</v>
      </c>
      <c r="G36" s="34"/>
      <c r="H36" s="7">
        <v>2100</v>
      </c>
      <c r="I36" s="34"/>
      <c r="J36" s="7">
        <f>CANARD_Clôtures!$B$6</f>
        <v>25.05</v>
      </c>
      <c r="K36" s="34"/>
      <c r="L36" s="7">
        <f>CANARD_Clôtures!$C$6</f>
        <v>0</v>
      </c>
      <c r="M36" s="34"/>
      <c r="N36" s="7">
        <f>CANARD_Clôtures!$D$6</f>
        <v>0</v>
      </c>
      <c r="O36" s="34"/>
      <c r="P36" s="7">
        <f>F35</f>
        <v>0</v>
      </c>
      <c r="Q36" s="34"/>
      <c r="R36" s="7">
        <f>H35</f>
        <v>2000</v>
      </c>
      <c r="S36" s="34"/>
      <c r="T36" s="7">
        <v>641.85</v>
      </c>
      <c r="U36" s="34"/>
    </row>
    <row r="37" spans="2:21">
      <c r="B37" s="9"/>
      <c r="C37" s="37" t="s">
        <v>21</v>
      </c>
      <c r="D37" s="6">
        <v>2379.29</v>
      </c>
      <c r="E37" s="34">
        <f>D37-D38</f>
        <v>933.56</v>
      </c>
      <c r="F37" s="6">
        <v>4406.34</v>
      </c>
      <c r="G37" s="34">
        <f t="shared" ref="G37" si="50">F37-F38+E37</f>
        <v>5339.9</v>
      </c>
      <c r="H37" s="6">
        <v>1600</v>
      </c>
      <c r="I37" s="34">
        <f t="shared" ref="I37" si="51">H37-H38+G37</f>
        <v>4969.8999999999996</v>
      </c>
      <c r="J37" s="6">
        <f>CASTOR_Clôtures!$B$3</f>
        <v>597.19000000000005</v>
      </c>
      <c r="K37" s="34">
        <f t="shared" ref="K37" si="52">J37-J38+I37</f>
        <v>4777.0999999999995</v>
      </c>
      <c r="L37" s="6">
        <f>CASTOR_Clôtures!$C$3</f>
        <v>0</v>
      </c>
      <c r="M37" s="34">
        <f t="shared" ref="M37" si="53">L37-L38+K37</f>
        <v>4702.4399999999996</v>
      </c>
      <c r="N37" s="6">
        <f>CASTOR_Clôtures!$D$3</f>
        <v>0</v>
      </c>
      <c r="O37" s="34">
        <f t="shared" ref="O37" si="54">N37-N38+M37</f>
        <v>4702.4399999999996</v>
      </c>
      <c r="P37" s="6"/>
      <c r="Q37" s="34">
        <f>P37-P38+O37</f>
        <v>296.09999999999945</v>
      </c>
      <c r="R37" s="6"/>
      <c r="S37" s="34">
        <f t="shared" ref="S37" si="55">R37-R38+Q37</f>
        <v>-1303.9000000000005</v>
      </c>
      <c r="T37" s="6">
        <v>1445.73</v>
      </c>
      <c r="U37" s="55">
        <f t="shared" ref="U37" si="56">T37-T38+S37</f>
        <v>-2237.4600000000005</v>
      </c>
    </row>
    <row r="38" spans="2:21">
      <c r="B38" s="9"/>
      <c r="C38" s="37"/>
      <c r="D38" s="7">
        <v>1445.73</v>
      </c>
      <c r="E38" s="34"/>
      <c r="F38" s="7">
        <v>0</v>
      </c>
      <c r="G38" s="34"/>
      <c r="H38" s="7">
        <v>1970</v>
      </c>
      <c r="I38" s="34"/>
      <c r="J38" s="7">
        <f>CASTOR_Clôtures!$B$5</f>
        <v>789.99</v>
      </c>
      <c r="K38" s="34"/>
      <c r="L38" s="7">
        <f>CASTOR_Clôtures!$C$5</f>
        <v>74.66</v>
      </c>
      <c r="M38" s="34"/>
      <c r="N38" s="7">
        <f>CASTOR_Clôtures!$D$5</f>
        <v>0</v>
      </c>
      <c r="O38" s="34"/>
      <c r="P38" s="7">
        <f>F37</f>
        <v>4406.34</v>
      </c>
      <c r="Q38" s="34"/>
      <c r="R38" s="7">
        <f>H37</f>
        <v>1600</v>
      </c>
      <c r="S38" s="34"/>
      <c r="T38" s="7">
        <v>2379.29</v>
      </c>
      <c r="U38" s="55"/>
    </row>
    <row r="39" spans="2:21">
      <c r="B39" s="9"/>
      <c r="C39" s="37" t="s">
        <v>31</v>
      </c>
      <c r="D39" s="6">
        <v>0</v>
      </c>
      <c r="E39" s="34">
        <f>D39-D40</f>
        <v>-128.69999999999999</v>
      </c>
      <c r="F39" s="6">
        <v>0</v>
      </c>
      <c r="G39" s="34">
        <f t="shared" ref="G39" si="57">F39-F40+E39</f>
        <v>-128.69999999999999</v>
      </c>
      <c r="H39" s="6">
        <v>0</v>
      </c>
      <c r="I39" s="34">
        <f t="shared" ref="I39" si="58">H39-H40+G39</f>
        <v>-458.7</v>
      </c>
      <c r="J39" s="6">
        <f>DEBOUC_Clôtures!$B$3</f>
        <v>0</v>
      </c>
      <c r="K39" s="34">
        <f t="shared" ref="K39" si="59">J39-J40+I39</f>
        <v>-485.03</v>
      </c>
      <c r="L39" s="6">
        <f>DEBOUC_Clôtures!$C$3</f>
        <v>0</v>
      </c>
      <c r="M39" s="34">
        <f t="shared" ref="M39" si="60">L39-L40+K39</f>
        <v>-500.53</v>
      </c>
      <c r="N39" s="6">
        <f>DEBOUC_Clôtures!$D$3</f>
        <v>0</v>
      </c>
      <c r="O39" s="34">
        <f t="shared" ref="O39" si="61">N39-N40+M39</f>
        <v>-500.53</v>
      </c>
      <c r="P39" s="6"/>
      <c r="Q39" s="34">
        <f>P39-P40+O39</f>
        <v>-500.53</v>
      </c>
      <c r="R39" s="6"/>
      <c r="S39" s="34">
        <f t="shared" ref="S39" si="62">R39-R40+Q39</f>
        <v>-500.53</v>
      </c>
      <c r="T39" s="6">
        <v>128.69999999999999</v>
      </c>
      <c r="U39" s="34">
        <f t="shared" ref="U39" si="63">T39-T40+S39</f>
        <v>-371.83</v>
      </c>
    </row>
    <row r="40" spans="2:21">
      <c r="B40" s="9"/>
      <c r="C40" s="37"/>
      <c r="D40" s="7">
        <v>128.69999999999999</v>
      </c>
      <c r="E40" s="34"/>
      <c r="F40" s="7">
        <v>0</v>
      </c>
      <c r="G40" s="34"/>
      <c r="H40" s="7">
        <v>330</v>
      </c>
      <c r="I40" s="34"/>
      <c r="J40" s="7">
        <f>DEBOUC_Clôtures!$B$5</f>
        <v>26.33</v>
      </c>
      <c r="K40" s="34"/>
      <c r="L40" s="7">
        <f>DEBOUC_Clôtures!$C$5</f>
        <v>15.5</v>
      </c>
      <c r="M40" s="34"/>
      <c r="N40" s="7">
        <f>DEBOUC_Clôtures!$D$5</f>
        <v>0</v>
      </c>
      <c r="O40" s="34"/>
      <c r="P40" s="7">
        <f>F39</f>
        <v>0</v>
      </c>
      <c r="Q40" s="34"/>
      <c r="R40" s="7">
        <f>H39</f>
        <v>0</v>
      </c>
      <c r="S40" s="34"/>
      <c r="T40" s="7"/>
      <c r="U40" s="34"/>
    </row>
    <row r="41" spans="2:21">
      <c r="B41" s="9"/>
      <c r="C41" s="37" t="s">
        <v>22</v>
      </c>
      <c r="D41" s="6">
        <v>114.95</v>
      </c>
      <c r="E41" s="34">
        <f>D41-D42</f>
        <v>33.049999999999997</v>
      </c>
      <c r="F41" s="6"/>
      <c r="G41" s="34">
        <f>F41-F42+E41</f>
        <v>33.049999999999997</v>
      </c>
      <c r="H41" s="6">
        <v>600</v>
      </c>
      <c r="I41" s="34">
        <f t="shared" ref="I41" si="64">H41-H42+G41</f>
        <v>-966.95</v>
      </c>
      <c r="J41" s="6">
        <f>EVA_Clôtures!$B$3</f>
        <v>0</v>
      </c>
      <c r="K41" s="34">
        <f t="shared" ref="K41" si="65">J41-J42+I41</f>
        <v>-1236</v>
      </c>
      <c r="L41" s="6">
        <f>EVA_Clôtures!$C$3</f>
        <v>0</v>
      </c>
      <c r="M41" s="34">
        <f t="shared" ref="M41" si="66">L41-L42+K41</f>
        <v>-1764.35</v>
      </c>
      <c r="N41" s="6">
        <f>EVA_Clôtures!$D$3</f>
        <v>0</v>
      </c>
      <c r="O41" s="34">
        <f t="shared" ref="O41" si="67">N41-N42+M41</f>
        <v>-1764.35</v>
      </c>
      <c r="P41" s="6"/>
      <c r="Q41" s="34">
        <f>P41-P42+O41</f>
        <v>-1764.35</v>
      </c>
      <c r="R41" s="6"/>
      <c r="S41" s="34">
        <f t="shared" ref="S41" si="68">R41-R42+Q41</f>
        <v>-2364.35</v>
      </c>
      <c r="T41" s="6">
        <v>81.900000000000006</v>
      </c>
      <c r="U41" s="34">
        <f t="shared" ref="U41" si="69">T41-T42+S41</f>
        <v>-2397.4</v>
      </c>
    </row>
    <row r="42" spans="2:21">
      <c r="B42" s="9"/>
      <c r="C42" s="37"/>
      <c r="D42" s="7">
        <v>81.900000000000006</v>
      </c>
      <c r="E42" s="34"/>
      <c r="F42" s="7"/>
      <c r="G42" s="34"/>
      <c r="H42" s="7">
        <v>1600</v>
      </c>
      <c r="I42" s="34"/>
      <c r="J42" s="7">
        <f>EVA_Clôtures!$B$5</f>
        <v>269.05</v>
      </c>
      <c r="K42" s="34"/>
      <c r="L42" s="7">
        <f>EVA_Clôtures!$C$5</f>
        <v>528.35</v>
      </c>
      <c r="M42" s="34"/>
      <c r="N42" s="7">
        <f>EVA_Clôtures!$D$5</f>
        <v>0</v>
      </c>
      <c r="O42" s="34"/>
      <c r="P42" s="7">
        <f>F41</f>
        <v>0</v>
      </c>
      <c r="Q42" s="34"/>
      <c r="R42" s="7">
        <f>H41</f>
        <v>600</v>
      </c>
      <c r="S42" s="34"/>
      <c r="T42" s="7">
        <v>114.95</v>
      </c>
      <c r="U42" s="34"/>
    </row>
    <row r="43" spans="2:21">
      <c r="B43" s="9"/>
      <c r="C43" s="37" t="s">
        <v>23</v>
      </c>
      <c r="D43" s="6"/>
      <c r="E43" s="34">
        <f>D43-D44</f>
        <v>0</v>
      </c>
      <c r="F43" s="6"/>
      <c r="G43" s="34">
        <f>F43-F44+E43</f>
        <v>0</v>
      </c>
      <c r="H43" s="6">
        <v>0</v>
      </c>
      <c r="I43" s="34">
        <f t="shared" ref="I43" si="70">H43-H44+G43</f>
        <v>-508</v>
      </c>
      <c r="J43" s="6">
        <f>EPILIBRE_Clôtures!B2</f>
        <v>55.5</v>
      </c>
      <c r="K43" s="34">
        <f t="shared" ref="K43" si="71">J43-J44+I43</f>
        <v>-711.85</v>
      </c>
      <c r="L43" s="6">
        <f>EPILIBRE_Clôtures!C2</f>
        <v>0</v>
      </c>
      <c r="M43" s="34">
        <f t="shared" ref="M43" si="72">L43-L44+K43</f>
        <v>-711.85</v>
      </c>
      <c r="N43" s="6">
        <f>EPILIBRE_Clôtures!D2</f>
        <v>0</v>
      </c>
      <c r="O43" s="34">
        <f t="shared" ref="O43" si="73">N43-N44+M43</f>
        <v>-711.85</v>
      </c>
      <c r="P43" s="6"/>
      <c r="Q43" s="34">
        <f>P43-P44+O43</f>
        <v>-711.85</v>
      </c>
      <c r="R43" s="6"/>
      <c r="S43" s="34">
        <f t="shared" ref="S43" si="74">R43-R44+Q43</f>
        <v>-711.85</v>
      </c>
      <c r="T43" s="6">
        <v>351.1</v>
      </c>
      <c r="U43" s="34">
        <f t="shared" ref="U43:U45" si="75">T43-T44+S43</f>
        <v>-538.5</v>
      </c>
    </row>
    <row r="44" spans="2:21">
      <c r="B44" s="9"/>
      <c r="C44" s="37"/>
      <c r="D44" s="7"/>
      <c r="E44" s="34"/>
      <c r="F44" s="7"/>
      <c r="G44" s="34"/>
      <c r="H44" s="7">
        <v>508</v>
      </c>
      <c r="I44" s="34"/>
      <c r="J44" s="7">
        <f>EPILIBRE_Clôtures!B5</f>
        <v>259.35000000000002</v>
      </c>
      <c r="K44" s="34"/>
      <c r="L44" s="7">
        <f>EPILIBRE_Clôtures!C5</f>
        <v>0</v>
      </c>
      <c r="M44" s="34"/>
      <c r="N44" s="7">
        <f>EPILIBRE_Clôtures!D5</f>
        <v>0</v>
      </c>
      <c r="O44" s="34"/>
      <c r="P44" s="7">
        <f>F43</f>
        <v>0</v>
      </c>
      <c r="Q44" s="34"/>
      <c r="R44" s="7">
        <f>H43</f>
        <v>0</v>
      </c>
      <c r="S44" s="34"/>
      <c r="T44" s="7">
        <v>177.75</v>
      </c>
      <c r="U44" s="34"/>
    </row>
    <row r="45" spans="2:21">
      <c r="B45" s="9"/>
      <c r="C45" s="37"/>
      <c r="D45" s="6"/>
      <c r="E45" s="34">
        <f>D45-D46</f>
        <v>0</v>
      </c>
      <c r="F45" s="6"/>
      <c r="G45" s="34">
        <f>F45-F46+E45</f>
        <v>0</v>
      </c>
      <c r="H45" s="6">
        <v>1200</v>
      </c>
      <c r="I45" s="34">
        <f t="shared" ref="I45" si="76">H45-H46+G45</f>
        <v>-300</v>
      </c>
      <c r="J45" s="6">
        <f>EPILIBRE_Clôtures!B3</f>
        <v>488.15</v>
      </c>
      <c r="K45" s="34">
        <f t="shared" ref="K45" si="77">J45-J46+I45</f>
        <v>188.14999999999998</v>
      </c>
      <c r="L45" s="6">
        <f>EPILIBRE_Clôtures!C3</f>
        <v>0</v>
      </c>
      <c r="M45" s="34">
        <f t="shared" ref="M45" si="78">L45-L46+K45</f>
        <v>188.14999999999998</v>
      </c>
      <c r="N45" s="6">
        <f>EPILIBRE_Clôtures!D3</f>
        <v>0</v>
      </c>
      <c r="O45" s="34">
        <f t="shared" ref="O45" si="79">N45-N46+M45</f>
        <v>188.14999999999998</v>
      </c>
      <c r="P45" s="6"/>
      <c r="Q45" s="34">
        <f>P45-P46+O45</f>
        <v>188.14999999999998</v>
      </c>
      <c r="R45" s="6"/>
      <c r="S45" s="34">
        <f t="shared" ref="S45" si="80">R45-R46+Q45</f>
        <v>-1011.85</v>
      </c>
      <c r="T45" s="6">
        <v>1588.28</v>
      </c>
      <c r="U45" s="55">
        <f t="shared" si="75"/>
        <v>-1192.9000000000001</v>
      </c>
    </row>
    <row r="46" spans="2:21">
      <c r="B46" s="9"/>
      <c r="C46" s="37"/>
      <c r="D46" s="7"/>
      <c r="E46" s="34"/>
      <c r="F46" s="7"/>
      <c r="G46" s="34"/>
      <c r="H46" s="7">
        <v>1500</v>
      </c>
      <c r="I46" s="34"/>
      <c r="J46" s="7">
        <f>EPILIBRE_Clôtures!B6</f>
        <v>0</v>
      </c>
      <c r="K46" s="34"/>
      <c r="L46" s="7">
        <f>EPILIBRE_Clôtures!C6</f>
        <v>0</v>
      </c>
      <c r="M46" s="34"/>
      <c r="N46" s="7">
        <f>EPILIBRE_Clôtures!D6</f>
        <v>0</v>
      </c>
      <c r="O46" s="34"/>
      <c r="P46" s="7">
        <f>F45</f>
        <v>0</v>
      </c>
      <c r="Q46" s="34"/>
      <c r="R46" s="7">
        <f>H45</f>
        <v>1200</v>
      </c>
      <c r="S46" s="34"/>
      <c r="T46" s="7">
        <v>1769.33</v>
      </c>
      <c r="U46" s="55"/>
    </row>
    <row r="47" spans="2:21">
      <c r="B47" s="9"/>
      <c r="C47" s="37" t="s">
        <v>30</v>
      </c>
      <c r="D47" s="6"/>
      <c r="E47" s="34">
        <f>D47-D48</f>
        <v>0</v>
      </c>
      <c r="F47" s="6"/>
      <c r="G47" s="34">
        <f t="shared" ref="G47" si="81">F47-F48+E47</f>
        <v>0</v>
      </c>
      <c r="H47" s="6">
        <v>0</v>
      </c>
      <c r="I47" s="34">
        <f t="shared" ref="I47" si="82">H47-H48+G47</f>
        <v>-300</v>
      </c>
      <c r="J47" s="6">
        <f>IE_Clôtures!$B$3</f>
        <v>0</v>
      </c>
      <c r="K47" s="34">
        <f t="shared" ref="K47" si="83">J47-J48+I47</f>
        <v>-300</v>
      </c>
      <c r="L47" s="6">
        <f>IE_Clôtures!$C$3</f>
        <v>0</v>
      </c>
      <c r="M47" s="34">
        <f t="shared" ref="M47" si="84">L47-L48+K47</f>
        <v>-300</v>
      </c>
      <c r="N47" s="6">
        <f>IE_Clôtures!$D$3</f>
        <v>0</v>
      </c>
      <c r="O47" s="34">
        <f t="shared" ref="O47" si="85">N47-N48+M47</f>
        <v>-300</v>
      </c>
      <c r="P47" s="6"/>
      <c r="Q47" s="34">
        <f>P47-P48+O47</f>
        <v>-300</v>
      </c>
      <c r="R47" s="6"/>
      <c r="S47" s="34">
        <f t="shared" ref="S47" si="86">R47-R48+Q47</f>
        <v>-300</v>
      </c>
      <c r="T47" s="6">
        <v>71.709999999999994</v>
      </c>
      <c r="U47" s="34">
        <f t="shared" ref="U47" si="87">T47-T48+S47</f>
        <v>-228.29000000000002</v>
      </c>
    </row>
    <row r="48" spans="2:21">
      <c r="B48" s="9"/>
      <c r="C48" s="37"/>
      <c r="D48" s="7"/>
      <c r="E48" s="34"/>
      <c r="F48" s="7"/>
      <c r="G48" s="34"/>
      <c r="H48" s="7">
        <v>300</v>
      </c>
      <c r="I48" s="34"/>
      <c r="J48" s="7">
        <f>IE_Clôtures!$B$5</f>
        <v>0</v>
      </c>
      <c r="K48" s="34"/>
      <c r="L48" s="7">
        <f>IE_Clôtures!$C$5</f>
        <v>0</v>
      </c>
      <c r="M48" s="34"/>
      <c r="N48" s="7">
        <f>IE_Clôtures!$D$5</f>
        <v>0</v>
      </c>
      <c r="O48" s="34"/>
      <c r="P48" s="7">
        <f>F47</f>
        <v>0</v>
      </c>
      <c r="Q48" s="34"/>
      <c r="R48" s="7">
        <f>H47</f>
        <v>0</v>
      </c>
      <c r="S48" s="34"/>
      <c r="T48" s="7"/>
      <c r="U48" s="34"/>
    </row>
    <row r="49" spans="2:21">
      <c r="B49" s="9"/>
      <c r="C49" s="37" t="s">
        <v>29</v>
      </c>
      <c r="D49" s="6"/>
      <c r="E49" s="34">
        <f>D49-D50</f>
        <v>0</v>
      </c>
      <c r="F49" s="6"/>
      <c r="G49" s="34">
        <f t="shared" ref="G49" si="88">F49-F50+E49</f>
        <v>0</v>
      </c>
      <c r="H49" s="6">
        <v>8000</v>
      </c>
      <c r="I49" s="34">
        <f t="shared" ref="I49" si="89">H49-H50+G49</f>
        <v>-2000</v>
      </c>
      <c r="J49" s="6">
        <f>LOWTECH_Clôtures!$B$3</f>
        <v>292.47000000000003</v>
      </c>
      <c r="K49" s="34">
        <f t="shared" ref="K49" si="90">J49-J50+I49</f>
        <v>-1721.78</v>
      </c>
      <c r="L49" s="6">
        <f>LOWTECH_Clôtures!$C$3</f>
        <v>0</v>
      </c>
      <c r="M49" s="34">
        <f t="shared" ref="M49" si="91">L49-L50+K49</f>
        <v>-1721.78</v>
      </c>
      <c r="N49" s="6">
        <f>LOWTECH_Clôtures!$D$3</f>
        <v>0</v>
      </c>
      <c r="O49" s="34">
        <f t="shared" ref="O49" si="92">N49-N50+M49</f>
        <v>-1721.78</v>
      </c>
      <c r="P49" s="6"/>
      <c r="Q49" s="34">
        <f>P49-P50+O49</f>
        <v>-1721.78</v>
      </c>
      <c r="R49" s="6"/>
      <c r="S49" s="34">
        <f t="shared" ref="S49" si="93">R49-R50+Q49</f>
        <v>-9721.7800000000007</v>
      </c>
      <c r="T49" s="6">
        <v>292.47000000000003</v>
      </c>
      <c r="U49" s="34">
        <f t="shared" ref="U49" si="94">T49-T50+S49</f>
        <v>-9711.7100000000009</v>
      </c>
    </row>
    <row r="50" spans="2:21">
      <c r="B50" s="9"/>
      <c r="C50" s="37"/>
      <c r="D50" s="7"/>
      <c r="E50" s="34"/>
      <c r="F50" s="7"/>
      <c r="G50" s="34"/>
      <c r="H50" s="7">
        <v>10000</v>
      </c>
      <c r="I50" s="34"/>
      <c r="J50" s="7">
        <f>LOWTECH_Clôtures!$B$5</f>
        <v>14.25</v>
      </c>
      <c r="K50" s="34"/>
      <c r="L50" s="7">
        <f>LOWTECH_Clôtures!$C$5</f>
        <v>0</v>
      </c>
      <c r="M50" s="34"/>
      <c r="N50" s="7">
        <f>LOWTECH_Clôtures!$D$5</f>
        <v>0</v>
      </c>
      <c r="O50" s="34"/>
      <c r="P50" s="7">
        <f>F49</f>
        <v>0</v>
      </c>
      <c r="Q50" s="34"/>
      <c r="R50" s="7">
        <f>H49</f>
        <v>8000</v>
      </c>
      <c r="S50" s="34"/>
      <c r="T50" s="7">
        <v>282.39999999999998</v>
      </c>
      <c r="U50" s="34"/>
    </row>
    <row r="51" spans="2:21">
      <c r="B51" s="9"/>
      <c r="C51" s="37" t="s">
        <v>24</v>
      </c>
      <c r="D51" s="6"/>
      <c r="E51" s="34">
        <f>D51-D52</f>
        <v>0</v>
      </c>
      <c r="F51" s="6"/>
      <c r="G51" s="34">
        <f t="shared" ref="G51" si="95">F51-F52+E51</f>
        <v>0</v>
      </c>
      <c r="H51" s="6">
        <v>0</v>
      </c>
      <c r="I51" s="34">
        <f t="shared" ref="I51" si="96">H51-H52+G51</f>
        <v>-1050</v>
      </c>
      <c r="J51" s="6">
        <f>JARDIN_Clôtures!$B$3</f>
        <v>0</v>
      </c>
      <c r="K51" s="34">
        <f t="shared" ref="K51" si="97">J51-J52+I51</f>
        <v>-1100</v>
      </c>
      <c r="L51" s="6">
        <f>JARDIN_Clôtures!$C$3</f>
        <v>0</v>
      </c>
      <c r="M51" s="34">
        <f t="shared" ref="M51" si="98">L51-L52+K51</f>
        <v>-1205.95</v>
      </c>
      <c r="N51" s="6">
        <f>JARDIN_Clôtures!$D$3</f>
        <v>0</v>
      </c>
      <c r="O51" s="34">
        <f t="shared" ref="O51" si="99">N51-N52+M51</f>
        <v>-1205.95</v>
      </c>
      <c r="P51" s="6"/>
      <c r="Q51" s="34">
        <f>P51-P52+O51</f>
        <v>-1205.95</v>
      </c>
      <c r="R51" s="6"/>
      <c r="S51" s="34">
        <f t="shared" ref="S51" si="100">R51-R52+Q51</f>
        <v>-1205.95</v>
      </c>
      <c r="T51" s="6">
        <v>1022.8</v>
      </c>
      <c r="U51" s="34">
        <f t="shared" ref="U51" si="101">T51-T52+S51</f>
        <v>-395.15000000000009</v>
      </c>
    </row>
    <row r="52" spans="2:21">
      <c r="B52" s="9"/>
      <c r="C52" s="37"/>
      <c r="D52" s="7"/>
      <c r="E52" s="34"/>
      <c r="F52" s="7"/>
      <c r="G52" s="34"/>
      <c r="H52" s="7">
        <v>1050</v>
      </c>
      <c r="I52" s="34"/>
      <c r="J52" s="7">
        <f>JARDIN_Clôtures!$B$5</f>
        <v>50</v>
      </c>
      <c r="K52" s="34"/>
      <c r="L52" s="7">
        <f>JARDIN_Clôtures!$C$5</f>
        <v>105.95</v>
      </c>
      <c r="M52" s="34"/>
      <c r="N52" s="7">
        <f>JARDIN_Clôtures!$D$5</f>
        <v>0</v>
      </c>
      <c r="O52" s="34"/>
      <c r="P52" s="7">
        <f>F51</f>
        <v>0</v>
      </c>
      <c r="Q52" s="34"/>
      <c r="R52" s="7">
        <f>H51</f>
        <v>0</v>
      </c>
      <c r="S52" s="34"/>
      <c r="T52" s="7">
        <v>212</v>
      </c>
      <c r="U52" s="34"/>
    </row>
    <row r="53" spans="2:21">
      <c r="B53" s="9"/>
      <c r="C53" s="37" t="s">
        <v>25</v>
      </c>
      <c r="D53" s="6"/>
      <c r="E53" s="34">
        <f>D53-D54</f>
        <v>0</v>
      </c>
      <c r="F53" s="6"/>
      <c r="G53" s="34">
        <f t="shared" ref="G53" si="102">F53-F54+E53</f>
        <v>0</v>
      </c>
      <c r="H53" s="6">
        <v>0</v>
      </c>
      <c r="I53" s="34">
        <f t="shared" ref="I53" si="103">H53-H54+G53</f>
        <v>-180</v>
      </c>
      <c r="J53" s="6">
        <f>MEUBLE_Clôtures!$B$2</f>
        <v>2061.25</v>
      </c>
      <c r="K53" s="34">
        <f t="shared" ref="K53" si="104">J53-J54+I53</f>
        <v>1116.4299999999998</v>
      </c>
      <c r="L53" s="6">
        <v>0</v>
      </c>
      <c r="M53" s="34">
        <f t="shared" ref="M53" si="105">L53-L54+K53</f>
        <v>629.18999999999983</v>
      </c>
      <c r="N53" s="6">
        <v>0</v>
      </c>
      <c r="O53" s="34">
        <f t="shared" ref="O53" si="106">N53-N54+M53</f>
        <v>629.18999999999983</v>
      </c>
      <c r="P53" s="6"/>
      <c r="Q53" s="34">
        <f>P53-P54+O53</f>
        <v>629.18999999999983</v>
      </c>
      <c r="R53" s="6"/>
      <c r="S53" s="34">
        <f t="shared" ref="S53" si="107">R53-R54+Q53</f>
        <v>629.18999999999983</v>
      </c>
      <c r="T53" s="6">
        <v>1456.25</v>
      </c>
      <c r="U53" s="34">
        <f t="shared" ref="U53" si="108">T53-T54+S53</f>
        <v>2085.4399999999996</v>
      </c>
    </row>
    <row r="54" spans="2:21">
      <c r="B54" s="9"/>
      <c r="C54" s="37"/>
      <c r="D54" s="7"/>
      <c r="E54" s="34"/>
      <c r="F54" s="7"/>
      <c r="G54" s="34"/>
      <c r="H54" s="7">
        <v>180</v>
      </c>
      <c r="I54" s="34"/>
      <c r="J54" s="7">
        <f>MEUBLE_Clôtures!$B$5</f>
        <v>764.82</v>
      </c>
      <c r="K54" s="34"/>
      <c r="L54" s="7">
        <f>MEUBLE_Clôtures!$C$5</f>
        <v>487.24</v>
      </c>
      <c r="M54" s="34"/>
      <c r="N54" s="7">
        <f>MEUBLE_Clôtures!$D$5</f>
        <v>0</v>
      </c>
      <c r="O54" s="34"/>
      <c r="P54" s="7">
        <f>F53</f>
        <v>0</v>
      </c>
      <c r="Q54" s="34"/>
      <c r="R54" s="7">
        <f>H53</f>
        <v>0</v>
      </c>
      <c r="S54" s="34"/>
      <c r="T54" s="7"/>
      <c r="U54" s="34"/>
    </row>
    <row r="55" spans="2:21">
      <c r="B55" s="9"/>
      <c r="C55" s="37"/>
      <c r="D55" s="6"/>
      <c r="E55" s="34">
        <f>D55-D56</f>
        <v>0</v>
      </c>
      <c r="F55" s="6"/>
      <c r="G55" s="34">
        <f t="shared" ref="G55" si="109">F55-F56+E55</f>
        <v>0</v>
      </c>
      <c r="H55" s="6">
        <v>1630</v>
      </c>
      <c r="I55" s="34">
        <f t="shared" ref="I55" si="110">H55-H56+G55</f>
        <v>-310</v>
      </c>
      <c r="J55" s="6">
        <f>MEUBLE_Clôtures!$B$3</f>
        <v>1788.71</v>
      </c>
      <c r="K55" s="34">
        <f>J55-J56+I55</f>
        <v>1478.71</v>
      </c>
      <c r="L55" s="6">
        <f>MEUBLE_Clôtures!$C$2</f>
        <v>370.2</v>
      </c>
      <c r="M55" s="34">
        <f t="shared" ref="M55" si="111">L55-L56+K55</f>
        <v>1683.91</v>
      </c>
      <c r="N55" s="6">
        <f>MEUBLE_Clôtures!$D$2</f>
        <v>0</v>
      </c>
      <c r="O55" s="34">
        <f t="shared" ref="O55" si="112">N55-N56+M55</f>
        <v>1683.91</v>
      </c>
      <c r="P55" s="6"/>
      <c r="Q55" s="34">
        <f>P55-P56+O55</f>
        <v>1683.91</v>
      </c>
      <c r="R55" s="6"/>
      <c r="S55" s="34">
        <f t="shared" ref="S55" si="113">R55-R56+Q55</f>
        <v>53.910000000000082</v>
      </c>
      <c r="T55" s="6">
        <v>1545</v>
      </c>
      <c r="U55" s="34">
        <f t="shared" ref="U55" si="114">T55-T56+S55</f>
        <v>969.71</v>
      </c>
    </row>
    <row r="56" spans="2:21">
      <c r="B56" s="9"/>
      <c r="C56" s="37"/>
      <c r="D56" s="7"/>
      <c r="E56" s="34"/>
      <c r="F56" s="7"/>
      <c r="G56" s="34"/>
      <c r="H56" s="7">
        <v>1940</v>
      </c>
      <c r="I56" s="34"/>
      <c r="J56" s="7">
        <f>MEUBLE_Clôtures!$B$6</f>
        <v>0</v>
      </c>
      <c r="K56" s="34"/>
      <c r="L56" s="7">
        <f>MEUBLE_Clôtures!$C$6</f>
        <v>165</v>
      </c>
      <c r="M56" s="34"/>
      <c r="N56" s="7">
        <f>MEUBLE_Clôtures!$D$6</f>
        <v>0</v>
      </c>
      <c r="O56" s="34"/>
      <c r="P56" s="7">
        <f>F55</f>
        <v>0</v>
      </c>
      <c r="Q56" s="34"/>
      <c r="R56" s="7">
        <f>H55</f>
        <v>1630</v>
      </c>
      <c r="S56" s="34"/>
      <c r="T56" s="7">
        <v>629.20000000000005</v>
      </c>
      <c r="U56" s="34"/>
    </row>
    <row r="57" spans="2:21">
      <c r="B57" s="9"/>
      <c r="C57" s="37" t="s">
        <v>26</v>
      </c>
      <c r="D57" s="6"/>
      <c r="E57" s="34">
        <f>D57-D58</f>
        <v>0</v>
      </c>
      <c r="F57" s="6"/>
      <c r="G57" s="34">
        <f t="shared" ref="G57" si="115">F57-F58+E57</f>
        <v>0</v>
      </c>
      <c r="H57" s="6">
        <v>10000</v>
      </c>
      <c r="I57" s="34">
        <f t="shared" ref="I57" si="116">H57-H58+G57</f>
        <v>0</v>
      </c>
      <c r="J57" s="6">
        <v>0</v>
      </c>
      <c r="K57" s="34">
        <f t="shared" ref="K57" si="117">J57-J58+I57</f>
        <v>0</v>
      </c>
      <c r="L57" s="6">
        <f>DUDU_Clôtures!$C$3</f>
        <v>3916.98</v>
      </c>
      <c r="M57" s="34">
        <f t="shared" ref="M57" si="118">L57-L58+K57</f>
        <v>-3171.68</v>
      </c>
      <c r="N57" s="6">
        <f>DUDU_Clôtures!$D$3</f>
        <v>0</v>
      </c>
      <c r="O57" s="34">
        <f t="shared" ref="O57" si="119">N57-N58+M57</f>
        <v>-3171.68</v>
      </c>
      <c r="P57" s="6"/>
      <c r="Q57" s="34">
        <f>P57-P58+O57</f>
        <v>-3171.68</v>
      </c>
      <c r="R57" s="6"/>
      <c r="S57" s="34">
        <f t="shared" ref="S57" si="120">R57-R58+Q57</f>
        <v>-13171.68</v>
      </c>
      <c r="T57" s="6">
        <v>6506.55</v>
      </c>
      <c r="U57" s="34">
        <f t="shared" ref="U57" si="121">T57-T58+S57</f>
        <v>-13171.68</v>
      </c>
    </row>
    <row r="58" spans="2:21">
      <c r="B58" s="9"/>
      <c r="C58" s="37"/>
      <c r="D58" s="7"/>
      <c r="E58" s="34"/>
      <c r="F58" s="7"/>
      <c r="G58" s="34"/>
      <c r="H58" s="7">
        <v>10000</v>
      </c>
      <c r="I58" s="34"/>
      <c r="J58" s="7">
        <f>DUDU_Clôtures!$B$5</f>
        <v>0</v>
      </c>
      <c r="K58" s="34"/>
      <c r="L58" s="7">
        <f>DUDU_Clôtures!$C$5</f>
        <v>7088.66</v>
      </c>
      <c r="M58" s="34"/>
      <c r="N58" s="7">
        <f>DUDU_Clôtures!$D$5</f>
        <v>0</v>
      </c>
      <c r="O58" s="34"/>
      <c r="P58" s="7">
        <f>F57</f>
        <v>0</v>
      </c>
      <c r="Q58" s="34"/>
      <c r="R58" s="7">
        <f>H57</f>
        <v>10000</v>
      </c>
      <c r="S58" s="34"/>
      <c r="T58" s="7">
        <v>6506.55</v>
      </c>
      <c r="U58" s="34"/>
    </row>
    <row r="59" spans="2:21" ht="15.5" customHeight="1">
      <c r="B59" s="10"/>
      <c r="C59" s="37" t="s">
        <v>27</v>
      </c>
      <c r="D59" s="6"/>
      <c r="E59" s="34">
        <f>D59-D60</f>
        <v>0</v>
      </c>
      <c r="F59" s="6"/>
      <c r="G59" s="34">
        <f t="shared" ref="G59" si="122">F59-F60+E59</f>
        <v>0</v>
      </c>
      <c r="H59" s="6">
        <v>500</v>
      </c>
      <c r="I59" s="34">
        <f>H59-H60+G59</f>
        <v>-6530</v>
      </c>
      <c r="J59" s="6">
        <f>UPFL_Clôtures!$B$2</f>
        <v>1726.53</v>
      </c>
      <c r="K59" s="34">
        <f t="shared" ref="K59" si="123">J59-J60+I59</f>
        <v>-6183.22</v>
      </c>
      <c r="L59" s="6">
        <v>0</v>
      </c>
      <c r="M59" s="34">
        <f t="shared" ref="M59" si="124">L59-L60+K59</f>
        <v>-7927.4500000000007</v>
      </c>
      <c r="N59" s="6">
        <v>0</v>
      </c>
      <c r="O59" s="34">
        <f t="shared" ref="O59" si="125">N59-N60+M59</f>
        <v>-7927.4500000000007</v>
      </c>
      <c r="P59" s="6"/>
      <c r="Q59" s="34">
        <f>P59-P60+O59</f>
        <v>-7927.4500000000007</v>
      </c>
      <c r="R59" s="6"/>
      <c r="S59" s="34">
        <f>R59-R60+Q59</f>
        <v>-8427.4500000000007</v>
      </c>
      <c r="T59" s="6">
        <v>1576.53</v>
      </c>
      <c r="U59" s="34">
        <f t="shared" ref="U59" si="126">T59-T60+S59</f>
        <v>-6850.920000000001</v>
      </c>
    </row>
    <row r="60" spans="2:21" ht="15.5" customHeight="1">
      <c r="B60" s="10"/>
      <c r="C60" s="37"/>
      <c r="D60" s="7"/>
      <c r="E60" s="34"/>
      <c r="F60" s="7"/>
      <c r="G60" s="34"/>
      <c r="H60" s="7">
        <v>7030</v>
      </c>
      <c r="I60" s="34"/>
      <c r="J60" s="7">
        <f>UPFL_Clôtures!$B$5</f>
        <v>1379.75</v>
      </c>
      <c r="K60" s="34"/>
      <c r="L60" s="7">
        <f>UPFL_Clôtures!$C$5</f>
        <v>1744.23</v>
      </c>
      <c r="M60" s="34"/>
      <c r="N60" s="7">
        <f>UPFL_Clôtures!$D$5</f>
        <v>0</v>
      </c>
      <c r="O60" s="34"/>
      <c r="P60" s="7">
        <f>F59</f>
        <v>0</v>
      </c>
      <c r="Q60" s="34"/>
      <c r="R60" s="7">
        <f>H59</f>
        <v>500</v>
      </c>
      <c r="S60" s="34"/>
      <c r="T60" s="7"/>
      <c r="U60" s="34"/>
    </row>
    <row r="61" spans="2:21" ht="15.5" customHeight="1">
      <c r="B61" s="10"/>
      <c r="C61" s="37"/>
      <c r="D61" s="6"/>
      <c r="E61" s="34">
        <f>D61-D62</f>
        <v>0</v>
      </c>
      <c r="F61" s="6"/>
      <c r="G61" s="34">
        <f>F61-F62+E61</f>
        <v>0</v>
      </c>
      <c r="H61" s="6">
        <v>2600</v>
      </c>
      <c r="I61" s="34">
        <f>H61-H62+G61</f>
        <v>2600</v>
      </c>
      <c r="J61" s="6">
        <f>UPFL_Clôtures!$B$3</f>
        <v>2498</v>
      </c>
      <c r="K61" s="34">
        <f>J61-J62+I61</f>
        <v>5098</v>
      </c>
      <c r="L61" s="6">
        <f>UPFL_Clôtures!$C$2</f>
        <v>0</v>
      </c>
      <c r="M61" s="34">
        <f>L61-L62+K61</f>
        <v>5098</v>
      </c>
      <c r="N61" s="6">
        <f>UPFL_Clôtures!$D$2</f>
        <v>0</v>
      </c>
      <c r="O61" s="34">
        <f>N61-N62+M61</f>
        <v>5098</v>
      </c>
      <c r="P61" s="6"/>
      <c r="Q61" s="34">
        <f>P61-P62+O61</f>
        <v>5098</v>
      </c>
      <c r="R61" s="6"/>
      <c r="S61" s="34">
        <f>R61-R62+Q61</f>
        <v>2498</v>
      </c>
      <c r="T61" s="6"/>
      <c r="U61" s="34">
        <f>T61-T62+S61</f>
        <v>283.32999999999993</v>
      </c>
    </row>
    <row r="62" spans="2:21" ht="15.5" customHeight="1">
      <c r="B62" s="10"/>
      <c r="C62" s="37"/>
      <c r="D62" s="6"/>
      <c r="E62" s="34"/>
      <c r="F62" s="6"/>
      <c r="G62" s="34"/>
      <c r="H62" s="7">
        <v>0</v>
      </c>
      <c r="I62" s="34"/>
      <c r="J62" s="7">
        <f>UPFL_Clôtures!$B$6</f>
        <v>0</v>
      </c>
      <c r="K62" s="34"/>
      <c r="L62" s="7">
        <f>UPFL_Clôtures!$C$6</f>
        <v>0</v>
      </c>
      <c r="M62" s="34"/>
      <c r="N62" s="7">
        <f>UPFL_Clôtures!$D$6</f>
        <v>0</v>
      </c>
      <c r="O62" s="34"/>
      <c r="P62" s="7">
        <f>F61</f>
        <v>0</v>
      </c>
      <c r="Q62" s="34"/>
      <c r="R62" s="7">
        <f>H61</f>
        <v>2600</v>
      </c>
      <c r="S62" s="34"/>
      <c r="T62" s="7">
        <v>2214.67</v>
      </c>
      <c r="U62" s="34"/>
    </row>
    <row r="63" spans="2:21">
      <c r="B63" s="9"/>
      <c r="C63" s="37" t="s">
        <v>93</v>
      </c>
      <c r="D63" s="6"/>
      <c r="E63" s="34">
        <f>D63-D64</f>
        <v>0</v>
      </c>
      <c r="F63" s="6"/>
      <c r="G63" s="34">
        <f>F63-F64+E63</f>
        <v>0</v>
      </c>
      <c r="H63" s="6">
        <v>0</v>
      </c>
      <c r="I63" s="34">
        <f>H63-H64+G63</f>
        <v>-2000</v>
      </c>
      <c r="J63" s="6">
        <v>5</v>
      </c>
      <c r="K63" s="34">
        <f>J63-J64+I63</f>
        <v>-2103.16</v>
      </c>
      <c r="L63" s="6">
        <f>FNR_Clôtures!$C$2</f>
        <v>5.3</v>
      </c>
      <c r="M63" s="34">
        <f>L63-L64+K63</f>
        <v>-4030.0299999999997</v>
      </c>
      <c r="N63" s="6">
        <f>FNR_Clôtures!$D$2</f>
        <v>0</v>
      </c>
      <c r="O63" s="34">
        <f>N63-N64+M63</f>
        <v>-4030.0299999999997</v>
      </c>
      <c r="P63" s="6"/>
      <c r="Q63" s="34">
        <f>P63-P64+O63</f>
        <v>-4030.0299999999997</v>
      </c>
      <c r="R63" s="6"/>
      <c r="S63" s="34">
        <f t="shared" ref="S63" si="127">R63-R64+Q63</f>
        <v>-4030.0299999999997</v>
      </c>
      <c r="T63" s="6">
        <v>720.75</v>
      </c>
      <c r="U63" s="34">
        <f>T63-T64+S63</f>
        <v>-3383.8799999999997</v>
      </c>
    </row>
    <row r="64" spans="2:21">
      <c r="B64" s="9"/>
      <c r="C64" s="37"/>
      <c r="D64" s="7"/>
      <c r="E64" s="34"/>
      <c r="F64" s="7"/>
      <c r="G64" s="34"/>
      <c r="H64" s="7">
        <v>2000</v>
      </c>
      <c r="I64" s="34"/>
      <c r="J64" s="7">
        <v>108.16</v>
      </c>
      <c r="K64" s="34"/>
      <c r="L64" s="7">
        <f>FNR_Clôtures!$C$4</f>
        <v>1932.17</v>
      </c>
      <c r="M64" s="34"/>
      <c r="N64" s="7">
        <f>FNR_Clôtures!$D$4</f>
        <v>0</v>
      </c>
      <c r="O64" s="34"/>
      <c r="P64" s="7">
        <f>F63</f>
        <v>0</v>
      </c>
      <c r="Q64" s="34"/>
      <c r="R64" s="7">
        <f>H63</f>
        <v>0</v>
      </c>
      <c r="S64" s="34"/>
      <c r="T64" s="7">
        <v>74.599999999999994</v>
      </c>
      <c r="U64" s="34"/>
    </row>
    <row r="65" spans="2:21">
      <c r="B65" s="9"/>
      <c r="C65" s="37" t="s">
        <v>88</v>
      </c>
      <c r="D65" s="6"/>
      <c r="E65" s="34">
        <f>D65-D66</f>
        <v>0</v>
      </c>
      <c r="F65" s="6"/>
      <c r="G65" s="34">
        <f>F65-F66+E65</f>
        <v>0</v>
      </c>
      <c r="H65" s="6">
        <v>0</v>
      </c>
      <c r="I65" s="34">
        <f>H65-H66+G65</f>
        <v>0</v>
      </c>
      <c r="J65" s="6">
        <v>15.1</v>
      </c>
      <c r="K65" s="34">
        <f>J65-J66+I65</f>
        <v>0</v>
      </c>
      <c r="L65" s="6">
        <f>REBUILT_Clôtures!$C$2</f>
        <v>0</v>
      </c>
      <c r="M65" s="34">
        <f>L65-L66+K65</f>
        <v>0</v>
      </c>
      <c r="N65" s="6">
        <f>REBUILT_Clôtures!$D$2</f>
        <v>0</v>
      </c>
      <c r="O65" s="34">
        <f>N65-N66+M65</f>
        <v>0</v>
      </c>
      <c r="P65" s="6"/>
      <c r="Q65" s="34">
        <f>P65-P66+O65</f>
        <v>0</v>
      </c>
      <c r="R65" s="6"/>
      <c r="S65" s="34">
        <f t="shared" ref="S65" si="128">R65-R66+Q65</f>
        <v>0</v>
      </c>
      <c r="T65" s="6">
        <v>720.75</v>
      </c>
      <c r="U65" s="34">
        <f>T65-T66+S65</f>
        <v>646.15</v>
      </c>
    </row>
    <row r="66" spans="2:21">
      <c r="B66" s="9"/>
      <c r="C66" s="54"/>
      <c r="D66" s="7"/>
      <c r="E66" s="34"/>
      <c r="F66" s="7"/>
      <c r="G66" s="34"/>
      <c r="H66" s="7">
        <v>0</v>
      </c>
      <c r="I66" s="48"/>
      <c r="J66" s="7">
        <v>15.1</v>
      </c>
      <c r="K66" s="48"/>
      <c r="L66" s="7">
        <f>REBUILT_Clôtures!$C$4</f>
        <v>0</v>
      </c>
      <c r="M66" s="34"/>
      <c r="N66" s="7">
        <f>REBUILT_Clôtures!$D$4</f>
        <v>0</v>
      </c>
      <c r="O66" s="34"/>
      <c r="P66" s="7">
        <f>F65</f>
        <v>0</v>
      </c>
      <c r="Q66" s="34"/>
      <c r="R66" s="7">
        <f>H65</f>
        <v>0</v>
      </c>
      <c r="S66" s="34"/>
      <c r="T66" s="7">
        <v>74.599999999999994</v>
      </c>
      <c r="U66" s="34"/>
    </row>
    <row r="67" spans="2:21" ht="14" customHeight="1">
      <c r="B67" s="50" t="s">
        <v>28</v>
      </c>
      <c r="C67" s="51"/>
      <c r="D67" s="35">
        <f>E5+E7+E31</f>
        <v>-3802.4599999999982</v>
      </c>
      <c r="E67" s="35"/>
      <c r="F67" s="35">
        <f>G5+G7+G31</f>
        <v>6911.4500000000007</v>
      </c>
      <c r="G67" s="35"/>
      <c r="H67" s="35">
        <f>I5+I7+I31</f>
        <v>-27444.55</v>
      </c>
      <c r="I67" s="35"/>
      <c r="J67" s="35">
        <f>K5+K7+K31</f>
        <v>-20353.55</v>
      </c>
      <c r="K67" s="35"/>
      <c r="L67" s="35">
        <f>M5+M7+M31</f>
        <v>-25029.829999999998</v>
      </c>
      <c r="M67" s="35"/>
      <c r="N67" s="35">
        <f>O5+O7+O31</f>
        <v>-25029.829999999998</v>
      </c>
      <c r="O67" s="35"/>
      <c r="P67" s="35">
        <f>Q5+Q7+Q31</f>
        <v>-25029.829999999998</v>
      </c>
      <c r="Q67" s="35"/>
      <c r="R67" s="35">
        <f>S5+S7+S31</f>
        <v>-25029.83</v>
      </c>
      <c r="S67" s="35"/>
      <c r="T67" s="35">
        <f>U5+U7+U31</f>
        <v>-24383.680000000004</v>
      </c>
      <c r="U67" s="35"/>
    </row>
    <row r="68" spans="2:21" ht="14.5" customHeight="1">
      <c r="B68" s="52"/>
      <c r="C68" s="53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</row>
    <row r="69" spans="2:21"/>
    <row r="70" spans="2:21"/>
  </sheetData>
  <mergeCells count="327">
    <mergeCell ref="M63:M64"/>
    <mergeCell ref="O63:O64"/>
    <mergeCell ref="S63:S64"/>
    <mergeCell ref="U63:U64"/>
    <mergeCell ref="G59:G60"/>
    <mergeCell ref="G61:G62"/>
    <mergeCell ref="G47:G48"/>
    <mergeCell ref="G49:G50"/>
    <mergeCell ref="C63:C64"/>
    <mergeCell ref="E63:E64"/>
    <mergeCell ref="G63:G64"/>
    <mergeCell ref="I63:I64"/>
    <mergeCell ref="K63:K64"/>
    <mergeCell ref="Q63:Q64"/>
    <mergeCell ref="G53:G54"/>
    <mergeCell ref="G55:G56"/>
    <mergeCell ref="G57:G58"/>
    <mergeCell ref="O61:O62"/>
    <mergeCell ref="U61:U62"/>
    <mergeCell ref="U49:U50"/>
    <mergeCell ref="U47:U48"/>
    <mergeCell ref="U51:U52"/>
    <mergeCell ref="U53:U54"/>
    <mergeCell ref="U55:U56"/>
    <mergeCell ref="M65:M66"/>
    <mergeCell ref="O65:O66"/>
    <mergeCell ref="Q65:Q66"/>
    <mergeCell ref="S65:S66"/>
    <mergeCell ref="C29:C30"/>
    <mergeCell ref="G29:G30"/>
    <mergeCell ref="I29:I30"/>
    <mergeCell ref="K29:K30"/>
    <mergeCell ref="M29:M30"/>
    <mergeCell ref="O29:O30"/>
    <mergeCell ref="Q29:Q30"/>
    <mergeCell ref="S29:S30"/>
    <mergeCell ref="Q51:Q52"/>
    <mergeCell ref="Q49:Q50"/>
    <mergeCell ref="G51:G52"/>
    <mergeCell ref="O49:O50"/>
    <mergeCell ref="M41:M42"/>
    <mergeCell ref="M39:M40"/>
    <mergeCell ref="M43:M44"/>
    <mergeCell ref="M45:M46"/>
    <mergeCell ref="M47:M48"/>
    <mergeCell ref="M51:M52"/>
    <mergeCell ref="K41:K42"/>
    <mergeCell ref="K43:K44"/>
    <mergeCell ref="R67:S68"/>
    <mergeCell ref="D2:U2"/>
    <mergeCell ref="S43:S44"/>
    <mergeCell ref="S45:S46"/>
    <mergeCell ref="S47:S48"/>
    <mergeCell ref="S49:S50"/>
    <mergeCell ref="S51:S52"/>
    <mergeCell ref="S53:S54"/>
    <mergeCell ref="S55:S56"/>
    <mergeCell ref="S57:S58"/>
    <mergeCell ref="S59:S60"/>
    <mergeCell ref="S21:S22"/>
    <mergeCell ref="S23:S24"/>
    <mergeCell ref="S25:S26"/>
    <mergeCell ref="S27:S28"/>
    <mergeCell ref="S31:S32"/>
    <mergeCell ref="S33:S34"/>
    <mergeCell ref="S35:S36"/>
    <mergeCell ref="S37:S38"/>
    <mergeCell ref="R3:S3"/>
    <mergeCell ref="S5:S6"/>
    <mergeCell ref="U29:U30"/>
    <mergeCell ref="U65:U66"/>
    <mergeCell ref="P67:Q68"/>
    <mergeCell ref="P3:Q3"/>
    <mergeCell ref="Q5:Q6"/>
    <mergeCell ref="Q7:Q8"/>
    <mergeCell ref="Q9:Q10"/>
    <mergeCell ref="Q13:Q14"/>
    <mergeCell ref="Q15:Q16"/>
    <mergeCell ref="Q17:Q18"/>
    <mergeCell ref="Q19:Q20"/>
    <mergeCell ref="Q47:Q48"/>
    <mergeCell ref="Q21:Q22"/>
    <mergeCell ref="Q23:Q24"/>
    <mergeCell ref="Q25:Q26"/>
    <mergeCell ref="Q27:Q28"/>
    <mergeCell ref="Q31:Q32"/>
    <mergeCell ref="Q33:Q34"/>
    <mergeCell ref="Q35:Q36"/>
    <mergeCell ref="Q37:Q38"/>
    <mergeCell ref="Q39:Q40"/>
    <mergeCell ref="Q41:Q42"/>
    <mergeCell ref="Q43:Q44"/>
    <mergeCell ref="Q45:Q46"/>
    <mergeCell ref="Q11:Q12"/>
    <mergeCell ref="E41:E42"/>
    <mergeCell ref="E43:E44"/>
    <mergeCell ref="G41:G42"/>
    <mergeCell ref="G43:G44"/>
    <mergeCell ref="G45:G46"/>
    <mergeCell ref="D67:E68"/>
    <mergeCell ref="E45:E46"/>
    <mergeCell ref="E47:E48"/>
    <mergeCell ref="E49:E50"/>
    <mergeCell ref="E51:E52"/>
    <mergeCell ref="E53:E54"/>
    <mergeCell ref="E55:E56"/>
    <mergeCell ref="E57:E58"/>
    <mergeCell ref="E59:E60"/>
    <mergeCell ref="E61:E62"/>
    <mergeCell ref="E65:E66"/>
    <mergeCell ref="G65:G66"/>
    <mergeCell ref="E21:E22"/>
    <mergeCell ref="E23:E24"/>
    <mergeCell ref="E25:E26"/>
    <mergeCell ref="E27:E28"/>
    <mergeCell ref="E31:E32"/>
    <mergeCell ref="E33:E34"/>
    <mergeCell ref="E35:E36"/>
    <mergeCell ref="E37:E38"/>
    <mergeCell ref="E39:E40"/>
    <mergeCell ref="D3:E3"/>
    <mergeCell ref="E5:E6"/>
    <mergeCell ref="E7:E8"/>
    <mergeCell ref="E9:E10"/>
    <mergeCell ref="E11:E12"/>
    <mergeCell ref="E13:E14"/>
    <mergeCell ref="E15:E16"/>
    <mergeCell ref="E17:E18"/>
    <mergeCell ref="E19:E20"/>
    <mergeCell ref="G23:G24"/>
    <mergeCell ref="G25:G26"/>
    <mergeCell ref="G27:G28"/>
    <mergeCell ref="G31:G32"/>
    <mergeCell ref="G33:G34"/>
    <mergeCell ref="G35:G36"/>
    <mergeCell ref="G37:G38"/>
    <mergeCell ref="G39:G40"/>
    <mergeCell ref="G5:G6"/>
    <mergeCell ref="G7:G8"/>
    <mergeCell ref="G9:G10"/>
    <mergeCell ref="G11:G12"/>
    <mergeCell ref="G13:G14"/>
    <mergeCell ref="G15:G16"/>
    <mergeCell ref="G17:G18"/>
    <mergeCell ref="G19:G20"/>
    <mergeCell ref="G21:G22"/>
    <mergeCell ref="U57:U58"/>
    <mergeCell ref="U59:U60"/>
    <mergeCell ref="O59:O60"/>
    <mergeCell ref="O47:O48"/>
    <mergeCell ref="O51:O52"/>
    <mergeCell ref="O53:O54"/>
    <mergeCell ref="O55:O56"/>
    <mergeCell ref="O57:O58"/>
    <mergeCell ref="Q53:Q54"/>
    <mergeCell ref="Q55:Q56"/>
    <mergeCell ref="Q57:Q58"/>
    <mergeCell ref="Q59:Q60"/>
    <mergeCell ref="Q61:Q62"/>
    <mergeCell ref="S61:S62"/>
    <mergeCell ref="C39:C40"/>
    <mergeCell ref="I39:I40"/>
    <mergeCell ref="U31:U32"/>
    <mergeCell ref="U33:U34"/>
    <mergeCell ref="U35:U36"/>
    <mergeCell ref="U37:U38"/>
    <mergeCell ref="U41:U42"/>
    <mergeCell ref="U43:U44"/>
    <mergeCell ref="U45:U46"/>
    <mergeCell ref="O45:O46"/>
    <mergeCell ref="O31:O32"/>
    <mergeCell ref="O33:O34"/>
    <mergeCell ref="O35:O36"/>
    <mergeCell ref="O37:O38"/>
    <mergeCell ref="O41:O42"/>
    <mergeCell ref="O43:O44"/>
    <mergeCell ref="S39:S40"/>
    <mergeCell ref="S41:S42"/>
    <mergeCell ref="M31:M32"/>
    <mergeCell ref="M33:M34"/>
    <mergeCell ref="M35:M36"/>
    <mergeCell ref="M37:M38"/>
    <mergeCell ref="M61:M62"/>
    <mergeCell ref="M57:M58"/>
    <mergeCell ref="M59:M60"/>
    <mergeCell ref="B67:C68"/>
    <mergeCell ref="C57:C58"/>
    <mergeCell ref="C53:C56"/>
    <mergeCell ref="K53:K54"/>
    <mergeCell ref="C49:C50"/>
    <mergeCell ref="J67:K68"/>
    <mergeCell ref="I57:I58"/>
    <mergeCell ref="I59:I60"/>
    <mergeCell ref="I61:I62"/>
    <mergeCell ref="H67:I68"/>
    <mergeCell ref="K57:K58"/>
    <mergeCell ref="K59:K60"/>
    <mergeCell ref="L67:M68"/>
    <mergeCell ref="K61:K62"/>
    <mergeCell ref="C59:C62"/>
    <mergeCell ref="K51:K52"/>
    <mergeCell ref="I49:I50"/>
    <mergeCell ref="F67:G68"/>
    <mergeCell ref="C65:C66"/>
    <mergeCell ref="I65:I66"/>
    <mergeCell ref="K65:K66"/>
    <mergeCell ref="K39:K40"/>
    <mergeCell ref="M53:M54"/>
    <mergeCell ref="M55:M56"/>
    <mergeCell ref="K49:K50"/>
    <mergeCell ref="M49:M50"/>
    <mergeCell ref="K45:K46"/>
    <mergeCell ref="I45:I46"/>
    <mergeCell ref="I47:I48"/>
    <mergeCell ref="I51:I52"/>
    <mergeCell ref="M23:M24"/>
    <mergeCell ref="K15:K16"/>
    <mergeCell ref="K17:K18"/>
    <mergeCell ref="K19:K20"/>
    <mergeCell ref="O11:O12"/>
    <mergeCell ref="I37:I38"/>
    <mergeCell ref="K33:K34"/>
    <mergeCell ref="K35:K36"/>
    <mergeCell ref="K37:K38"/>
    <mergeCell ref="I21:I22"/>
    <mergeCell ref="I19:I20"/>
    <mergeCell ref="U5:U6"/>
    <mergeCell ref="O23:O24"/>
    <mergeCell ref="O25:O26"/>
    <mergeCell ref="O27:O28"/>
    <mergeCell ref="U7:U8"/>
    <mergeCell ref="U9:U10"/>
    <mergeCell ref="U13:U14"/>
    <mergeCell ref="U15:U16"/>
    <mergeCell ref="U17:U18"/>
    <mergeCell ref="U19:U20"/>
    <mergeCell ref="U21:U22"/>
    <mergeCell ref="U23:U24"/>
    <mergeCell ref="U25:U26"/>
    <mergeCell ref="U27:U28"/>
    <mergeCell ref="S7:S8"/>
    <mergeCell ref="S9:S10"/>
    <mergeCell ref="S11:S12"/>
    <mergeCell ref="S13:S14"/>
    <mergeCell ref="S15:S16"/>
    <mergeCell ref="S17:S18"/>
    <mergeCell ref="S19:S20"/>
    <mergeCell ref="M27:M28"/>
    <mergeCell ref="J3:K3"/>
    <mergeCell ref="L3:M3"/>
    <mergeCell ref="N3:O3"/>
    <mergeCell ref="O19:O20"/>
    <mergeCell ref="O21:O22"/>
    <mergeCell ref="M9:M10"/>
    <mergeCell ref="M11:M12"/>
    <mergeCell ref="M13:M14"/>
    <mergeCell ref="M15:M16"/>
    <mergeCell ref="M17:M18"/>
    <mergeCell ref="M19:M20"/>
    <mergeCell ref="M21:M22"/>
    <mergeCell ref="K5:K6"/>
    <mergeCell ref="M5:M6"/>
    <mergeCell ref="O5:O6"/>
    <mergeCell ref="O7:O8"/>
    <mergeCell ref="O9:O10"/>
    <mergeCell ref="K11:K12"/>
    <mergeCell ref="O15:O16"/>
    <mergeCell ref="O17:O18"/>
    <mergeCell ref="T3:U3"/>
    <mergeCell ref="C13:C14"/>
    <mergeCell ref="C15:C16"/>
    <mergeCell ref="C17:C18"/>
    <mergeCell ref="B4:C4"/>
    <mergeCell ref="B3:C3"/>
    <mergeCell ref="C9:C10"/>
    <mergeCell ref="C11:C12"/>
    <mergeCell ref="B5:C6"/>
    <mergeCell ref="K7:K8"/>
    <mergeCell ref="K9:K10"/>
    <mergeCell ref="K13:K14"/>
    <mergeCell ref="B7:C8"/>
    <mergeCell ref="M7:M8"/>
    <mergeCell ref="O13:O14"/>
    <mergeCell ref="H3:I3"/>
    <mergeCell ref="I5:I6"/>
    <mergeCell ref="I7:I8"/>
    <mergeCell ref="I9:I10"/>
    <mergeCell ref="I11:I12"/>
    <mergeCell ref="I13:I14"/>
    <mergeCell ref="I15:I16"/>
    <mergeCell ref="I17:I18"/>
    <mergeCell ref="F3:G3"/>
    <mergeCell ref="C19:C20"/>
    <mergeCell ref="C21:C22"/>
    <mergeCell ref="C23:C24"/>
    <mergeCell ref="C47:C48"/>
    <mergeCell ref="C51:C52"/>
    <mergeCell ref="B31:C32"/>
    <mergeCell ref="C43:C46"/>
    <mergeCell ref="C33:C34"/>
    <mergeCell ref="C35:C36"/>
    <mergeCell ref="C37:C38"/>
    <mergeCell ref="C41:C42"/>
    <mergeCell ref="K31:K32"/>
    <mergeCell ref="K27:K28"/>
    <mergeCell ref="K25:K26"/>
    <mergeCell ref="K21:K22"/>
    <mergeCell ref="K23:K24"/>
    <mergeCell ref="N67:O68"/>
    <mergeCell ref="T67:U68"/>
    <mergeCell ref="C25:C26"/>
    <mergeCell ref="C27:C28"/>
    <mergeCell ref="I23:I24"/>
    <mergeCell ref="I25:I26"/>
    <mergeCell ref="O39:O40"/>
    <mergeCell ref="U39:U40"/>
    <mergeCell ref="I27:I28"/>
    <mergeCell ref="I31:I32"/>
    <mergeCell ref="I33:I34"/>
    <mergeCell ref="I35:I36"/>
    <mergeCell ref="I53:I54"/>
    <mergeCell ref="I55:I56"/>
    <mergeCell ref="I41:I42"/>
    <mergeCell ref="I43:I44"/>
    <mergeCell ref="K55:K56"/>
    <mergeCell ref="K47:K48"/>
    <mergeCell ref="M25:M2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6368A-0D5B-4F6E-8DE1-7353E6816334}">
  <dimension ref="A1:G6"/>
  <sheetViews>
    <sheetView workbookViewId="0">
      <selection activeCell="B5" sqref="B5"/>
    </sheetView>
  </sheetViews>
  <sheetFormatPr baseColWidth="10" defaultRowHeight="15"/>
  <cols>
    <col min="1" max="1" width="40.5" bestFit="1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>
      <c r="A4" s="12" t="s">
        <v>70</v>
      </c>
      <c r="B4" s="18">
        <v>105.32</v>
      </c>
      <c r="C4" s="18">
        <v>0</v>
      </c>
      <c r="D4" s="18">
        <v>0</v>
      </c>
      <c r="E4" s="20">
        <f>SUM(B4:D4)</f>
        <v>105.32</v>
      </c>
      <c r="F4" s="22"/>
      <c r="G4" s="22"/>
    </row>
    <row r="5" spans="1:7">
      <c r="A5" s="13" t="s">
        <v>37</v>
      </c>
      <c r="B5" s="21">
        <f>SUM(B4:B4)</f>
        <v>105.32</v>
      </c>
      <c r="C5" s="21">
        <f>SUM(C4:C4)</f>
        <v>0</v>
      </c>
      <c r="D5" s="21">
        <f>SUM(D4:D4)</f>
        <v>0</v>
      </c>
      <c r="E5" s="21">
        <f>SUM(E4:E4)</f>
        <v>105.32</v>
      </c>
      <c r="F5" s="22"/>
      <c r="G5" s="22"/>
    </row>
    <row r="6" spans="1:7">
      <c r="B6" s="22"/>
      <c r="C6" s="22"/>
      <c r="D6" s="22"/>
      <c r="E6" s="22"/>
      <c r="F6" s="22"/>
      <c r="G6" s="22"/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0985-1901-42CF-8537-6BDE0CF0D9ED}">
  <dimension ref="A1:G12"/>
  <sheetViews>
    <sheetView workbookViewId="0">
      <selection activeCell="C1" sqref="C1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67</v>
      </c>
      <c r="B2" s="18">
        <v>564.83000000000004</v>
      </c>
      <c r="C2" s="18">
        <v>845</v>
      </c>
      <c r="D2" s="18">
        <v>0</v>
      </c>
      <c r="E2" s="20">
        <f>SUM(B2:D2)</f>
        <v>1409.83</v>
      </c>
      <c r="F2" s="22"/>
      <c r="G2" s="22"/>
    </row>
    <row r="3" spans="1:7">
      <c r="A3" s="15" t="s">
        <v>38</v>
      </c>
      <c r="B3" s="19">
        <f>SUM(B2:B2)</f>
        <v>564.83000000000004</v>
      </c>
      <c r="C3" s="19">
        <f>SUM(C2:C2)</f>
        <v>845</v>
      </c>
      <c r="D3" s="19">
        <f>SUM(D2:D2)</f>
        <v>0</v>
      </c>
      <c r="E3" s="19">
        <f>SUM(E2:E2)</f>
        <v>1409.83</v>
      </c>
      <c r="F3" s="22"/>
      <c r="G3" s="22"/>
    </row>
    <row r="4" spans="1:7">
      <c r="A4" s="12" t="s">
        <v>66</v>
      </c>
      <c r="B4" s="18">
        <v>564.83000000000004</v>
      </c>
      <c r="C4" s="18">
        <v>845.01</v>
      </c>
      <c r="D4" s="18"/>
      <c r="E4" s="20">
        <f>SUM(B4:D4)</f>
        <v>1409.8400000000001</v>
      </c>
      <c r="F4" s="22"/>
      <c r="G4" s="22"/>
    </row>
    <row r="5" spans="1:7">
      <c r="A5" s="13" t="s">
        <v>37</v>
      </c>
      <c r="B5" s="21">
        <f>SUM(B4:B4)</f>
        <v>564.83000000000004</v>
      </c>
      <c r="C5" s="21">
        <f>SUM(C4:C4)</f>
        <v>845.01</v>
      </c>
      <c r="D5" s="21">
        <f>SUM(D4:D4)</f>
        <v>0</v>
      </c>
      <c r="E5" s="21">
        <f>SUM(E4:E4)</f>
        <v>1409.8400000000001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F996D-A90F-4D2C-9A2F-115A65D3DE25}">
  <dimension ref="A1:E5"/>
  <sheetViews>
    <sheetView workbookViewId="0">
      <selection activeCell="C2" sqref="C2"/>
    </sheetView>
  </sheetViews>
  <sheetFormatPr baseColWidth="10" defaultRowHeight="15"/>
  <cols>
    <col min="1" max="1" width="31.5" customWidth="1"/>
  </cols>
  <sheetData>
    <row r="1" spans="1: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5">
      <c r="A2" s="12" t="s">
        <v>91</v>
      </c>
      <c r="B2" s="18">
        <v>0</v>
      </c>
      <c r="C2" s="18">
        <v>0</v>
      </c>
      <c r="D2" s="18">
        <v>0</v>
      </c>
      <c r="E2" s="20">
        <f>SUM(B2:D2)</f>
        <v>0</v>
      </c>
    </row>
    <row r="3" spans="1:5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</row>
    <row r="4" spans="1:5">
      <c r="A4" s="12" t="s">
        <v>92</v>
      </c>
      <c r="B4" s="18">
        <v>0</v>
      </c>
      <c r="C4" s="18">
        <v>0</v>
      </c>
      <c r="D4" s="18">
        <v>0</v>
      </c>
      <c r="E4" s="20">
        <f>SUM(B4:D4)</f>
        <v>0</v>
      </c>
    </row>
    <row r="5" spans="1:5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E9E6-1D19-4A23-909A-1CAEB62A0EF3}">
  <dimension ref="A1:G12"/>
  <sheetViews>
    <sheetView workbookViewId="0">
      <selection activeCell="D7" sqref="D7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69</v>
      </c>
      <c r="B2" s="18">
        <v>119</v>
      </c>
      <c r="C2" s="18">
        <v>60</v>
      </c>
      <c r="D2" s="18">
        <v>0</v>
      </c>
      <c r="E2" s="20">
        <f>SUM(B2:D2)</f>
        <v>179</v>
      </c>
      <c r="F2" s="22"/>
      <c r="G2" s="22"/>
    </row>
    <row r="3" spans="1:7">
      <c r="A3" s="15" t="s">
        <v>38</v>
      </c>
      <c r="B3" s="19">
        <f>SUM(B2:B2)</f>
        <v>119</v>
      </c>
      <c r="C3" s="19">
        <f>SUM(C2:C2)</f>
        <v>60</v>
      </c>
      <c r="D3" s="19">
        <f>SUM(D2:D2)</f>
        <v>0</v>
      </c>
      <c r="E3" s="19">
        <f>SUM(E2:E2)</f>
        <v>179</v>
      </c>
      <c r="F3" s="22"/>
      <c r="G3" s="22"/>
    </row>
    <row r="4" spans="1:7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4CDD2-E507-41CD-8560-836C4E93AF33}">
  <dimension ref="A1:G13"/>
  <sheetViews>
    <sheetView workbookViewId="0">
      <selection activeCell="B6" sqref="B6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26" t="s">
        <v>76</v>
      </c>
      <c r="B2" s="18">
        <v>0</v>
      </c>
      <c r="C2" s="18">
        <v>0</v>
      </c>
      <c r="D2" s="18">
        <v>0</v>
      </c>
      <c r="E2" s="20">
        <f>SUM(B2:D2)</f>
        <v>0</v>
      </c>
    </row>
    <row r="3" spans="1:7">
      <c r="A3" s="26" t="s">
        <v>77</v>
      </c>
      <c r="B3" s="18">
        <v>14.93</v>
      </c>
      <c r="C3" s="18">
        <v>0</v>
      </c>
      <c r="D3" s="18">
        <v>0</v>
      </c>
      <c r="E3" s="20">
        <f>SUM(B3:D3)</f>
        <v>14.93</v>
      </c>
      <c r="F3" s="22"/>
      <c r="G3" s="22"/>
    </row>
    <row r="4" spans="1:7">
      <c r="A4" s="15" t="s">
        <v>38</v>
      </c>
      <c r="B4" s="19">
        <f>SUM(B3:B3)</f>
        <v>14.93</v>
      </c>
      <c r="C4" s="19">
        <f>SUM(C3:C3)</f>
        <v>0</v>
      </c>
      <c r="D4" s="19">
        <f>SUM(D2:D3)</f>
        <v>0</v>
      </c>
      <c r="E4" s="19">
        <f>SUM(E2:E3)</f>
        <v>14.93</v>
      </c>
      <c r="F4" s="22"/>
      <c r="G4" s="22"/>
    </row>
    <row r="5" spans="1:7">
      <c r="A5" s="12" t="s">
        <v>70</v>
      </c>
      <c r="B5" s="18">
        <v>25.05</v>
      </c>
      <c r="C5" s="18">
        <v>0</v>
      </c>
      <c r="D5" s="18">
        <v>0</v>
      </c>
      <c r="E5" s="20">
        <f>SUM(B5:D5)</f>
        <v>25.05</v>
      </c>
      <c r="F5" s="22"/>
      <c r="G5" s="22"/>
    </row>
    <row r="6" spans="1:7">
      <c r="A6" s="13" t="s">
        <v>37</v>
      </c>
      <c r="B6" s="21">
        <f>SUM(B5:B5)</f>
        <v>25.05</v>
      </c>
      <c r="C6" s="21">
        <f>SUM(C5:C5)</f>
        <v>0</v>
      </c>
      <c r="D6" s="21">
        <f>SUM(D5:D5)</f>
        <v>0</v>
      </c>
      <c r="E6" s="21">
        <f>SUM(E5:E5)</f>
        <v>25.05</v>
      </c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602D5-731C-4CD8-85D0-079F01E74DA9}">
  <dimension ref="A1:G12"/>
  <sheetViews>
    <sheetView workbookViewId="0">
      <selection activeCell="D13" sqref="D13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69</v>
      </c>
      <c r="B2" s="18">
        <v>597.19000000000005</v>
      </c>
      <c r="C2" s="18">
        <v>0</v>
      </c>
      <c r="D2" s="18">
        <v>0</v>
      </c>
      <c r="E2" s="20">
        <f>SUM(B2:D2)</f>
        <v>597.19000000000005</v>
      </c>
      <c r="F2" s="22"/>
      <c r="G2" s="22"/>
    </row>
    <row r="3" spans="1:7">
      <c r="A3" s="15" t="s">
        <v>38</v>
      </c>
      <c r="B3" s="19">
        <f>SUM(B2:B2)</f>
        <v>597.19000000000005</v>
      </c>
      <c r="C3" s="19">
        <f>SUM(C2:C2)</f>
        <v>0</v>
      </c>
      <c r="D3" s="19">
        <f>SUM(D2:D2)</f>
        <v>0</v>
      </c>
      <c r="E3" s="19">
        <f>SUM(E2:E2)</f>
        <v>597.19000000000005</v>
      </c>
      <c r="F3" s="22"/>
      <c r="G3" s="22"/>
    </row>
    <row r="4" spans="1:7">
      <c r="A4" s="12" t="s">
        <v>70</v>
      </c>
      <c r="B4" s="18">
        <v>789.99</v>
      </c>
      <c r="C4" s="18">
        <v>74.66</v>
      </c>
      <c r="D4" s="18">
        <v>0</v>
      </c>
      <c r="E4" s="20">
        <f>SUM(B4:D4)</f>
        <v>864.65</v>
      </c>
      <c r="F4" s="22"/>
      <c r="G4" s="22"/>
    </row>
    <row r="5" spans="1:7">
      <c r="A5" s="13" t="s">
        <v>37</v>
      </c>
      <c r="B5" s="21">
        <f>SUM(B4:B4)</f>
        <v>789.99</v>
      </c>
      <c r="C5" s="21">
        <f>SUM(C4:C4)</f>
        <v>74.66</v>
      </c>
      <c r="D5" s="21">
        <f>SUM(D4:D4)</f>
        <v>0</v>
      </c>
      <c r="E5" s="21">
        <f>SUM(E4:E4)</f>
        <v>864.65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A4B0-5846-4525-84AF-61495CEC446C}">
  <dimension ref="A1:G12"/>
  <sheetViews>
    <sheetView workbookViewId="0">
      <selection activeCell="D15" sqref="D15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>
      <c r="A4" s="12" t="s">
        <v>70</v>
      </c>
      <c r="B4" s="18">
        <v>26.33</v>
      </c>
      <c r="C4" s="18">
        <v>15.5</v>
      </c>
      <c r="D4" s="18">
        <v>0</v>
      </c>
      <c r="E4" s="20">
        <f>SUM(B4:D4)</f>
        <v>41.83</v>
      </c>
      <c r="F4" s="22"/>
      <c r="G4" s="22"/>
    </row>
    <row r="5" spans="1:7">
      <c r="A5" s="13" t="s">
        <v>37</v>
      </c>
      <c r="B5" s="21">
        <f>SUM(B4:B4)</f>
        <v>26.33</v>
      </c>
      <c r="C5" s="21">
        <f>SUM(C4:C4)</f>
        <v>15.5</v>
      </c>
      <c r="D5" s="21">
        <f>SUM(D4:D4)</f>
        <v>0</v>
      </c>
      <c r="E5" s="21">
        <f>SUM(E4:E4)</f>
        <v>41.83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6DAAA-B810-46C4-8921-4B04DD5AF992}">
  <dimension ref="A1:G12"/>
  <sheetViews>
    <sheetView workbookViewId="0">
      <selection activeCell="E18" sqref="E18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>
      <c r="A4" s="12" t="s">
        <v>70</v>
      </c>
      <c r="B4" s="18">
        <v>269.05</v>
      </c>
      <c r="C4" s="18">
        <v>528.35</v>
      </c>
      <c r="D4" s="18">
        <v>0</v>
      </c>
      <c r="E4" s="20">
        <f>SUM(B4:D4)</f>
        <v>797.40000000000009</v>
      </c>
      <c r="F4" s="22"/>
      <c r="G4" s="22"/>
    </row>
    <row r="5" spans="1:7">
      <c r="A5" s="13" t="s">
        <v>37</v>
      </c>
      <c r="B5" s="21">
        <f>SUM(B4:B4)</f>
        <v>269.05</v>
      </c>
      <c r="C5" s="21">
        <f>SUM(C4:C4)</f>
        <v>528.35</v>
      </c>
      <c r="D5" s="21">
        <f>SUM(D4:D4)</f>
        <v>0</v>
      </c>
      <c r="E5" s="21">
        <f>SUM(E4:E4)</f>
        <v>797.40000000000009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C1491-BEC6-4BF9-8563-D1E28937352E}">
  <dimension ref="A1:G14"/>
  <sheetViews>
    <sheetView workbookViewId="0">
      <selection activeCell="B17" sqref="B17"/>
    </sheetView>
  </sheetViews>
  <sheetFormatPr baseColWidth="10" defaultRowHeight="15"/>
  <cols>
    <col min="1" max="1" width="48.5" bestFit="1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78</v>
      </c>
      <c r="B2" s="18">
        <v>55.5</v>
      </c>
      <c r="C2" s="18">
        <v>0</v>
      </c>
      <c r="D2" s="18">
        <v>0</v>
      </c>
      <c r="E2" s="20">
        <f>SUM(B2:D2)</f>
        <v>55.5</v>
      </c>
    </row>
    <row r="3" spans="1:7">
      <c r="A3" s="12" t="s">
        <v>79</v>
      </c>
      <c r="B3" s="18">
        <v>488.15</v>
      </c>
      <c r="C3" s="18">
        <v>0</v>
      </c>
      <c r="D3" s="18">
        <v>0</v>
      </c>
      <c r="E3" s="20">
        <f>SUM(B3:D3)</f>
        <v>488.15</v>
      </c>
      <c r="F3" s="22"/>
      <c r="G3" s="22"/>
    </row>
    <row r="4" spans="1:7">
      <c r="A4" s="15" t="s">
        <v>38</v>
      </c>
      <c r="B4" s="19">
        <f>SUM(B2:B3)</f>
        <v>543.65</v>
      </c>
      <c r="C4" s="19">
        <f t="shared" ref="C4:D4" si="0">SUM(C2:C3)</f>
        <v>0</v>
      </c>
      <c r="D4" s="19">
        <f t="shared" si="0"/>
        <v>0</v>
      </c>
      <c r="E4" s="19">
        <f>SUM(E2:E3)</f>
        <v>543.65</v>
      </c>
      <c r="F4" s="22"/>
      <c r="G4" s="22"/>
    </row>
    <row r="5" spans="1:7">
      <c r="A5" s="12" t="s">
        <v>75</v>
      </c>
      <c r="B5" s="18">
        <v>259.35000000000002</v>
      </c>
      <c r="C5" s="18">
        <v>0</v>
      </c>
      <c r="D5" s="18">
        <v>0</v>
      </c>
      <c r="E5" s="20">
        <f>SUM(B5:D5)</f>
        <v>259.35000000000002</v>
      </c>
      <c r="F5" s="22"/>
      <c r="G5" s="22"/>
    </row>
    <row r="6" spans="1:7">
      <c r="A6" s="12" t="s">
        <v>74</v>
      </c>
      <c r="B6" s="18">
        <v>0</v>
      </c>
      <c r="C6" s="18">
        <v>0</v>
      </c>
      <c r="D6" s="18">
        <v>0</v>
      </c>
      <c r="E6" s="20">
        <f>SUM(B6:D6)</f>
        <v>0</v>
      </c>
      <c r="F6" s="22"/>
      <c r="G6" s="22"/>
    </row>
    <row r="7" spans="1:7">
      <c r="A7" s="13" t="s">
        <v>37</v>
      </c>
      <c r="B7" s="21">
        <f>SUM(B5:B6)</f>
        <v>259.35000000000002</v>
      </c>
      <c r="C7" s="21">
        <f t="shared" ref="C7:D7" si="1">SUM(C5:C6)</f>
        <v>0</v>
      </c>
      <c r="D7" s="21">
        <f t="shared" si="1"/>
        <v>0</v>
      </c>
      <c r="E7" s="21">
        <f>SUM(E5:E6)</f>
        <v>259.35000000000002</v>
      </c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</sheetData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E2921-2498-4786-9E35-5DC341096E7D}">
  <dimension ref="A1:G12"/>
  <sheetViews>
    <sheetView workbookViewId="0">
      <selection activeCell="F14" sqref="F14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81D8-874D-427B-91D9-E54176C01CEF}">
  <dimension ref="A1:G12"/>
  <sheetViews>
    <sheetView workbookViewId="0">
      <selection activeCell="C13" sqref="C13"/>
    </sheetView>
  </sheetViews>
  <sheetFormatPr baseColWidth="10" defaultRowHeight="15"/>
  <cols>
    <col min="1" max="1" width="38" bestFit="1" customWidth="1"/>
    <col min="5" max="5" width="11.5" style="16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40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>
      <c r="A3" s="12" t="s">
        <v>41</v>
      </c>
      <c r="B3" s="18">
        <v>0</v>
      </c>
      <c r="C3" s="18">
        <v>0</v>
      </c>
      <c r="D3" s="18">
        <v>0</v>
      </c>
      <c r="E3" s="20">
        <f>SUM(B3:D3)</f>
        <v>0</v>
      </c>
      <c r="F3" s="22"/>
      <c r="G3" s="22"/>
    </row>
    <row r="4" spans="1:7">
      <c r="A4" s="12" t="s">
        <v>42</v>
      </c>
      <c r="B4" s="18">
        <v>0</v>
      </c>
      <c r="C4" s="18">
        <v>1730.13</v>
      </c>
      <c r="D4" s="18">
        <v>0</v>
      </c>
      <c r="E4" s="20">
        <f>SUM(B4:D4)</f>
        <v>1730.13</v>
      </c>
      <c r="F4" s="22"/>
      <c r="G4" s="22"/>
    </row>
    <row r="5" spans="1:7" s="17" customFormat="1">
      <c r="A5" s="15" t="s">
        <v>38</v>
      </c>
      <c r="B5" s="19">
        <f>SUM(B2:B4)</f>
        <v>0</v>
      </c>
      <c r="C5" s="19">
        <f t="shared" ref="C5:E5" si="0">SUM(C2:C4)</f>
        <v>1730.13</v>
      </c>
      <c r="D5" s="19">
        <f t="shared" si="0"/>
        <v>0</v>
      </c>
      <c r="E5" s="19">
        <f t="shared" si="0"/>
        <v>1730.13</v>
      </c>
      <c r="F5" s="23"/>
      <c r="G5" s="23"/>
    </row>
    <row r="6" spans="1:7">
      <c r="A6" s="12" t="s">
        <v>33</v>
      </c>
      <c r="B6" s="18">
        <v>201.05</v>
      </c>
      <c r="C6" s="18">
        <v>53.65</v>
      </c>
      <c r="D6" s="18">
        <v>0</v>
      </c>
      <c r="E6" s="20">
        <f>SUM(B6:D6)</f>
        <v>254.70000000000002</v>
      </c>
      <c r="F6" s="22"/>
      <c r="G6" s="22"/>
    </row>
    <row r="7" spans="1:7">
      <c r="A7" s="12" t="s">
        <v>35</v>
      </c>
      <c r="B7" s="18">
        <v>112.45</v>
      </c>
      <c r="C7" s="18">
        <v>0</v>
      </c>
      <c r="D7" s="18">
        <v>0</v>
      </c>
      <c r="E7" s="20">
        <f>SUM(B7:D7)</f>
        <v>112.45</v>
      </c>
      <c r="F7" s="22"/>
      <c r="G7" s="22"/>
    </row>
    <row r="8" spans="1:7">
      <c r="A8" s="12" t="s">
        <v>36</v>
      </c>
      <c r="B8" s="18">
        <v>0</v>
      </c>
      <c r="C8" s="18">
        <v>1411.36</v>
      </c>
      <c r="D8" s="18">
        <v>0</v>
      </c>
      <c r="E8" s="20">
        <f>SUM(B8:D8)</f>
        <v>1411.36</v>
      </c>
      <c r="F8" s="22"/>
      <c r="G8" s="22"/>
    </row>
    <row r="9" spans="1:7">
      <c r="A9" s="13" t="s">
        <v>37</v>
      </c>
      <c r="B9" s="21">
        <f>SUM(B6:B8)</f>
        <v>313.5</v>
      </c>
      <c r="C9" s="21">
        <f t="shared" ref="C9:E9" si="1">SUM(C6:C8)</f>
        <v>1465.01</v>
      </c>
      <c r="D9" s="21">
        <f t="shared" si="1"/>
        <v>0</v>
      </c>
      <c r="E9" s="21">
        <f t="shared" si="1"/>
        <v>1778.51</v>
      </c>
      <c r="F9" s="22"/>
      <c r="G9" s="22"/>
    </row>
    <row r="10" spans="1:7">
      <c r="B10" s="22"/>
      <c r="C10" s="22"/>
      <c r="D10" s="22"/>
      <c r="E10" s="24"/>
      <c r="F10" s="22"/>
      <c r="G10" s="22"/>
    </row>
    <row r="11" spans="1:7">
      <c r="B11" s="22"/>
      <c r="C11" s="22"/>
      <c r="D11" s="22"/>
      <c r="E11" s="24"/>
      <c r="F11" s="22"/>
      <c r="G11" s="22"/>
    </row>
    <row r="12" spans="1:7">
      <c r="B12" s="22"/>
      <c r="C12" s="22"/>
      <c r="D12" s="22"/>
      <c r="E12" s="24"/>
      <c r="F12" s="22"/>
      <c r="G12" s="2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D503-243C-4655-A029-BE890FDDDCE2}">
  <dimension ref="A1:G12"/>
  <sheetViews>
    <sheetView workbookViewId="0">
      <selection activeCell="C10" sqref="C10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>
      <c r="A4" s="12" t="s">
        <v>70</v>
      </c>
      <c r="B4" s="18">
        <v>50</v>
      </c>
      <c r="C4" s="18">
        <v>105.95</v>
      </c>
      <c r="D4" s="18">
        <v>0</v>
      </c>
      <c r="E4" s="20">
        <f>SUM(B4:D4)</f>
        <v>155.94999999999999</v>
      </c>
      <c r="F4" s="22"/>
      <c r="G4" s="22"/>
    </row>
    <row r="5" spans="1:7">
      <c r="A5" s="13" t="s">
        <v>37</v>
      </c>
      <c r="B5" s="21">
        <f>SUM(B4:B4)</f>
        <v>50</v>
      </c>
      <c r="C5" s="21">
        <f>SUM(C4:C4)</f>
        <v>105.95</v>
      </c>
      <c r="D5" s="21">
        <f>SUM(D4:D4)</f>
        <v>0</v>
      </c>
      <c r="E5" s="21">
        <f>SUM(E4:E4)</f>
        <v>155.94999999999999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1FCF5-4584-43D9-BDD9-BFBBB5FBF3B0}">
  <dimension ref="A1:G12"/>
  <sheetViews>
    <sheetView workbookViewId="0">
      <selection activeCell="C2" sqref="C2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69</v>
      </c>
      <c r="B2" s="18">
        <v>292.47000000000003</v>
      </c>
      <c r="C2" s="18">
        <v>0</v>
      </c>
      <c r="D2" s="18">
        <v>0</v>
      </c>
      <c r="E2" s="20">
        <f>SUM(B2:D2)</f>
        <v>292.47000000000003</v>
      </c>
      <c r="F2" s="22"/>
      <c r="G2" s="22"/>
    </row>
    <row r="3" spans="1:7">
      <c r="A3" s="15" t="s">
        <v>38</v>
      </c>
      <c r="B3" s="19">
        <f>SUM(B2:B2)</f>
        <v>292.47000000000003</v>
      </c>
      <c r="C3" s="19">
        <f>SUM(C2:C2)</f>
        <v>0</v>
      </c>
      <c r="D3" s="19">
        <f>SUM(D2:D2)</f>
        <v>0</v>
      </c>
      <c r="E3" s="19">
        <f>SUM(E2:E2)</f>
        <v>292.47000000000003</v>
      </c>
      <c r="F3" s="22"/>
      <c r="G3" s="22"/>
    </row>
    <row r="4" spans="1:7">
      <c r="A4" s="12" t="s">
        <v>70</v>
      </c>
      <c r="B4" s="18">
        <v>14.25</v>
      </c>
      <c r="C4" s="18">
        <v>0</v>
      </c>
      <c r="D4" s="18">
        <v>0</v>
      </c>
      <c r="E4" s="20">
        <f>SUM(B4:D4)</f>
        <v>14.25</v>
      </c>
      <c r="F4" s="22"/>
      <c r="G4" s="22"/>
    </row>
    <row r="5" spans="1:7">
      <c r="A5" s="13" t="s">
        <v>37</v>
      </c>
      <c r="B5" s="21">
        <f>SUM(B4:B4)</f>
        <v>14.25</v>
      </c>
      <c r="C5" s="21">
        <f>SUM(C4:C4)</f>
        <v>0</v>
      </c>
      <c r="D5" s="21">
        <f>SUM(D4:D4)</f>
        <v>0</v>
      </c>
      <c r="E5" s="21">
        <f>SUM(E4:E4)</f>
        <v>14.25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6267E-980A-4608-8F38-7CD9BCE9CA32}">
  <dimension ref="A1:G14"/>
  <sheetViews>
    <sheetView workbookViewId="0">
      <selection activeCell="D10" sqref="D10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96</v>
      </c>
      <c r="B2" s="18">
        <v>2061.25</v>
      </c>
      <c r="C2" s="18">
        <v>370.2</v>
      </c>
      <c r="D2" s="18">
        <v>0</v>
      </c>
      <c r="E2" s="20">
        <f>SUM(B2:D2)</f>
        <v>2431.4499999999998</v>
      </c>
      <c r="F2" s="22"/>
      <c r="G2" s="22"/>
    </row>
    <row r="3" spans="1:7">
      <c r="A3" s="12" t="s">
        <v>95</v>
      </c>
      <c r="B3" s="18">
        <v>1788.71</v>
      </c>
      <c r="C3" s="18">
        <v>530.79</v>
      </c>
      <c r="D3" s="18">
        <v>0</v>
      </c>
      <c r="E3" s="20">
        <f>SUM(B3:D3)</f>
        <v>2319.5</v>
      </c>
      <c r="F3" s="22"/>
      <c r="G3" s="22"/>
    </row>
    <row r="4" spans="1:7">
      <c r="A4" s="15" t="s">
        <v>38</v>
      </c>
      <c r="B4" s="19">
        <f>SUM(B2:B3)</f>
        <v>3849.96</v>
      </c>
      <c r="C4" s="19">
        <f>SUM(C2:C3)</f>
        <v>900.99</v>
      </c>
      <c r="D4" s="19">
        <f>SUM(D2:D3)</f>
        <v>0</v>
      </c>
      <c r="E4" s="19">
        <f>SUM(E2:E2)</f>
        <v>2431.4499999999998</v>
      </c>
      <c r="F4" s="22"/>
      <c r="G4" s="22"/>
    </row>
    <row r="5" spans="1:7">
      <c r="A5" s="12" t="s">
        <v>75</v>
      </c>
      <c r="B5" s="18">
        <v>764.82</v>
      </c>
      <c r="C5" s="18">
        <v>487.24</v>
      </c>
      <c r="D5" s="18">
        <v>0</v>
      </c>
      <c r="E5" s="20">
        <f>SUM(B5:D5)</f>
        <v>1252.06</v>
      </c>
      <c r="F5" s="22"/>
      <c r="G5" s="22"/>
    </row>
    <row r="6" spans="1:7">
      <c r="A6" s="12" t="s">
        <v>74</v>
      </c>
      <c r="B6" s="18">
        <v>0</v>
      </c>
      <c r="C6" s="18">
        <v>165</v>
      </c>
      <c r="D6" s="18">
        <v>0</v>
      </c>
      <c r="E6" s="20">
        <f>SUM(B6:D6)</f>
        <v>165</v>
      </c>
      <c r="F6" s="22"/>
      <c r="G6" s="22"/>
    </row>
    <row r="7" spans="1:7">
      <c r="A7" s="13" t="s">
        <v>37</v>
      </c>
      <c r="B7" s="21">
        <f>SUM(B5:B5)</f>
        <v>764.82</v>
      </c>
      <c r="C7" s="21">
        <f>SUM(C5:C5)</f>
        <v>487.24</v>
      </c>
      <c r="D7" s="21">
        <f>SUM(D5:D5)</f>
        <v>0</v>
      </c>
      <c r="E7" s="21">
        <f>SUM(E5:E6)</f>
        <v>1417.06</v>
      </c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</sheetData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7888-1CD1-4E39-8382-51BE60C58E08}">
  <dimension ref="A1:G12"/>
  <sheetViews>
    <sheetView workbookViewId="0">
      <selection activeCell="C2" sqref="C2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69</v>
      </c>
      <c r="B2" s="18">
        <v>0</v>
      </c>
      <c r="C2" s="18">
        <v>3916.98</v>
      </c>
      <c r="D2" s="18">
        <v>0</v>
      </c>
      <c r="E2" s="20">
        <f>SUM(B2:D2)</f>
        <v>3916.98</v>
      </c>
      <c r="F2" s="22"/>
      <c r="G2" s="22"/>
    </row>
    <row r="3" spans="1:7">
      <c r="A3" s="15" t="s">
        <v>38</v>
      </c>
      <c r="B3" s="19">
        <f>SUM(B2:B2)</f>
        <v>0</v>
      </c>
      <c r="C3" s="19">
        <f>SUM(C2:C2)</f>
        <v>3916.98</v>
      </c>
      <c r="D3" s="19">
        <f>SUM(D2:D2)</f>
        <v>0</v>
      </c>
      <c r="E3" s="19">
        <f>SUM(E2:E2)</f>
        <v>3916.98</v>
      </c>
      <c r="F3" s="22"/>
      <c r="G3" s="22"/>
    </row>
    <row r="4" spans="1:7">
      <c r="A4" s="12" t="s">
        <v>70</v>
      </c>
      <c r="B4" s="18">
        <v>0</v>
      </c>
      <c r="C4" s="18">
        <v>7088.66</v>
      </c>
      <c r="D4" s="18">
        <v>0</v>
      </c>
      <c r="E4" s="20">
        <f>SUM(B4:D4)</f>
        <v>7088.66</v>
      </c>
      <c r="F4" s="22"/>
      <c r="G4" s="22"/>
    </row>
    <row r="5" spans="1:7">
      <c r="A5" s="13" t="s">
        <v>37</v>
      </c>
      <c r="B5" s="21">
        <f>SUM(B4:B4)</f>
        <v>0</v>
      </c>
      <c r="C5" s="21">
        <f>SUM(C4:C4)</f>
        <v>7088.66</v>
      </c>
      <c r="D5" s="21">
        <f>SUM(D4:D4)</f>
        <v>0</v>
      </c>
      <c r="E5" s="21">
        <f>SUM(E4:E4)</f>
        <v>7088.66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7734-A454-497F-94C9-56A2D02418BC}">
  <dimension ref="A1:G14"/>
  <sheetViews>
    <sheetView workbookViewId="0">
      <selection activeCell="C15" sqref="C15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96</v>
      </c>
      <c r="B2" s="18">
        <v>1726.53</v>
      </c>
      <c r="C2" s="18">
        <v>0</v>
      </c>
      <c r="D2" s="18">
        <v>0</v>
      </c>
      <c r="E2" s="20">
        <f>SUM(B2:D2)</f>
        <v>1726.53</v>
      </c>
      <c r="F2" s="22"/>
      <c r="G2" s="22"/>
    </row>
    <row r="3" spans="1:7">
      <c r="A3" s="12" t="s">
        <v>95</v>
      </c>
      <c r="B3" s="18">
        <v>2498</v>
      </c>
      <c r="C3" s="18">
        <v>2363.5</v>
      </c>
      <c r="D3" s="18">
        <v>0</v>
      </c>
      <c r="E3" s="20">
        <f>SUM(B3:D3)</f>
        <v>4861.5</v>
      </c>
      <c r="F3" s="22"/>
      <c r="G3" s="22"/>
    </row>
    <row r="4" spans="1:7">
      <c r="A4" s="15" t="s">
        <v>38</v>
      </c>
      <c r="B4" s="19">
        <f>SUM(B2:B3)</f>
        <v>4224.53</v>
      </c>
      <c r="C4" s="19">
        <f>SUM(C2:C3)</f>
        <v>2363.5</v>
      </c>
      <c r="D4" s="19">
        <f>SUM(D2:D3)</f>
        <v>0</v>
      </c>
      <c r="E4" s="19">
        <f>SUM(E2:E3)</f>
        <v>6588.03</v>
      </c>
      <c r="F4" s="22"/>
      <c r="G4" s="22"/>
    </row>
    <row r="5" spans="1:7">
      <c r="A5" s="12" t="s">
        <v>75</v>
      </c>
      <c r="B5" s="18">
        <v>1379.75</v>
      </c>
      <c r="C5" s="18">
        <v>1744.23</v>
      </c>
      <c r="D5" s="18">
        <v>0</v>
      </c>
      <c r="E5" s="20">
        <f>SUM(B5:D5)</f>
        <v>3123.98</v>
      </c>
      <c r="F5" s="22"/>
      <c r="G5" s="22"/>
    </row>
    <row r="6" spans="1:7">
      <c r="A6" s="12" t="s">
        <v>74</v>
      </c>
      <c r="B6" s="18">
        <v>0</v>
      </c>
      <c r="C6" s="18">
        <v>0</v>
      </c>
      <c r="D6" s="18">
        <v>0</v>
      </c>
      <c r="E6" s="20">
        <f>SUM(B6:D6)</f>
        <v>0</v>
      </c>
      <c r="F6" s="22"/>
      <c r="G6" s="22"/>
    </row>
    <row r="7" spans="1:7">
      <c r="A7" s="13" t="s">
        <v>37</v>
      </c>
      <c r="B7" s="21">
        <f>SUM(B5:B6)</f>
        <v>1379.75</v>
      </c>
      <c r="C7" s="21">
        <f>SUM(C5:C6)</f>
        <v>1744.23</v>
      </c>
      <c r="D7" s="21">
        <f>SUM(D5:D6)</f>
        <v>0</v>
      </c>
      <c r="E7" s="21">
        <f>SUM(E5:E6)</f>
        <v>3123.98</v>
      </c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</sheetData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1AFE0-5A9B-495B-9FC5-BB69210E89D8}">
  <dimension ref="A1:G12"/>
  <sheetViews>
    <sheetView workbookViewId="0">
      <selection sqref="A1:E5"/>
    </sheetView>
  </sheetViews>
  <sheetFormatPr baseColWidth="10" defaultRowHeight="15"/>
  <cols>
    <col min="1" max="1" width="37.1640625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69</v>
      </c>
      <c r="B2" s="18">
        <v>0</v>
      </c>
      <c r="C2" s="18">
        <v>0</v>
      </c>
      <c r="D2" s="18">
        <v>0</v>
      </c>
      <c r="E2" s="20">
        <f>SUM(B2:D2)</f>
        <v>0</v>
      </c>
      <c r="F2" s="22"/>
      <c r="G2" s="22"/>
    </row>
    <row r="3" spans="1:7">
      <c r="A3" s="15" t="s">
        <v>38</v>
      </c>
      <c r="B3" s="19">
        <f>SUM(B2:B2)</f>
        <v>0</v>
      </c>
      <c r="C3" s="19">
        <f>SUM(C2:C2)</f>
        <v>0</v>
      </c>
      <c r="D3" s="19">
        <f>SUM(D2:D2)</f>
        <v>0</v>
      </c>
      <c r="E3" s="19">
        <f>SUM(E2:E2)</f>
        <v>0</v>
      </c>
      <c r="F3" s="22"/>
      <c r="G3" s="22"/>
    </row>
    <row r="4" spans="1:7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  <row r="12" spans="1:7">
      <c r="B12" s="22"/>
      <c r="C12" s="22"/>
      <c r="D12" s="22"/>
      <c r="E12" s="22"/>
      <c r="F12" s="22"/>
      <c r="G12" s="22"/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FB82-CB19-4D72-8A4E-E9A5F64C92C9}">
  <dimension ref="A1:E5"/>
  <sheetViews>
    <sheetView workbookViewId="0">
      <selection activeCell="D19" sqref="D19"/>
    </sheetView>
  </sheetViews>
  <sheetFormatPr baseColWidth="10" defaultRowHeight="15"/>
  <cols>
    <col min="1" max="1" width="27.33203125" customWidth="1"/>
  </cols>
  <sheetData>
    <row r="1" spans="1:5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5">
      <c r="A2" s="12" t="s">
        <v>69</v>
      </c>
      <c r="B2" s="18">
        <v>0</v>
      </c>
      <c r="C2" s="18">
        <v>5.3</v>
      </c>
      <c r="D2" s="18">
        <v>0</v>
      </c>
      <c r="E2" s="20">
        <f>SUM(B2:D2)</f>
        <v>5.3</v>
      </c>
    </row>
    <row r="3" spans="1:5">
      <c r="A3" s="15" t="s">
        <v>38</v>
      </c>
      <c r="B3" s="19">
        <f>SUM(B2:B2)</f>
        <v>0</v>
      </c>
      <c r="C3" s="19">
        <f>SUM(C2:C2)</f>
        <v>5.3</v>
      </c>
      <c r="D3" s="19">
        <f>SUM(D2:D2)</f>
        <v>0</v>
      </c>
      <c r="E3" s="19">
        <f>SUM(E2:E2)</f>
        <v>5.3</v>
      </c>
    </row>
    <row r="4" spans="1:5">
      <c r="A4" s="12" t="s">
        <v>70</v>
      </c>
      <c r="B4" s="18">
        <v>0</v>
      </c>
      <c r="C4" s="18">
        <v>1932.17</v>
      </c>
      <c r="D4" s="18">
        <v>0</v>
      </c>
      <c r="E4" s="20">
        <f>SUM(B4:D4)</f>
        <v>1932.17</v>
      </c>
    </row>
    <row r="5" spans="1:5">
      <c r="A5" s="13" t="s">
        <v>37</v>
      </c>
      <c r="B5" s="21">
        <f>SUM(B4:B4)</f>
        <v>0</v>
      </c>
      <c r="C5" s="21">
        <f>SUM(C4:C4)</f>
        <v>1932.17</v>
      </c>
      <c r="D5" s="21">
        <f>SUM(D4:D4)</f>
        <v>0</v>
      </c>
      <c r="E5" s="21">
        <f>SUM(E4:E4)</f>
        <v>1932.17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9F49-7896-4441-B348-BC2B20ED09D9}">
  <dimension ref="A1:G10"/>
  <sheetViews>
    <sheetView workbookViewId="0">
      <selection activeCell="D7" sqref="D7"/>
    </sheetView>
  </sheetViews>
  <sheetFormatPr baseColWidth="10" defaultRowHeight="15"/>
  <cols>
    <col min="1" max="1" width="31.33203125" bestFit="1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43</v>
      </c>
      <c r="B2" s="18">
        <v>35.1</v>
      </c>
      <c r="C2" s="18">
        <v>0</v>
      </c>
      <c r="D2" s="18">
        <v>0</v>
      </c>
      <c r="E2" s="20">
        <f>SUM(B2:D2)</f>
        <v>35.1</v>
      </c>
      <c r="F2" s="22"/>
      <c r="G2" s="22"/>
    </row>
    <row r="3" spans="1:7">
      <c r="A3" s="15" t="s">
        <v>38</v>
      </c>
      <c r="B3" s="19">
        <f>SUM(B2:B2)</f>
        <v>35.1</v>
      </c>
      <c r="C3" s="19">
        <f>SUM(C2:C2)</f>
        <v>0</v>
      </c>
      <c r="D3" s="19">
        <f>SUM(D2:D2)</f>
        <v>0</v>
      </c>
      <c r="E3" s="19">
        <f>SUM(E2:E2)</f>
        <v>35.1</v>
      </c>
      <c r="F3" s="22"/>
      <c r="G3" s="22"/>
    </row>
    <row r="4" spans="1:7">
      <c r="A4" s="12" t="s">
        <v>44</v>
      </c>
      <c r="B4" s="18">
        <v>167.87</v>
      </c>
      <c r="C4" s="18">
        <v>0</v>
      </c>
      <c r="D4" s="18">
        <v>0</v>
      </c>
      <c r="E4" s="20">
        <f>SUM(B4:D4)</f>
        <v>167.87</v>
      </c>
      <c r="F4" s="22"/>
      <c r="G4" s="22"/>
    </row>
    <row r="5" spans="1:7">
      <c r="A5" s="13" t="s">
        <v>37</v>
      </c>
      <c r="B5" s="21">
        <f>SUM(B4:B4)</f>
        <v>167.87</v>
      </c>
      <c r="C5" s="21">
        <f>SUM(C4:C4)</f>
        <v>0</v>
      </c>
      <c r="D5" s="21">
        <f>SUM(D4:D4)</f>
        <v>0</v>
      </c>
      <c r="E5" s="21">
        <f>SUM(E4:E4)</f>
        <v>167.87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82C38-90BE-464E-B1D7-1AC693B3C941}">
  <dimension ref="A1:F9"/>
  <sheetViews>
    <sheetView workbookViewId="0">
      <selection activeCell="E15" sqref="E15"/>
    </sheetView>
  </sheetViews>
  <sheetFormatPr baseColWidth="10" defaultRowHeight="15"/>
  <cols>
    <col min="1" max="1" width="53.83203125" bestFit="1" customWidth="1"/>
  </cols>
  <sheetData>
    <row r="1" spans="1:6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6">
      <c r="A2" s="12" t="s">
        <v>45</v>
      </c>
      <c r="B2" s="25">
        <v>0</v>
      </c>
      <c r="C2" s="25">
        <v>0</v>
      </c>
      <c r="D2" s="25">
        <v>0</v>
      </c>
      <c r="E2" s="20">
        <f>SUM(B2:D2)</f>
        <v>0</v>
      </c>
      <c r="F2" s="22"/>
    </row>
    <row r="3" spans="1:6">
      <c r="A3" s="15" t="s">
        <v>38</v>
      </c>
      <c r="B3" s="19">
        <f>SUM(B2)</f>
        <v>0</v>
      </c>
      <c r="C3" s="19">
        <f t="shared" ref="C3:E3" si="0">SUM(C2)</f>
        <v>0</v>
      </c>
      <c r="D3" s="19">
        <f t="shared" si="0"/>
        <v>0</v>
      </c>
      <c r="E3" s="19">
        <f t="shared" si="0"/>
        <v>0</v>
      </c>
      <c r="F3" s="22"/>
    </row>
    <row r="4" spans="1:6">
      <c r="A4" s="12" t="s">
        <v>46</v>
      </c>
      <c r="B4" s="25">
        <v>55.5</v>
      </c>
      <c r="C4" s="25">
        <v>30</v>
      </c>
      <c r="D4" s="25">
        <v>0</v>
      </c>
      <c r="E4" s="20">
        <f>SUM(B4:D4)</f>
        <v>85.5</v>
      </c>
      <c r="F4" s="22"/>
    </row>
    <row r="5" spans="1:6">
      <c r="A5" s="12" t="s">
        <v>85</v>
      </c>
      <c r="B5" s="25">
        <v>15.1</v>
      </c>
      <c r="C5" s="25">
        <v>15</v>
      </c>
      <c r="D5" s="25">
        <v>0</v>
      </c>
      <c r="E5" s="20">
        <f>SUM(B5:D5)</f>
        <v>30.1</v>
      </c>
      <c r="F5" s="22"/>
    </row>
    <row r="6" spans="1:6">
      <c r="A6" s="12" t="s">
        <v>86</v>
      </c>
      <c r="B6" s="25">
        <v>5</v>
      </c>
      <c r="C6" s="25">
        <v>5.3</v>
      </c>
      <c r="D6" s="25">
        <v>0</v>
      </c>
      <c r="E6" s="20">
        <f>SUM(B6:D6)</f>
        <v>10.3</v>
      </c>
      <c r="F6" s="22"/>
    </row>
    <row r="7" spans="1:6">
      <c r="A7" s="13" t="s">
        <v>37</v>
      </c>
      <c r="B7" s="21">
        <f>SUM(B4:B6)</f>
        <v>75.599999999999994</v>
      </c>
      <c r="C7" s="21">
        <f t="shared" ref="C7" si="1">SUM(C4:C6)</f>
        <v>50.3</v>
      </c>
      <c r="D7" s="21">
        <f>SUM(D4:D6)</f>
        <v>0</v>
      </c>
      <c r="E7" s="21">
        <f>SUM(E4:E6)</f>
        <v>125.89999999999999</v>
      </c>
      <c r="F7" s="22"/>
    </row>
    <row r="8" spans="1:6">
      <c r="B8" s="22"/>
      <c r="C8" s="22"/>
      <c r="D8" s="22"/>
      <c r="E8" s="22"/>
      <c r="F8" s="22"/>
    </row>
    <row r="9" spans="1:6">
      <c r="B9" s="22"/>
      <c r="C9" s="22"/>
      <c r="D9" s="22"/>
      <c r="E9" s="22"/>
      <c r="F9" s="2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9F06-57C6-42DF-B631-CFF41A00053B}">
  <dimension ref="A1:G15"/>
  <sheetViews>
    <sheetView workbookViewId="0">
      <selection activeCell="G10" sqref="G10"/>
    </sheetView>
  </sheetViews>
  <sheetFormatPr baseColWidth="10" defaultRowHeight="15"/>
  <cols>
    <col min="1" max="1" width="47.33203125" bestFit="1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47</v>
      </c>
      <c r="B2" s="18">
        <v>343.02</v>
      </c>
      <c r="C2" s="18">
        <v>617.29999999999995</v>
      </c>
      <c r="D2" s="18">
        <v>0</v>
      </c>
      <c r="E2" s="20">
        <f>SUM(B2:D2)</f>
        <v>960.31999999999994</v>
      </c>
      <c r="F2" s="22"/>
      <c r="G2" s="22"/>
    </row>
    <row r="3" spans="1:7">
      <c r="A3" s="12" t="s">
        <v>48</v>
      </c>
      <c r="B3" s="18">
        <v>256.11</v>
      </c>
      <c r="C3" s="18">
        <v>0</v>
      </c>
      <c r="D3" s="18">
        <v>0</v>
      </c>
      <c r="E3" s="20">
        <f>SUM(B3:D3)</f>
        <v>256.11</v>
      </c>
      <c r="F3" s="22"/>
      <c r="G3" s="22"/>
    </row>
    <row r="4" spans="1:7">
      <c r="A4" s="12" t="s">
        <v>49</v>
      </c>
      <c r="B4" s="18">
        <v>0</v>
      </c>
      <c r="C4" s="18">
        <v>0</v>
      </c>
      <c r="D4" s="18">
        <v>0</v>
      </c>
      <c r="E4" s="20">
        <f>SUM(B4:D4)</f>
        <v>0</v>
      </c>
      <c r="F4" s="22"/>
      <c r="G4" s="22"/>
    </row>
    <row r="5" spans="1:7">
      <c r="A5" s="15" t="s">
        <v>38</v>
      </c>
      <c r="B5" s="19">
        <f>SUM(B2:B4)</f>
        <v>599.13</v>
      </c>
      <c r="C5" s="19">
        <f>SUM(C2:C4)</f>
        <v>617.29999999999995</v>
      </c>
      <c r="D5" s="19">
        <f>SUM(D2:D4)</f>
        <v>0</v>
      </c>
      <c r="E5" s="19">
        <f>SUM(E2:E4)</f>
        <v>1216.4299999999998</v>
      </c>
      <c r="F5" s="22"/>
      <c r="G5" s="22"/>
    </row>
    <row r="6" spans="1:7">
      <c r="A6" s="12" t="s">
        <v>50</v>
      </c>
      <c r="B6" s="18">
        <v>219.45</v>
      </c>
      <c r="C6" s="18">
        <f>161.2+610.7+474.62</f>
        <v>1246.52</v>
      </c>
      <c r="D6" s="18">
        <v>0</v>
      </c>
      <c r="E6" s="20">
        <f t="shared" ref="E6:E11" si="0">SUM(B6:D6)</f>
        <v>1465.97</v>
      </c>
      <c r="F6" s="22"/>
      <c r="G6" s="22"/>
    </row>
    <row r="7" spans="1:7">
      <c r="A7" s="12" t="s">
        <v>51</v>
      </c>
      <c r="B7" s="18" t="s">
        <v>97</v>
      </c>
      <c r="C7" s="18">
        <v>255.5</v>
      </c>
      <c r="D7" s="18">
        <v>0</v>
      </c>
      <c r="E7" s="20">
        <f t="shared" si="0"/>
        <v>255.5</v>
      </c>
      <c r="F7" s="22"/>
      <c r="G7" s="22"/>
    </row>
    <row r="8" spans="1:7">
      <c r="A8" s="12" t="s">
        <v>52</v>
      </c>
      <c r="B8" s="18">
        <v>0</v>
      </c>
      <c r="C8" s="18">
        <v>0</v>
      </c>
      <c r="D8" s="18">
        <v>0</v>
      </c>
      <c r="E8" s="20">
        <f t="shared" si="0"/>
        <v>0</v>
      </c>
      <c r="F8" s="22"/>
      <c r="G8" s="22"/>
    </row>
    <row r="9" spans="1:7">
      <c r="A9" s="12" t="s">
        <v>53</v>
      </c>
      <c r="B9" s="18">
        <v>99.07</v>
      </c>
      <c r="C9" s="18">
        <v>0</v>
      </c>
      <c r="D9" s="18">
        <v>0</v>
      </c>
      <c r="E9" s="20">
        <f t="shared" si="0"/>
        <v>99.07</v>
      </c>
      <c r="F9" s="22"/>
      <c r="G9" s="22"/>
    </row>
    <row r="10" spans="1:7">
      <c r="A10" s="12" t="s">
        <v>54</v>
      </c>
      <c r="B10" s="18">
        <v>66.790000000000006</v>
      </c>
      <c r="C10" s="18">
        <v>0</v>
      </c>
      <c r="D10" s="18">
        <v>0</v>
      </c>
      <c r="E10" s="20">
        <f t="shared" si="0"/>
        <v>66.790000000000006</v>
      </c>
      <c r="F10" s="22"/>
      <c r="G10" s="22"/>
    </row>
    <row r="11" spans="1:7">
      <c r="A11" s="12" t="s">
        <v>68</v>
      </c>
      <c r="B11" s="18">
        <v>0</v>
      </c>
      <c r="C11" s="18">
        <v>146.51</v>
      </c>
      <c r="D11" s="18">
        <v>0</v>
      </c>
      <c r="E11" s="20">
        <f t="shared" si="0"/>
        <v>146.51</v>
      </c>
      <c r="F11" s="22"/>
      <c r="G11" s="22"/>
    </row>
    <row r="12" spans="1:7">
      <c r="A12" s="13" t="s">
        <v>37</v>
      </c>
      <c r="B12" s="21">
        <f t="shared" ref="B12:C12" si="1">SUM(B6:B11)</f>
        <v>385.31</v>
      </c>
      <c r="C12" s="21">
        <f t="shared" si="1"/>
        <v>1648.53</v>
      </c>
      <c r="D12" s="21">
        <f>SUM(D6:D11)</f>
        <v>0</v>
      </c>
      <c r="E12" s="21">
        <f>SUM(E6:E11)</f>
        <v>2033.84</v>
      </c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18"/>
    </row>
    <row r="15" spans="1:7">
      <c r="D15" s="1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E5BE-CF0B-428E-972C-7C22FD5CFDD8}">
  <dimension ref="A1:G11"/>
  <sheetViews>
    <sheetView workbookViewId="0">
      <selection activeCell="D11" sqref="D11"/>
    </sheetView>
  </sheetViews>
  <sheetFormatPr baseColWidth="10" defaultRowHeight="15"/>
  <cols>
    <col min="1" max="1" width="32.6640625" bestFit="1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55</v>
      </c>
      <c r="B2" s="18">
        <v>1.38</v>
      </c>
      <c r="C2" s="18">
        <v>0</v>
      </c>
      <c r="D2" s="18">
        <v>0</v>
      </c>
      <c r="E2" s="20">
        <f>SUM(B2:D2)</f>
        <v>1.38</v>
      </c>
      <c r="F2" s="22"/>
      <c r="G2" s="22"/>
    </row>
    <row r="3" spans="1:7">
      <c r="A3" s="15" t="s">
        <v>38</v>
      </c>
      <c r="B3" s="19">
        <f>SUM(B2:B2)</f>
        <v>1.38</v>
      </c>
      <c r="C3" s="19">
        <f>SUM(C2:C2)</f>
        <v>0</v>
      </c>
      <c r="D3" s="19">
        <f>SUM(D2:D2)</f>
        <v>0</v>
      </c>
      <c r="E3" s="19">
        <f>SUM(E2:E2)</f>
        <v>1.38</v>
      </c>
      <c r="F3" s="22"/>
      <c r="G3" s="22"/>
    </row>
    <row r="4" spans="1:7">
      <c r="A4" s="12" t="s">
        <v>56</v>
      </c>
      <c r="B4" s="18">
        <v>2011.4</v>
      </c>
      <c r="C4" s="18">
        <v>9.4499999999999993</v>
      </c>
      <c r="D4" s="18">
        <v>0</v>
      </c>
      <c r="E4" s="20">
        <f>SUM(B4:D4)</f>
        <v>2020.8500000000001</v>
      </c>
      <c r="F4" s="22"/>
      <c r="G4" s="22"/>
    </row>
    <row r="5" spans="1:7">
      <c r="A5" s="13" t="s">
        <v>37</v>
      </c>
      <c r="B5" s="21">
        <f>SUM(B4:B4)</f>
        <v>2011.4</v>
      </c>
      <c r="C5" s="21">
        <f>SUM(C4:C4)</f>
        <v>9.4499999999999993</v>
      </c>
      <c r="D5" s="21">
        <f>SUM(D4:D4)</f>
        <v>0</v>
      </c>
      <c r="E5" s="21">
        <f>SUM(E4:E4)</f>
        <v>2020.8500000000001</v>
      </c>
      <c r="F5" s="22"/>
      <c r="G5" s="22"/>
    </row>
    <row r="6" spans="1:7">
      <c r="B6" s="22"/>
      <c r="C6" s="22"/>
      <c r="D6" s="22"/>
      <c r="E6" s="22"/>
      <c r="F6" s="22"/>
      <c r="G6" s="22"/>
    </row>
    <row r="7" spans="1:7">
      <c r="B7" s="22"/>
      <c r="C7" s="22"/>
      <c r="D7" s="22"/>
      <c r="E7" s="22"/>
      <c r="F7" s="22"/>
      <c r="G7" s="22"/>
    </row>
    <row r="8" spans="1:7">
      <c r="B8" s="22"/>
      <c r="C8" s="22"/>
      <c r="D8" s="22"/>
      <c r="E8" s="22"/>
      <c r="F8" s="22"/>
      <c r="G8" s="22"/>
    </row>
    <row r="9" spans="1:7">
      <c r="B9" s="22"/>
      <c r="C9" s="22"/>
      <c r="D9" s="22"/>
      <c r="E9" s="22"/>
      <c r="F9" s="22"/>
      <c r="G9" s="22"/>
    </row>
    <row r="10" spans="1:7">
      <c r="B10" s="22"/>
      <c r="C10" s="22"/>
      <c r="D10" s="22"/>
      <c r="E10" s="22"/>
      <c r="F10" s="22"/>
      <c r="G10" s="22"/>
    </row>
    <row r="11" spans="1:7">
      <c r="B11" s="22"/>
      <c r="C11" s="22"/>
      <c r="D11" s="22"/>
      <c r="E11" s="22"/>
      <c r="F11" s="22"/>
      <c r="G11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FFFD6-30BF-45C5-9418-8974BB80D938}">
  <dimension ref="A1:G16"/>
  <sheetViews>
    <sheetView workbookViewId="0">
      <selection activeCell="G14" sqref="G14"/>
    </sheetView>
  </sheetViews>
  <sheetFormatPr baseColWidth="10" defaultRowHeight="15"/>
  <cols>
    <col min="1" max="1" width="39.33203125" bestFit="1" customWidth="1"/>
  </cols>
  <sheetData>
    <row r="1" spans="1:7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7">
      <c r="A2" s="12" t="s">
        <v>62</v>
      </c>
      <c r="B2" s="18">
        <v>736.8</v>
      </c>
      <c r="C2" s="18">
        <v>129.87</v>
      </c>
      <c r="D2" s="18">
        <v>0</v>
      </c>
      <c r="E2" s="20">
        <f>SUM(B2:D2)</f>
        <v>866.67</v>
      </c>
      <c r="F2" s="22"/>
      <c r="G2" s="22"/>
    </row>
    <row r="3" spans="1:7">
      <c r="A3" s="12" t="s">
        <v>63</v>
      </c>
      <c r="B3" s="18">
        <v>615.64</v>
      </c>
      <c r="C3" s="18">
        <v>35</v>
      </c>
      <c r="D3" s="18">
        <v>0</v>
      </c>
      <c r="E3" s="20">
        <f>SUM(B3:D3)</f>
        <v>650.64</v>
      </c>
      <c r="F3" s="22"/>
      <c r="G3" s="22"/>
    </row>
    <row r="4" spans="1:7">
      <c r="A4" s="12" t="s">
        <v>64</v>
      </c>
      <c r="B4" s="18">
        <v>2120</v>
      </c>
      <c r="C4" s="18">
        <v>3865</v>
      </c>
      <c r="D4" s="18">
        <v>0</v>
      </c>
      <c r="E4" s="20">
        <f>SUM(B4:D4)</f>
        <v>5985</v>
      </c>
      <c r="F4" s="22"/>
      <c r="G4" s="22"/>
    </row>
    <row r="5" spans="1:7">
      <c r="A5" s="15" t="s">
        <v>38</v>
      </c>
      <c r="B5" s="19">
        <f>SUM(B2:B4)</f>
        <v>3472.44</v>
      </c>
      <c r="C5" s="19">
        <f>SUM(C2:C4)</f>
        <v>4029.87</v>
      </c>
      <c r="D5" s="19">
        <f>SUM(D2:D4)</f>
        <v>0</v>
      </c>
      <c r="E5" s="19">
        <f>SUM(E2:E4)</f>
        <v>7502.3099999999995</v>
      </c>
      <c r="F5" s="22"/>
      <c r="G5" s="22"/>
    </row>
    <row r="6" spans="1:7">
      <c r="A6" s="12" t="s">
        <v>57</v>
      </c>
      <c r="B6" s="18">
        <v>154.19999999999999</v>
      </c>
      <c r="C6" s="18">
        <v>34.1</v>
      </c>
      <c r="D6" s="18">
        <v>0</v>
      </c>
      <c r="E6" s="20">
        <f t="shared" ref="E6:E11" si="0">SUM(B6:D6)</f>
        <v>188.29999999999998</v>
      </c>
      <c r="F6" s="22"/>
      <c r="G6" s="22"/>
    </row>
    <row r="7" spans="1:7">
      <c r="A7" s="12" t="s">
        <v>58</v>
      </c>
      <c r="B7" s="18">
        <v>50</v>
      </c>
      <c r="C7" s="18">
        <v>0</v>
      </c>
      <c r="D7" s="18">
        <v>0</v>
      </c>
      <c r="E7" s="20">
        <f t="shared" si="0"/>
        <v>50</v>
      </c>
      <c r="F7" s="22"/>
      <c r="G7" s="22"/>
    </row>
    <row r="8" spans="1:7">
      <c r="A8" s="12" t="s">
        <v>59</v>
      </c>
      <c r="B8" s="18">
        <v>303.57</v>
      </c>
      <c r="C8" s="18">
        <v>31.5</v>
      </c>
      <c r="D8" s="18">
        <v>0</v>
      </c>
      <c r="E8" s="20">
        <f t="shared" si="0"/>
        <v>335.07</v>
      </c>
      <c r="F8" s="22"/>
      <c r="G8" s="22"/>
    </row>
    <row r="9" spans="1:7">
      <c r="A9" s="12" t="s">
        <v>60</v>
      </c>
      <c r="B9" s="18">
        <v>0</v>
      </c>
      <c r="C9" s="18">
        <v>0</v>
      </c>
      <c r="D9" s="18">
        <v>0</v>
      </c>
      <c r="E9" s="20">
        <f t="shared" si="0"/>
        <v>0</v>
      </c>
      <c r="F9" s="22"/>
      <c r="G9" s="22"/>
    </row>
    <row r="10" spans="1:7">
      <c r="A10" s="12" t="s">
        <v>61</v>
      </c>
      <c r="B10" s="18">
        <v>19.600000000000001</v>
      </c>
      <c r="C10" s="18">
        <v>0</v>
      </c>
      <c r="D10" s="18">
        <v>0</v>
      </c>
      <c r="E10" s="20">
        <f t="shared" si="0"/>
        <v>19.600000000000001</v>
      </c>
      <c r="F10" s="22"/>
      <c r="G10" s="22"/>
    </row>
    <row r="11" spans="1:7">
      <c r="A11" s="12" t="s">
        <v>65</v>
      </c>
      <c r="B11" s="18">
        <v>0</v>
      </c>
      <c r="C11" s="18">
        <v>0</v>
      </c>
      <c r="D11" s="18">
        <v>0</v>
      </c>
      <c r="E11" s="20">
        <f t="shared" si="0"/>
        <v>0</v>
      </c>
      <c r="F11" s="22"/>
      <c r="G11" s="22"/>
    </row>
    <row r="12" spans="1:7">
      <c r="A12" s="13" t="s">
        <v>37</v>
      </c>
      <c r="B12" s="21">
        <f t="shared" ref="B12:C12" si="1">SUM(B6:B11)</f>
        <v>527.37</v>
      </c>
      <c r="C12" s="21">
        <f t="shared" si="1"/>
        <v>65.599999999999994</v>
      </c>
      <c r="D12" s="21">
        <f>SUM(D6:D11)</f>
        <v>0</v>
      </c>
      <c r="E12" s="21">
        <f>SUM(E6:E11)</f>
        <v>592.97</v>
      </c>
      <c r="F12" s="22"/>
      <c r="G12" s="22"/>
    </row>
    <row r="13" spans="1:7">
      <c r="B13" s="22"/>
      <c r="C13" s="22"/>
      <c r="D13" s="22"/>
      <c r="E13" s="22"/>
      <c r="F13" s="22"/>
      <c r="G13" s="22"/>
    </row>
    <row r="14" spans="1:7">
      <c r="B14" s="22"/>
      <c r="C14" s="22"/>
      <c r="D14" s="22"/>
      <c r="E14" s="22"/>
      <c r="F14" s="22"/>
      <c r="G14" s="22"/>
    </row>
    <row r="15" spans="1:7">
      <c r="B15" s="22"/>
      <c r="C15" s="22"/>
      <c r="D15" s="22"/>
      <c r="E15" s="22"/>
      <c r="F15" s="22"/>
      <c r="G15" s="22"/>
    </row>
    <row r="16" spans="1:7">
      <c r="B16" s="22"/>
      <c r="C16" s="22"/>
      <c r="D16" s="22"/>
      <c r="E16" s="22"/>
      <c r="F16" s="22"/>
      <c r="G16" s="22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AD538-4B32-4B27-8175-0459C331113A}">
  <dimension ref="A1:F11"/>
  <sheetViews>
    <sheetView workbookViewId="0">
      <selection activeCell="C4" sqref="C4"/>
    </sheetView>
  </sheetViews>
  <sheetFormatPr baseColWidth="10" defaultRowHeight="15"/>
  <cols>
    <col min="1" max="1" width="39.33203125" bestFit="1" customWidth="1"/>
  </cols>
  <sheetData>
    <row r="1" spans="1:6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6">
      <c r="A2" s="12" t="s">
        <v>69</v>
      </c>
      <c r="B2" s="18">
        <v>605.41999999999996</v>
      </c>
      <c r="C2" s="18">
        <v>0</v>
      </c>
      <c r="D2" s="18">
        <v>0</v>
      </c>
      <c r="E2" s="20">
        <f>SUM(B2:D2)</f>
        <v>605.41999999999996</v>
      </c>
      <c r="F2" s="22"/>
    </row>
    <row r="3" spans="1:6">
      <c r="A3" s="15" t="s">
        <v>38</v>
      </c>
      <c r="B3" s="19">
        <f>SUM(B2:B2)</f>
        <v>605.41999999999996</v>
      </c>
      <c r="C3" s="19">
        <f>SUM(C2:C2)</f>
        <v>0</v>
      </c>
      <c r="D3" s="19">
        <f>SUM(D2:D2)</f>
        <v>0</v>
      </c>
      <c r="E3" s="19">
        <f>SUM(E2:E2)</f>
        <v>605.41999999999996</v>
      </c>
      <c r="F3" s="22"/>
    </row>
    <row r="4" spans="1:6">
      <c r="A4" s="12" t="s">
        <v>70</v>
      </c>
      <c r="B4" s="18">
        <v>0</v>
      </c>
      <c r="C4" s="18">
        <v>0</v>
      </c>
      <c r="D4" s="18">
        <v>0</v>
      </c>
      <c r="E4" s="20">
        <f>SUM(B4:D4)</f>
        <v>0</v>
      </c>
      <c r="F4" s="22"/>
    </row>
    <row r="5" spans="1:6">
      <c r="A5" s="13" t="s">
        <v>37</v>
      </c>
      <c r="B5" s="21">
        <f>SUM(B4:B4)</f>
        <v>0</v>
      </c>
      <c r="C5" s="21">
        <f>SUM(C4:C4)</f>
        <v>0</v>
      </c>
      <c r="D5" s="21">
        <f>SUM(D4:D4)</f>
        <v>0</v>
      </c>
      <c r="E5" s="21">
        <f>SUM(E4:E4)</f>
        <v>0</v>
      </c>
      <c r="F5" s="22"/>
    </row>
    <row r="6" spans="1:6">
      <c r="B6" s="22"/>
      <c r="C6" s="22"/>
      <c r="D6" s="22"/>
      <c r="E6" s="22"/>
      <c r="F6" s="22"/>
    </row>
    <row r="7" spans="1:6">
      <c r="B7" s="22"/>
      <c r="C7" s="22"/>
      <c r="D7" s="22"/>
      <c r="E7" s="22"/>
      <c r="F7" s="22"/>
    </row>
    <row r="8" spans="1:6">
      <c r="B8" s="22"/>
      <c r="C8" s="22"/>
      <c r="D8" s="22"/>
      <c r="E8" s="22"/>
      <c r="F8" s="22"/>
    </row>
    <row r="9" spans="1:6">
      <c r="B9" s="22"/>
      <c r="C9" s="22"/>
      <c r="D9" s="22"/>
      <c r="E9" s="22"/>
      <c r="F9" s="22"/>
    </row>
    <row r="10" spans="1:6">
      <c r="B10" s="22"/>
      <c r="C10" s="22"/>
      <c r="D10" s="22"/>
      <c r="E10" s="22"/>
      <c r="F10" s="22"/>
    </row>
    <row r="11" spans="1:6">
      <c r="B11" s="22"/>
      <c r="C11" s="22"/>
      <c r="D11" s="22"/>
      <c r="E11" s="22"/>
      <c r="F11" s="22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FD5C-2A5B-4184-A0E5-5FFDCA590A1F}">
  <dimension ref="A1:F10"/>
  <sheetViews>
    <sheetView workbookViewId="0">
      <selection activeCell="I13" sqref="I13"/>
    </sheetView>
  </sheetViews>
  <sheetFormatPr baseColWidth="10" defaultRowHeight="15"/>
  <cols>
    <col min="1" max="1" width="40.5" bestFit="1" customWidth="1"/>
  </cols>
  <sheetData>
    <row r="1" spans="1:6">
      <c r="A1" s="11" t="s">
        <v>32</v>
      </c>
      <c r="B1" s="14" t="s">
        <v>8</v>
      </c>
      <c r="C1" s="14" t="s">
        <v>9</v>
      </c>
      <c r="D1" s="14" t="s">
        <v>10</v>
      </c>
      <c r="E1" s="14" t="s">
        <v>34</v>
      </c>
    </row>
    <row r="2" spans="1:6">
      <c r="A2" s="12" t="s">
        <v>69</v>
      </c>
      <c r="B2" s="18">
        <v>255.62</v>
      </c>
      <c r="C2" s="18">
        <v>0</v>
      </c>
      <c r="D2" s="18">
        <v>0</v>
      </c>
      <c r="E2" s="20">
        <f>SUM(B2:D2)</f>
        <v>255.62</v>
      </c>
      <c r="F2" s="22"/>
    </row>
    <row r="3" spans="1:6">
      <c r="A3" s="15" t="s">
        <v>38</v>
      </c>
      <c r="B3" s="19">
        <f>SUM(B2:B2)</f>
        <v>255.62</v>
      </c>
      <c r="C3" s="19">
        <f>SUM(C2:C2)</f>
        <v>0</v>
      </c>
      <c r="D3" s="19">
        <f>SUM(D2:D2)</f>
        <v>0</v>
      </c>
      <c r="E3" s="19">
        <f>SUM(E2:E2)</f>
        <v>255.62</v>
      </c>
      <c r="F3" s="22"/>
    </row>
    <row r="4" spans="1:6">
      <c r="A4" s="12" t="s">
        <v>71</v>
      </c>
      <c r="B4" s="18">
        <v>0</v>
      </c>
      <c r="C4" s="18">
        <v>0</v>
      </c>
      <c r="D4" s="18">
        <v>0</v>
      </c>
      <c r="E4" s="20">
        <f>SUM(B4:D4)</f>
        <v>0</v>
      </c>
      <c r="F4" s="22"/>
    </row>
    <row r="5" spans="1:6">
      <c r="A5" s="12" t="s">
        <v>72</v>
      </c>
      <c r="B5" s="18">
        <v>15.8</v>
      </c>
      <c r="C5" s="18">
        <v>0</v>
      </c>
      <c r="D5" s="18">
        <v>0</v>
      </c>
      <c r="E5" s="20">
        <f>SUM(B5:D5)</f>
        <v>15.8</v>
      </c>
      <c r="F5" s="22"/>
    </row>
    <row r="6" spans="1:6">
      <c r="A6" s="12" t="s">
        <v>87</v>
      </c>
      <c r="B6" s="18">
        <v>235.9</v>
      </c>
      <c r="C6" s="18">
        <v>25.4</v>
      </c>
      <c r="D6" s="18">
        <v>0</v>
      </c>
      <c r="E6" s="20">
        <f>SUM(B6:D6)</f>
        <v>261.3</v>
      </c>
      <c r="F6" s="22"/>
    </row>
    <row r="7" spans="1:6">
      <c r="A7" s="12" t="s">
        <v>73</v>
      </c>
      <c r="B7" s="18">
        <v>0</v>
      </c>
      <c r="C7" s="18">
        <v>0</v>
      </c>
      <c r="D7" s="18">
        <v>0</v>
      </c>
      <c r="E7" s="20">
        <f>SUM(B7:D7)</f>
        <v>0</v>
      </c>
      <c r="F7" s="22"/>
    </row>
    <row r="8" spans="1:6">
      <c r="A8" s="13" t="s">
        <v>37</v>
      </c>
      <c r="B8" s="21">
        <f>SUM(B4:B7)</f>
        <v>251.70000000000002</v>
      </c>
      <c r="C8" s="21">
        <f>SUM(C4:C7)</f>
        <v>25.4</v>
      </c>
      <c r="D8" s="21">
        <f>SUM(D4:D7)</f>
        <v>0</v>
      </c>
      <c r="E8" s="21">
        <f>SUM(E4:E7)</f>
        <v>277.10000000000002</v>
      </c>
      <c r="F8" s="22"/>
    </row>
    <row r="9" spans="1:6">
      <c r="B9" s="22"/>
      <c r="C9" s="22"/>
      <c r="D9" s="22"/>
      <c r="E9" s="22"/>
      <c r="F9" s="22"/>
    </row>
    <row r="10" spans="1:6">
      <c r="B10" s="22"/>
      <c r="C10" s="22"/>
      <c r="D10" s="22"/>
      <c r="E10" s="22"/>
      <c r="F10" s="2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26</vt:i4>
      </vt:variant>
    </vt:vector>
  </HeadingPairs>
  <TitlesOfParts>
    <vt:vector size="26" baseType="lpstr">
      <vt:lpstr>Bilan</vt:lpstr>
      <vt:lpstr>COHE_Clôtures</vt:lpstr>
      <vt:lpstr>COM_Clôtures</vt:lpstr>
      <vt:lpstr>CONTRIB_Clôtures</vt:lpstr>
      <vt:lpstr>EVENT_Clôtures</vt:lpstr>
      <vt:lpstr>EXTRA_Clôtures</vt:lpstr>
      <vt:lpstr>FONCT_Clôtures</vt:lpstr>
      <vt:lpstr>CONVER_Clôtures</vt:lpstr>
      <vt:lpstr>LOCAL_Clôtures</vt:lpstr>
      <vt:lpstr>LOG_Clôtures</vt:lpstr>
      <vt:lpstr>MOBILITY_Clôtures</vt:lpstr>
      <vt:lpstr>REPRO_Clôtures</vt:lpstr>
      <vt:lpstr>API_Clôtures</vt:lpstr>
      <vt:lpstr>CANARD_Clôtures</vt:lpstr>
      <vt:lpstr>CASTOR_Clôtures</vt:lpstr>
      <vt:lpstr>DEBOUC_Clôtures</vt:lpstr>
      <vt:lpstr>EVA_Clôtures</vt:lpstr>
      <vt:lpstr>EPILIBRE_Clôtures</vt:lpstr>
      <vt:lpstr>IE_Clôtures</vt:lpstr>
      <vt:lpstr>JARDIN_Clôtures</vt:lpstr>
      <vt:lpstr>LOWTECH_Clôtures</vt:lpstr>
      <vt:lpstr>MEUBLE_Clôtures</vt:lpstr>
      <vt:lpstr>DUDU_Clôtures</vt:lpstr>
      <vt:lpstr>UPFL_Clôtures</vt:lpstr>
      <vt:lpstr>REBUILT_Clôtures</vt:lpstr>
      <vt:lpstr>FNR_Clôtures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Fiorellino</dc:creator>
  <cp:lastModifiedBy>Microsoft Office User</cp:lastModifiedBy>
  <dcterms:created xsi:type="dcterms:W3CDTF">2022-03-04T10:29:30Z</dcterms:created>
  <dcterms:modified xsi:type="dcterms:W3CDTF">2023-05-07T19:52:26Z</dcterms:modified>
</cp:coreProperties>
</file>