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Utilisateur\Documents\Clara\Unipoly\UPSecretrariat\7 - Recherche Entrées\1 - Subventions\2021-2022\AVP-SAO\Dossier Final V3\"/>
    </mc:Choice>
  </mc:AlternateContent>
  <xr:revisionPtr revIDLastSave="0" documentId="13_ncr:1_{37038397-F5A8-4290-AB84-A36E9A011C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fits et Pertes" sheetId="1" r:id="rId1"/>
    <sheet name="Bilan" sheetId="3" r:id="rId2"/>
  </sheets>
  <externalReferences>
    <externalReference r:id="rId3"/>
  </externalReferences>
  <definedNames>
    <definedName name="_se1" localSheetId="0">'Profits et Pertes'!#REF!</definedName>
    <definedName name="_se1">'[1]Proposition OFISA'!#REF!</definedName>
    <definedName name="_se2" localSheetId="0">'Profits et Pertes'!#REF!</definedName>
    <definedName name="_se2">'[1]Proposition OFISA'!#REF!</definedName>
    <definedName name="_ZI1" localSheetId="0">'Profits et Pertes'!$A$1:$E$3,'Profits et Pertes'!#REF!,'Profits et Pertes'!$A$4:$E$70</definedName>
    <definedName name="_ZI1">'[1]Proposition OFISA'!$A$1:$E$58,'[1]Proposition OFISA'!#REF!,'[1]Proposition OFISA'!$A$59:$E$100</definedName>
    <definedName name="ACTCIR" localSheetId="0">'Profits et Pertes'!#REF!</definedName>
    <definedName name="ACTCIRprec">'Profits et Pertes'!#REF!</definedName>
    <definedName name="ACTDIS" localSheetId="0">'Profits et Pertes'!#REF!</definedName>
    <definedName name="ACTDISprec">'Profits et Pertes'!#REF!</definedName>
    <definedName name="actif" localSheetId="0">'Profits et Pertes'!$A$1:$E$3</definedName>
    <definedName name="ACTIMM" localSheetId="0">'Profits et Pertes'!#REF!</definedName>
    <definedName name="ACTIMMprec">'Profits et Pertes'!#REF!</definedName>
    <definedName name="ACTREA" localSheetId="0">'Profits et Pertes'!#REF!</definedName>
    <definedName name="ACTREAprec">'Profits et Pertes'!#REF!</definedName>
    <definedName name="AMORTI" localSheetId="0">'Profits et Pertes'!#REF!</definedName>
    <definedName name="AMORTI">'[1]Proposition OFISA'!#REF!</definedName>
    <definedName name="annexe" localSheetId="0">'Profits et Pertes'!$A$4:$E$70</definedName>
    <definedName name="AREPAR" localSheetId="0">'Profits et Pertes'!#REF!</definedName>
    <definedName name="AREPAR">'[1]Proposition OFISA'!#REF!</definedName>
    <definedName name="ATRELE" localSheetId="0">'Profits et Pertes'!#REF!</definedName>
    <definedName name="ATRELE">'[1]Proposition OFISA'!#REF!</definedName>
    <definedName name="AUGMACT" localSheetId="0">'Profits et Pertes'!#REF!</definedName>
    <definedName name="AUGMACT">'[1]Proposition OFISA'!#REF!</definedName>
    <definedName name="AUTDEB" localSheetId="0">'Profits et Pertes'!#REF!</definedName>
    <definedName name="AUTDEB">'[1]Proposition OFISA'!#REF!</definedName>
    <definedName name="BANACT" localSheetId="0">'Profits et Pertes'!#REF!</definedName>
    <definedName name="BANACT">'[1]Proposition OFISA'!#REF!</definedName>
    <definedName name="BEAVIT" localSheetId="0">'Profits et Pertes'!#REF!</definedName>
    <definedName name="BEAVIT">'[1]Proposition OFISA'!#REF!</definedName>
    <definedName name="BENAVI" localSheetId="0">'Profits et Pertes'!#REF!</definedName>
    <definedName name="BENAVI">'[1]Proposition OFISA'!#REF!</definedName>
    <definedName name="BENEXE" localSheetId="0">'Profits et Pertes'!#REF!</definedName>
    <definedName name="BENEXE">'[1]Proposition OFISA'!#REF!</definedName>
    <definedName name="BENEXP" localSheetId="0">'Profits et Pertes'!#REF!</definedName>
    <definedName name="BENEXP">'[1]Proposition OFISA'!#REF!</definedName>
    <definedName name="BENPER" localSheetId="0">'Profits et Pertes'!#REF!</definedName>
    <definedName name="BENPER">'[1]Proposition OFISA'!#REF!</definedName>
    <definedName name="BEREBI" localSheetId="0">'Profits et Pertes'!#REF!</definedName>
    <definedName name="BEREBIprec">'Profits et Pertes'!#REF!</definedName>
    <definedName name="BEREBIpreced">'Profits et Pertes'!#REF!</definedName>
    <definedName name="bilan" localSheetId="0">'Profits et Pertes'!$A$1:$E$3</definedName>
    <definedName name="bildet" localSheetId="0">'Profits et Pertes'!#REF!</definedName>
    <definedName name="bildet">'[1]Proposition OFISA'!#REF!</definedName>
    <definedName name="CAPACT" localSheetId="0">'Profits et Pertes'!#REF!</definedName>
    <definedName name="CAPACT">'[1]Proposition OFISA'!#REF!</definedName>
    <definedName name="CAPITAL" localSheetId="0">'Profits et Pertes'!#REF!</definedName>
    <definedName name="CAPITALprec">'Profits et Pertes'!#REF!</definedName>
    <definedName name="CAPITALpreced">'Profits et Pertes'!#REF!</definedName>
    <definedName name="CAPRES" localSheetId="0">'Profits et Pertes'!#REF!</definedName>
    <definedName name="CAPRES">'[1]Proposition OFISA'!#REF!</definedName>
    <definedName name="CASFLO" localSheetId="0">'Profits et Pertes'!#REF!</definedName>
    <definedName name="CASFLO">'[1]Proposition OFISA'!#REF!</definedName>
    <definedName name="CHABRU" localSheetId="0">'Profits et Pertes'!#REF!</definedName>
    <definedName name="CHABRU">'[1]Proposition OFISA'!#REF!</definedName>
    <definedName name="CHADIV">'Profits et Pertes'!#REF!</definedName>
    <definedName name="CHADIVprec">'Profits et Pertes'!#REF!</definedName>
    <definedName name="CHANET" localSheetId="0">'Profits et Pertes'!#REF!</definedName>
    <definedName name="CHANET">'[1]Proposition OFISA'!#REF!</definedName>
    <definedName name="CHASOUT">'Profits et Pertes'!$E$27</definedName>
    <definedName name="CHASOUTprec">'Profits et Pertes'!#REF!</definedName>
    <definedName name="Compte_de_profits_et_pertes_1997" localSheetId="0">'Profits et Pertes'!#REF!</definedName>
    <definedName name="Compte_de_profits_et_pertes_1997">'[1]Proposition OFISA'!#REF!</definedName>
    <definedName name="DATARR" localSheetId="0">'Profits et Pertes'!#REF!</definedName>
    <definedName name="DATEBIL" localSheetId="0">'Profits et Pertes'!#REF!</definedName>
    <definedName name="DATEPEP" localSheetId="0">'Profits et Pertes'!#REF!</definedName>
    <definedName name="DATEPEP">'[1]Proposition OFISA'!#REF!</definedName>
    <definedName name="DEACTprec">'Profits et Pertes'!#REF!</definedName>
    <definedName name="DETACT" localSheetId="0">'Profits et Pertes'!#REF!</definedName>
    <definedName name="DETACTprec">'Profits et Pertes'!#REF!</definedName>
    <definedName name="DETALT" localSheetId="0">'Profits et Pertes'!#REF!</definedName>
    <definedName name="DETALT">'[1]Proposition OFISA'!#REF!</definedName>
    <definedName name="DIMIDETT" localSheetId="0">'Profits et Pertes'!#REF!</definedName>
    <definedName name="DIMIDETT">'[1]Proposition OFISA'!#REF!</definedName>
    <definedName name="DIVIDE" localSheetId="0">'Profits et Pertes'!#REF!</definedName>
    <definedName name="DIVIDE">'[1]Proposition OFISA'!#REF!</definedName>
    <definedName name="EMLOTE" localSheetId="0">'Profits et Pertes'!#REF!</definedName>
    <definedName name="EMLOTE">'[1]Proposition OFISA'!#REF!</definedName>
    <definedName name="EMPHYP" localSheetId="0">'Profits et Pertes'!#REF!</definedName>
    <definedName name="EMPHYP">'[1]Proposition OFISA'!#REF!</definedName>
    <definedName name="EXCEDE" localSheetId="0">'Profits et Pertes'!#REF!</definedName>
    <definedName name="EXCEDE">'[1]Proposition OFISA'!#REF!</definedName>
    <definedName name="FINEXT" localSheetId="0">'Profits et Pertes'!#REF!</definedName>
    <definedName name="FINEXT">'[1]Proposition OFISA'!#REF!</definedName>
    <definedName name="FININT" localSheetId="0">'Profits et Pertes'!#REF!</definedName>
    <definedName name="FININT">'[1]Proposition OFISA'!#REF!</definedName>
    <definedName name="FONETR" localSheetId="0">'Profits et Pertes'!#REF!</definedName>
    <definedName name="FONETRprec">'Profits et Pertes'!#REF!</definedName>
    <definedName name="FONPRO" localSheetId="0">'Profits et Pertes'!#REF!</definedName>
    <definedName name="FONPROprec">'Profits et Pertes'!#REF!</definedName>
    <definedName name="FRADCO" localSheetId="0">'Profits et Pertes'!#REF!</definedName>
    <definedName name="FRADCO">'[1]Proposition OFISA'!#REF!</definedName>
    <definedName name="FRAPER" localSheetId="0">'Profits et Pertes'!#REF!</definedName>
    <definedName name="FRAPER">'[1]Proposition OFISA'!#REF!</definedName>
    <definedName name="FRDIGE" localSheetId="0">'Profits et Pertes'!#REF!</definedName>
    <definedName name="FRDIGE">'[1]Proposition OFISA'!#REF!</definedName>
    <definedName name="IMMCOR" localSheetId="0">'Profits et Pertes'!#REF!</definedName>
    <definedName name="IMMCORprec">'Profits et Pertes'!#REF!</definedName>
    <definedName name="IMMFIN" localSheetId="0">'Profits et Pertes'!#REF!</definedName>
    <definedName name="IMMFIN">'[1]Proposition OFISA'!#REF!</definedName>
    <definedName name="IMMINC" localSheetId="0">'Profits et Pertes'!#REF!</definedName>
    <definedName name="IMMINC">'[1]Proposition OFISA'!#REF!</definedName>
    <definedName name="_xlnm.Print_Titles" localSheetId="0">'Profits et Pertes'!$1:$2</definedName>
    <definedName name="MARBRU" localSheetId="0">'Profits et Pertes'!#REF!</definedName>
    <definedName name="MARBRU">'[1]Proposition OFISA'!#REF!</definedName>
    <definedName name="page_de_garde" localSheetId="0">'Profits et Pertes'!#REF!</definedName>
    <definedName name="page_de_garde">'[1]Proposition OFISA'!#REF!</definedName>
    <definedName name="passif" localSheetId="0">'Profits et Pertes'!#REF!</definedName>
    <definedName name="PEPREP" localSheetId="0">'Profits et Pertes'!#REF!</definedName>
    <definedName name="PP" localSheetId="0">'Profits et Pertes'!#REF!</definedName>
    <definedName name="PP">'[1]Proposition OFISA'!#REF!</definedName>
    <definedName name="ppbis" localSheetId="0">'Profits et Pertes'!#REF!</definedName>
    <definedName name="ppbis">'[1]Proposition OFISA'!#REF!</definedName>
    <definedName name="ppdet" localSheetId="0">'Profits et Pertes'!#REF!</definedName>
    <definedName name="ppdet">'[1]Proposition OFISA'!#REF!</definedName>
    <definedName name="PPPSDD" localSheetId="0">'Profits et Pertes'!#REF!</definedName>
    <definedName name="PPPSDD">'[1]Proposition OFISA'!#REF!</definedName>
    <definedName name="PRMAVE" localSheetId="0">'Profits et Pertes'!#REF!</definedName>
    <definedName name="PRMAVE">'[1]Proposition OFISA'!#REF!</definedName>
    <definedName name="pro" localSheetId="0">'Profits et Pertes'!#REF!</definedName>
    <definedName name="pro">'[1]Proposition OFISA'!#REF!</definedName>
    <definedName name="PRODAUT">'Profits et Pertes'!#REF!</definedName>
    <definedName name="PRODAUTprec">'Profits et Pertes'!#REF!</definedName>
    <definedName name="PRODFIN">'Profits et Pertes'!$E$9</definedName>
    <definedName name="PRODFINprec">'Profits et Pertes'!#REF!</definedName>
    <definedName name="PROVIS" localSheetId="0">'Profits et Pertes'!#REF!</definedName>
    <definedName name="PROVISprec">'Profits et Pertes'!#REF!</definedName>
    <definedName name="RAISOC" localSheetId="0">'Profits et Pertes'!$A$1</definedName>
    <definedName name="RAISOC1" localSheetId="0">'Profits et Pertes'!$A$2:$E$2</definedName>
    <definedName name="REPART" localSheetId="0">'Profits et Pertes'!#REF!</definedName>
    <definedName name="REPART">'[1]Proposition OFISA'!#REF!</definedName>
    <definedName name="se" localSheetId="0">'Profits et Pertes'!#REF!</definedName>
    <definedName name="se">'[1]Proposition OFISA'!#REF!</definedName>
    <definedName name="SEREXT" localSheetId="0">'Profits et Pertes'!#REF!</definedName>
    <definedName name="SEREXT">'[1]Proposition OFISA'!#REF!</definedName>
    <definedName name="SLTEXT" localSheetId="0">'Profits et Pertes'!#REF!</definedName>
    <definedName name="SLTEXT">'[1]Proposition OFISA'!#REF!</definedName>
    <definedName name="TITANNEXE" localSheetId="0">'Profits et Pertes'!#REF!</definedName>
    <definedName name="TITBILAN" localSheetId="0">'Profits et Pertes'!#REF!</definedName>
    <definedName name="TITPP" localSheetId="0">'Profits et Pertes'!#REF!</definedName>
    <definedName name="TITPP">'[1]Proposition OFISA'!#REF!</definedName>
    <definedName name="TITPPBIS" localSheetId="0">'Profits et Pertes'!#REF!</definedName>
    <definedName name="TITPPBIS">'[1]Proposition OFISA'!#REF!</definedName>
    <definedName name="TITPRO" localSheetId="0">'Profits et Pertes'!#REF!</definedName>
    <definedName name="TITPRO">'[1]Proposition OFISA'!#REF!</definedName>
    <definedName name="TITSE" localSheetId="0">'Profits et Pertes'!#REF!</definedName>
    <definedName name="TITSE">'[1]Proposition OFISA'!#REF!</definedName>
    <definedName name="TOTACT" localSheetId="0">'Profits et Pertes'!#REF!</definedName>
    <definedName name="TOTACTprec">'Profits et Pertes'!#REF!</definedName>
    <definedName name="TOTCHA">'Profits et Pertes'!$E$60</definedName>
    <definedName name="TOTCHAprec">'Profits et Pertes'!#REF!</definedName>
    <definedName name="TOTEMP" localSheetId="0">'Profits et Pertes'!#REF!</definedName>
    <definedName name="TOTEMP">'[1]Proposition OFISA'!#REF!</definedName>
    <definedName name="TOTPAS" localSheetId="0">'Profits et Pertes'!#REF!</definedName>
    <definedName name="TOTPASprec">'Profits et Pertes'!#REF!</definedName>
    <definedName name="TOTPROD">'Profits et Pertes'!$E$24</definedName>
    <definedName name="TOTPRODprec">'Profits et Pertes'!#REF!</definedName>
    <definedName name="TOTSOU" localSheetId="0">'Profits et Pertes'!#REF!</definedName>
    <definedName name="TOTSOU">'[1]Proposition OFISA'!#REF!</definedName>
    <definedName name="TRADEP" localSheetId="0">'Profits et Pertes'!#REF!</definedName>
    <definedName name="TRADEP">'[1]Proposition OFISA'!#REF!</definedName>
    <definedName name="VARIFR" localSheetId="0">'Profits et Pertes'!#REF!</definedName>
    <definedName name="VARIFR">'[1]Proposition OFISA'!#REF!</definedName>
    <definedName name="Z_4DD812B0_0CE4_4712_BE3B_6D951AD1EC9E_.wvu.PrintArea" localSheetId="0" hidden="1">'Profits et Pertes'!$A$1:$E$62</definedName>
    <definedName name="Z_4DD812B0_0CE4_4712_BE3B_6D951AD1EC9E_.wvu.PrintTitles" localSheetId="0" hidden="1">'Profits et Pertes'!$1:$2</definedName>
    <definedName name="Z_4DD812B0_0CE4_4712_BE3B_6D951AD1EC9E_.wvu.Rows" localSheetId="0" hidden="1">'Profits et Pertes'!#REF!,'Profits et Pertes'!#REF!</definedName>
    <definedName name="Z_5AA83601_D342_4A40_961E_3F472B3C3A80_.wvu.PrintArea" localSheetId="0" hidden="1">'Profits et Pertes'!$A$1:$E$62</definedName>
    <definedName name="Z_5AA83601_D342_4A40_961E_3F472B3C3A80_.wvu.PrintTitles" localSheetId="0" hidden="1">'Profits et Pertes'!$1:$2</definedName>
    <definedName name="Z_5AA83601_D342_4A40_961E_3F472B3C3A80_.wvu.Rows" localSheetId="0" hidden="1">'Profits et Pertes'!#REF!,'Profits et Pertes'!#REF!</definedName>
    <definedName name="Z_A035189C_C4C8_477A_B8CF_33A16CD08E43_.wvu.PrintArea" localSheetId="0" hidden="1">'Profits et Pertes'!$A$1:$E$62</definedName>
    <definedName name="Z_A035189C_C4C8_477A_B8CF_33A16CD08E43_.wvu.PrintTitles" localSheetId="0" hidden="1">'Profits et Pertes'!$1:$2</definedName>
    <definedName name="Z_A035189C_C4C8_477A_B8CF_33A16CD08E43_.wvu.Rows" localSheetId="0" hidden="1">'Profits et Pertes'!#REF!,'Profits et Pertes'!#REF!</definedName>
    <definedName name="Z_BFDCD700_5607_11D7_98B8_0001020B4F98_.wvu.PrintArea" localSheetId="0" hidden="1">'Profits et Pertes'!$A$1:$E$62</definedName>
    <definedName name="Z_BFDCD700_5607_11D7_98B8_0001020B4F98_.wvu.PrintTitles" localSheetId="0" hidden="1">'Profits et Pertes'!$1:$2</definedName>
    <definedName name="Z_BFDCD700_5607_11D7_98B8_0001020B4F98_.wvu.Rows" localSheetId="0" hidden="1">'Profits et Pertes'!#REF!,'Profits et Pertes'!#REF!</definedName>
    <definedName name="_xlnm.Print_Area" localSheetId="1">Bilan!$A$1:$F$50</definedName>
    <definedName name="_xlnm.Print_Area" localSheetId="0">'Profits et Pertes'!$A$1:$M$70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C10" i="1"/>
  <c r="C25" i="1" s="1"/>
  <c r="B19" i="1"/>
  <c r="C29" i="1" l="1"/>
  <c r="E10" i="1" l="1"/>
  <c r="E25" i="1" s="1"/>
  <c r="B10" i="1" l="1"/>
  <c r="B22" i="1" l="1"/>
  <c r="B17" i="1"/>
  <c r="B26" i="1"/>
  <c r="B57" i="1"/>
  <c r="B13" i="3"/>
  <c r="B12" i="3" s="1"/>
  <c r="E44" i="1"/>
  <c r="E52" i="1"/>
  <c r="C56" i="1"/>
  <c r="E43" i="1" l="1"/>
  <c r="C43" i="1"/>
  <c r="C60" i="1" s="1"/>
  <c r="B25" i="1"/>
  <c r="B52" i="1"/>
  <c r="B44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5" i="1"/>
  <c r="B46" i="1"/>
  <c r="B47" i="1"/>
  <c r="B48" i="1"/>
  <c r="B49" i="1"/>
  <c r="B50" i="1"/>
  <c r="B51" i="1"/>
  <c r="B54" i="1"/>
  <c r="B58" i="1"/>
  <c r="B56" i="1"/>
  <c r="E29" i="1"/>
  <c r="B21" i="1"/>
  <c r="B20" i="1"/>
  <c r="B16" i="1"/>
  <c r="B15" i="1"/>
  <c r="B11" i="1"/>
  <c r="B12" i="1"/>
  <c r="B13" i="1"/>
  <c r="B14" i="1"/>
  <c r="D40" i="3"/>
  <c r="D31" i="3" s="1"/>
  <c r="D12" i="3"/>
  <c r="E60" i="1" l="1"/>
  <c r="E62" i="1" s="1"/>
  <c r="C62" i="1"/>
  <c r="B43" i="1" l="1"/>
  <c r="B40" i="3"/>
  <c r="B31" i="3" s="1"/>
  <c r="B24" i="3" l="1"/>
  <c r="D24" i="3"/>
  <c r="D21" i="3"/>
  <c r="B21" i="3" l="1"/>
  <c r="B27" i="3"/>
  <c r="C66" i="1" l="1"/>
  <c r="C68" i="1" s="1"/>
  <c r="B45" i="3" s="1"/>
  <c r="E66" i="1"/>
  <c r="E68" i="1" s="1"/>
  <c r="D45" i="3" s="1"/>
  <c r="B44" i="3" s="1"/>
  <c r="B11" i="3"/>
  <c r="B67" i="1" l="1"/>
  <c r="B65" i="1"/>
  <c r="B63" i="1"/>
  <c r="B61" i="1"/>
  <c r="B59" i="1"/>
  <c r="B29" i="1"/>
  <c r="B27" i="1"/>
  <c r="B23" i="1"/>
  <c r="D11" i="3" l="1"/>
  <c r="D27" i="3"/>
  <c r="B60" i="1"/>
  <c r="B64" i="1"/>
  <c r="B43" i="3" l="1"/>
  <c r="B47" i="3" s="1"/>
  <c r="D43" i="3"/>
  <c r="D47" i="3" s="1"/>
  <c r="B62" i="1" l="1"/>
  <c r="B66" i="1" l="1"/>
  <c r="B68" i="1" l="1"/>
</calcChain>
</file>

<file path=xl/sharedStrings.xml><?xml version="1.0" encoding="utf-8"?>
<sst xmlns="http://schemas.openxmlformats.org/spreadsheetml/2006/main" count="103" uniqueCount="96">
  <si>
    <t>Association EPFL</t>
  </si>
  <si>
    <t>Ecublens</t>
  </si>
  <si>
    <t>A c t i f</t>
  </si>
  <si>
    <t>CHF</t>
  </si>
  <si>
    <t>Actifs disponibles</t>
  </si>
  <si>
    <t>Actifs réalisables</t>
  </si>
  <si>
    <t>Actifs immobilisés</t>
  </si>
  <si>
    <t>Total de l'actif</t>
  </si>
  <si>
    <t>P a s s i f</t>
  </si>
  <si>
    <t>Fonds étrangers</t>
  </si>
  <si>
    <t>Dettes à court terme</t>
  </si>
  <si>
    <t xml:space="preserve">Créanciers </t>
  </si>
  <si>
    <t>Fortune de l'association</t>
  </si>
  <si>
    <t>Fortune</t>
  </si>
  <si>
    <t>Résultat de l'exercice</t>
  </si>
  <si>
    <t>Total du passif</t>
  </si>
  <si>
    <t>Produits de l'association</t>
  </si>
  <si>
    <t>Autres recettes</t>
  </si>
  <si>
    <t>Total des produits</t>
  </si>
  <si>
    <t>Charges de l'association</t>
  </si>
  <si>
    <t>Total des charges</t>
  </si>
  <si>
    <t>Résultat avant amortissements et provisions</t>
  </si>
  <si>
    <t>Amortissements des immobilisations corporelles</t>
  </si>
  <si>
    <t>Résultat avant produits et charges financiers</t>
  </si>
  <si>
    <t>Résultat avant impôts</t>
  </si>
  <si>
    <t>Justification</t>
  </si>
  <si>
    <t>Débiteurs nets</t>
  </si>
  <si>
    <t xml:space="preserve">Recettes </t>
  </si>
  <si>
    <t>Matériel</t>
  </si>
  <si>
    <t>Ecart% Budget vs 
N-1</t>
  </si>
  <si>
    <r>
      <t xml:space="preserve">Cotisations </t>
    </r>
    <r>
      <rPr>
        <sz val="11"/>
        <color rgb="FF00B050"/>
        <rFont val="Arial"/>
        <family val="2"/>
      </rPr>
      <t>membres</t>
    </r>
  </si>
  <si>
    <r>
      <t>Actifs circulants</t>
    </r>
    <r>
      <rPr>
        <b/>
        <sz val="9"/>
        <rFont val="Arial"/>
        <family val="2"/>
      </rPr>
      <t/>
    </r>
  </si>
  <si>
    <t>avec comparaison du compte bilan 2020</t>
  </si>
  <si>
    <t>Compte de profits et pertes (budget) 2022</t>
  </si>
  <si>
    <t>avec comparaison du compte d'exploitation 2021</t>
  </si>
  <si>
    <t>Budget 
2022</t>
  </si>
  <si>
    <t>Comptes
réalisés 
2021</t>
  </si>
  <si>
    <t>Ecublens
Estimation Bilan au 30.09.2021</t>
  </si>
  <si>
    <t>Bilan au 30 septembre</t>
  </si>
  <si>
    <t>Banque Compte Principal</t>
  </si>
  <si>
    <t>Banque des Achats Solidaires</t>
  </si>
  <si>
    <t>Banque Compte d'Epilibre</t>
  </si>
  <si>
    <t>Caisse Principale</t>
  </si>
  <si>
    <t>Caisse Castor Freegan</t>
  </si>
  <si>
    <t>Caisse UP Fashion Lab</t>
  </si>
  <si>
    <t>Caisse Meubléco</t>
  </si>
  <si>
    <t>Crédit membres des Achats Solidaires</t>
  </si>
  <si>
    <t>Frais administratifs dû à Epilibre</t>
  </si>
  <si>
    <t>Fonds du Castor Freegan</t>
  </si>
  <si>
    <t>Fonds de Meubléco</t>
  </si>
  <si>
    <t>Avances des membres d'UP Fashion Lab</t>
  </si>
  <si>
    <t>Dettes non réclamées</t>
  </si>
  <si>
    <t>Frais administratifs dû aux Achats Solidaires</t>
  </si>
  <si>
    <t>Fonds d'Epilibre</t>
  </si>
  <si>
    <t>Mobility</t>
  </si>
  <si>
    <t>Dons</t>
  </si>
  <si>
    <t>Charges engagées par le comité :</t>
  </si>
  <si>
    <t>Réunions</t>
  </si>
  <si>
    <t>Recrutement</t>
  </si>
  <si>
    <t>Logistique</t>
  </si>
  <si>
    <t>Local</t>
  </si>
  <si>
    <t>Hébergement Informatique</t>
  </si>
  <si>
    <t>Frais généraux</t>
  </si>
  <si>
    <t>Communication</t>
  </si>
  <si>
    <t>Assemblée Générale</t>
  </si>
  <si>
    <t>Conférences</t>
  </si>
  <si>
    <t>Animations</t>
  </si>
  <si>
    <t>Charges engagées par les pôles :</t>
  </si>
  <si>
    <t>Achats Solidaires</t>
  </si>
  <si>
    <t>Apiculture</t>
  </si>
  <si>
    <t>Canard Huppé</t>
  </si>
  <si>
    <t>Jardin</t>
  </si>
  <si>
    <t>Semaine de la Durabilité</t>
  </si>
  <si>
    <t>Bibliothèque</t>
  </si>
  <si>
    <t>Castor Freegan</t>
  </si>
  <si>
    <t>La Convergence</t>
  </si>
  <si>
    <t>E.V.A</t>
  </si>
  <si>
    <t>Ingénieur·es Engagé·es</t>
  </si>
  <si>
    <t>Comptes 
réalisés
2021</t>
  </si>
  <si>
    <t>Estimation 
2022</t>
  </si>
  <si>
    <t xml:space="preserve">UPFL : Achat de vêtement </t>
  </si>
  <si>
    <t>UPFL : Fonctionement</t>
  </si>
  <si>
    <t>UP Fashion Lab : Bourse Act4Change</t>
  </si>
  <si>
    <t>Semaine de la durabilité : Subventions (Hors AVP-SAO)</t>
  </si>
  <si>
    <t>Castor Freegan : Ventes</t>
  </si>
  <si>
    <t>Apiculture : Ventes</t>
  </si>
  <si>
    <t>UP Fashion Lab : Ventes</t>
  </si>
  <si>
    <t>AVP SAO : Subvention Demandée</t>
  </si>
  <si>
    <t>Epilibre : Fonctionement</t>
  </si>
  <si>
    <t xml:space="preserve"> </t>
  </si>
  <si>
    <t>Epilibre : Ventes</t>
  </si>
  <si>
    <t>Meubléco : Ventes</t>
  </si>
  <si>
    <t>Meubléco : Achat de meubles</t>
  </si>
  <si>
    <t>Epilibre : Achat de denrées alimentaires</t>
  </si>
  <si>
    <t>Meubléco : Bourse Act4Change</t>
  </si>
  <si>
    <t>Meubléco : Fonctionnement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</si>
</sst>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#,##0.00\ ;\(#,##0.00\)"/>
    <numFmt numFmtId="166" formatCode="0.0\ "/>
    <numFmt numFmtId="167" formatCode="0.0%"/>
  </numFmts>
  <fonts count="34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Trebuchet MS"/>
      <family val="2"/>
    </font>
    <font>
      <b/>
      <sz val="15"/>
      <name val="Times New Roman"/>
      <family val="1"/>
    </font>
    <font>
      <b/>
      <sz val="14"/>
      <name val="Trebuchet MS"/>
      <family val="2"/>
    </font>
    <font>
      <sz val="10"/>
      <name val="CG Times"/>
      <family val="1"/>
    </font>
    <font>
      <b/>
      <i/>
      <sz val="11"/>
      <name val="Trebuchet MS"/>
      <family val="2"/>
    </font>
    <font>
      <b/>
      <u/>
      <sz val="14"/>
      <name val="Times New Roman"/>
      <family val="1"/>
    </font>
    <font>
      <b/>
      <u/>
      <sz val="12"/>
      <name val="Times New Roman"/>
      <family val="1"/>
    </font>
    <font>
      <b/>
      <sz val="11"/>
      <name val="Trebuchet MS"/>
      <family val="2"/>
    </font>
    <font>
      <sz val="9"/>
      <name val="Trebuchet MS"/>
      <family val="2"/>
    </font>
    <font>
      <b/>
      <sz val="14"/>
      <name val="Times New Roman"/>
      <family val="1"/>
    </font>
    <font>
      <i/>
      <sz val="11"/>
      <name val="Trebuchet MS"/>
      <family val="2"/>
    </font>
    <font>
      <i/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i/>
      <sz val="11"/>
      <name val="Arial"/>
      <family val="2"/>
    </font>
    <font>
      <sz val="11"/>
      <color rgb="FF00B050"/>
      <name val="Arial"/>
      <family val="2"/>
    </font>
    <font>
      <b/>
      <sz val="9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u/>
      <sz val="11"/>
      <name val="Arial"/>
      <family val="2"/>
    </font>
    <font>
      <sz val="11"/>
      <color indexed="9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gray06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</borders>
  <cellStyleXfs count="13">
    <xf numFmtId="0" fontId="0" fillId="0" borderId="0"/>
    <xf numFmtId="9" fontId="15" fillId="0" borderId="0" applyFont="0" applyFill="0" applyBorder="0" applyAlignment="0" applyProtection="0"/>
    <xf numFmtId="165" fontId="1" fillId="0" borderId="0"/>
    <xf numFmtId="0" fontId="3" fillId="0" borderId="0">
      <alignment horizontal="centerContinuous"/>
      <protection locked="0"/>
    </xf>
    <xf numFmtId="165" fontId="1" fillId="0" borderId="0" applyFill="0"/>
    <xf numFmtId="4" fontId="5" fillId="0" borderId="0" applyFont="0" applyFill="0" applyBorder="0" applyAlignment="0" applyProtection="0"/>
    <xf numFmtId="0" fontId="7" fillId="0" borderId="0">
      <alignment horizontal="center"/>
      <protection locked="0"/>
    </xf>
    <xf numFmtId="1" fontId="8" fillId="0" borderId="0" applyFill="0">
      <alignment horizontal="center"/>
    </xf>
    <xf numFmtId="165" fontId="11" fillId="0" borderId="0" applyProtection="0">
      <protection locked="0"/>
    </xf>
    <xf numFmtId="165" fontId="1" fillId="2" borderId="1"/>
    <xf numFmtId="165" fontId="13" fillId="0" borderId="1">
      <protection locked="0"/>
    </xf>
    <xf numFmtId="165" fontId="14" fillId="1" borderId="1"/>
    <xf numFmtId="165" fontId="1" fillId="2" borderId="0" applyBorder="0">
      <protection locked="0"/>
    </xf>
  </cellStyleXfs>
  <cellXfs count="121">
    <xf numFmtId="0" fontId="0" fillId="0" borderId="0" xfId="0"/>
    <xf numFmtId="165" fontId="2" fillId="0" borderId="0" xfId="2" applyFont="1"/>
    <xf numFmtId="3" fontId="6" fillId="0" borderId="0" xfId="5" applyNumberFormat="1" applyFont="1" applyBorder="1" applyAlignment="1">
      <alignment horizontal="center"/>
    </xf>
    <xf numFmtId="165" fontId="12" fillId="0" borderId="0" xfId="2" applyFont="1"/>
    <xf numFmtId="165" fontId="2" fillId="0" borderId="0" xfId="2" applyFont="1" applyProtection="1">
      <protection locked="0"/>
    </xf>
    <xf numFmtId="165" fontId="9" fillId="0" borderId="0" xfId="2" applyFont="1"/>
    <xf numFmtId="165" fontId="2" fillId="0" borderId="0" xfId="2" applyFont="1" applyAlignment="1">
      <alignment horizontal="left"/>
    </xf>
    <xf numFmtId="166" fontId="2" fillId="0" borderId="0" xfId="2" applyNumberFormat="1" applyFont="1" applyAlignment="1" applyProtection="1">
      <alignment horizontal="left"/>
      <protection locked="0"/>
    </xf>
    <xf numFmtId="166" fontId="2" fillId="0" borderId="0" xfId="2" applyNumberFormat="1" applyFont="1" applyAlignment="1">
      <alignment horizontal="left"/>
    </xf>
    <xf numFmtId="167" fontId="10" fillId="0" borderId="0" xfId="1" applyNumberFormat="1" applyFont="1" applyFill="1" applyBorder="1"/>
    <xf numFmtId="165" fontId="2" fillId="3" borderId="0" xfId="2" applyFont="1" applyFill="1"/>
    <xf numFmtId="3" fontId="6" fillId="3" borderId="0" xfId="5" applyNumberFormat="1" applyFont="1" applyFill="1" applyBorder="1" applyAlignment="1">
      <alignment horizontal="center"/>
    </xf>
    <xf numFmtId="3" fontId="6" fillId="3" borderId="0" xfId="5" applyNumberFormat="1" applyFont="1" applyFill="1" applyBorder="1" applyAlignment="1" applyProtection="1">
      <alignment horizontal="center"/>
      <protection locked="0"/>
    </xf>
    <xf numFmtId="0" fontId="18" fillId="0" borderId="2" xfId="7" quotePrefix="1" applyNumberFormat="1" applyFont="1" applyFill="1" applyBorder="1" applyAlignment="1">
      <alignment horizontal="center" vertical="center" wrapText="1"/>
    </xf>
    <xf numFmtId="164" fontId="19" fillId="3" borderId="2" xfId="5" applyNumberFormat="1" applyFont="1" applyFill="1" applyBorder="1" applyAlignment="1" applyProtection="1">
      <alignment horizontal="right"/>
      <protection locked="0"/>
    </xf>
    <xf numFmtId="164" fontId="19" fillId="0" borderId="2" xfId="5" applyNumberFormat="1" applyFont="1" applyFill="1" applyBorder="1" applyAlignment="1" applyProtection="1">
      <alignment horizontal="left" vertical="center"/>
      <protection locked="0"/>
    </xf>
    <xf numFmtId="164" fontId="19" fillId="0" borderId="0" xfId="10" applyNumberFormat="1" applyFont="1" applyBorder="1">
      <protection locked="0"/>
    </xf>
    <xf numFmtId="164" fontId="17" fillId="0" borderId="0" xfId="9" applyNumberFormat="1" applyFont="1" applyFill="1" applyBorder="1"/>
    <xf numFmtId="164" fontId="16" fillId="0" borderId="0" xfId="2" applyNumberFormat="1" applyFont="1" applyAlignment="1" applyProtection="1">
      <alignment horizontal="right"/>
      <protection locked="0"/>
    </xf>
    <xf numFmtId="164" fontId="20" fillId="3" borderId="0" xfId="5" applyNumberFormat="1" applyFont="1" applyFill="1" applyBorder="1" applyAlignment="1">
      <alignment horizontal="right"/>
    </xf>
    <xf numFmtId="165" fontId="16" fillId="0" borderId="0" xfId="2" applyFont="1" applyAlignment="1">
      <alignment horizontal="center"/>
    </xf>
    <xf numFmtId="164" fontId="21" fillId="0" borderId="0" xfId="10" applyNumberFormat="1" applyFont="1" applyBorder="1">
      <protection locked="0"/>
    </xf>
    <xf numFmtId="164" fontId="22" fillId="0" borderId="0" xfId="10" applyNumberFormat="1" applyFont="1" applyBorder="1">
      <protection locked="0"/>
    </xf>
    <xf numFmtId="164" fontId="20" fillId="3" borderId="0" xfId="5" applyNumberFormat="1" applyFont="1" applyFill="1" applyBorder="1" applyAlignment="1" applyProtection="1">
      <alignment horizontal="center"/>
      <protection locked="0"/>
    </xf>
    <xf numFmtId="165" fontId="16" fillId="0" borderId="0" xfId="2" applyFont="1" applyAlignment="1" applyProtection="1">
      <alignment horizontal="left"/>
      <protection locked="0"/>
    </xf>
    <xf numFmtId="164" fontId="16" fillId="0" borderId="3" xfId="4" applyNumberFormat="1" applyFont="1" applyFill="1" applyBorder="1"/>
    <xf numFmtId="167" fontId="17" fillId="0" borderId="3" xfId="1" applyNumberFormat="1" applyFont="1" applyFill="1" applyBorder="1"/>
    <xf numFmtId="165" fontId="16" fillId="0" borderId="3" xfId="2" applyFont="1" applyBorder="1" applyAlignment="1" applyProtection="1">
      <alignment horizontal="left"/>
      <protection locked="0"/>
    </xf>
    <xf numFmtId="164" fontId="16" fillId="0" borderId="4" xfId="4" applyNumberFormat="1" applyFont="1" applyFill="1" applyBorder="1"/>
    <xf numFmtId="167" fontId="17" fillId="0" borderId="4" xfId="1" applyNumberFormat="1" applyFont="1" applyFill="1" applyBorder="1"/>
    <xf numFmtId="164" fontId="20" fillId="3" borderId="4" xfId="5" applyNumberFormat="1" applyFont="1" applyFill="1" applyBorder="1" applyAlignment="1">
      <alignment horizontal="center"/>
    </xf>
    <xf numFmtId="165" fontId="16" fillId="0" borderId="4" xfId="2" applyFont="1" applyBorder="1" applyAlignment="1">
      <alignment horizontal="left"/>
    </xf>
    <xf numFmtId="164" fontId="15" fillId="0" borderId="4" xfId="4" applyNumberFormat="1" applyFont="1" applyFill="1" applyBorder="1" applyAlignment="1">
      <alignment horizontal="left" indent="1"/>
    </xf>
    <xf numFmtId="164" fontId="16" fillId="0" borderId="0" xfId="4" applyNumberFormat="1" applyFont="1" applyFill="1"/>
    <xf numFmtId="167" fontId="17" fillId="0" borderId="0" xfId="1" applyNumberFormat="1" applyFont="1" applyFill="1" applyBorder="1"/>
    <xf numFmtId="164" fontId="20" fillId="3" borderId="0" xfId="5" applyNumberFormat="1" applyFont="1" applyFill="1" applyBorder="1" applyAlignment="1">
      <alignment horizontal="center"/>
    </xf>
    <xf numFmtId="165" fontId="16" fillId="0" borderId="0" xfId="2" applyFont="1" applyAlignment="1">
      <alignment horizontal="left"/>
    </xf>
    <xf numFmtId="164" fontId="18" fillId="0" borderId="5" xfId="11" applyNumberFormat="1" applyFont="1" applyFill="1" applyBorder="1"/>
    <xf numFmtId="167" fontId="24" fillId="0" borderId="5" xfId="1" applyNumberFormat="1" applyFont="1" applyFill="1" applyBorder="1"/>
    <xf numFmtId="165" fontId="18" fillId="0" borderId="0" xfId="2" applyFont="1" applyAlignment="1" applyProtection="1">
      <alignment horizontal="left"/>
      <protection locked="0"/>
    </xf>
    <xf numFmtId="164" fontId="16" fillId="0" borderId="0" xfId="2" applyNumberFormat="1" applyFont="1" applyProtection="1">
      <protection locked="0"/>
    </xf>
    <xf numFmtId="164" fontId="16" fillId="0" borderId="0" xfId="2" applyNumberFormat="1" applyFont="1" applyAlignment="1" applyProtection="1">
      <alignment horizontal="center"/>
      <protection locked="0"/>
    </xf>
    <xf numFmtId="164" fontId="18" fillId="0" borderId="0" xfId="9" applyNumberFormat="1" applyFont="1" applyFill="1" applyBorder="1"/>
    <xf numFmtId="165" fontId="18" fillId="0" borderId="0" xfId="2" applyFont="1" applyAlignment="1">
      <alignment horizontal="left"/>
    </xf>
    <xf numFmtId="165" fontId="16" fillId="0" borderId="3" xfId="2" applyFont="1" applyBorder="1" applyAlignment="1">
      <alignment horizontal="left"/>
    </xf>
    <xf numFmtId="164" fontId="16" fillId="0" borderId="0" xfId="2" applyNumberFormat="1" applyFont="1"/>
    <xf numFmtId="164" fontId="15" fillId="3" borderId="0" xfId="2" applyNumberFormat="1" applyFont="1" applyFill="1"/>
    <xf numFmtId="164" fontId="18" fillId="0" borderId="0" xfId="11" applyNumberFormat="1" applyFont="1" applyFill="1" applyBorder="1"/>
    <xf numFmtId="164" fontId="19" fillId="3" borderId="0" xfId="5" applyNumberFormat="1" applyFont="1" applyFill="1" applyBorder="1" applyAlignment="1" applyProtection="1">
      <alignment horizontal="center"/>
      <protection locked="0"/>
    </xf>
    <xf numFmtId="166" fontId="16" fillId="0" borderId="0" xfId="2" applyNumberFormat="1" applyFont="1" applyAlignment="1" applyProtection="1">
      <alignment horizontal="left"/>
      <protection locked="0"/>
    </xf>
    <xf numFmtId="164" fontId="18" fillId="0" borderId="5" xfId="2" applyNumberFormat="1" applyFont="1" applyBorder="1" applyProtection="1">
      <protection locked="0"/>
    </xf>
    <xf numFmtId="164" fontId="26" fillId="0" borderId="0" xfId="2" applyNumberFormat="1" applyFont="1" applyProtection="1">
      <protection locked="0"/>
    </xf>
    <xf numFmtId="0" fontId="28" fillId="0" borderId="0" xfId="6" applyFont="1">
      <alignment horizontal="center"/>
      <protection locked="0"/>
    </xf>
    <xf numFmtId="164" fontId="17" fillId="3" borderId="2" xfId="2" applyNumberFormat="1" applyFont="1" applyFill="1" applyBorder="1" applyAlignment="1" applyProtection="1">
      <alignment horizontal="right" wrapText="1"/>
      <protection locked="0"/>
    </xf>
    <xf numFmtId="164" fontId="19" fillId="0" borderId="2" xfId="5" applyNumberFormat="1" applyFont="1" applyFill="1" applyBorder="1" applyAlignment="1" applyProtection="1">
      <alignment horizontal="center"/>
      <protection locked="0"/>
    </xf>
    <xf numFmtId="164" fontId="18" fillId="0" borderId="0" xfId="8" applyNumberFormat="1" applyFont="1" applyProtection="1">
      <protection locked="0"/>
    </xf>
    <xf numFmtId="164" fontId="16" fillId="3" borderId="0" xfId="2" applyNumberFormat="1" applyFont="1" applyFill="1" applyAlignment="1" applyProtection="1">
      <alignment horizontal="right"/>
      <protection locked="0"/>
    </xf>
    <xf numFmtId="164" fontId="20" fillId="0" borderId="0" xfId="5" applyNumberFormat="1" applyFont="1" applyFill="1" applyBorder="1" applyAlignment="1" applyProtection="1">
      <alignment horizontal="center"/>
      <protection locked="0"/>
    </xf>
    <xf numFmtId="166" fontId="16" fillId="0" borderId="0" xfId="2" applyNumberFormat="1" applyFont="1" applyAlignment="1">
      <alignment horizontal="left"/>
    </xf>
    <xf numFmtId="164" fontId="16" fillId="3" borderId="0" xfId="2" applyNumberFormat="1" applyFont="1" applyFill="1" applyProtection="1">
      <protection locked="0"/>
    </xf>
    <xf numFmtId="164" fontId="19" fillId="0" borderId="0" xfId="5" applyNumberFormat="1" applyFont="1" applyFill="1" applyBorder="1" applyAlignment="1" applyProtection="1">
      <alignment horizontal="center"/>
      <protection locked="0"/>
    </xf>
    <xf numFmtId="164" fontId="18" fillId="3" borderId="0" xfId="9" applyNumberFormat="1" applyFont="1" applyFill="1" applyBorder="1"/>
    <xf numFmtId="164" fontId="19" fillId="0" borderId="0" xfId="5" applyNumberFormat="1" applyFont="1" applyFill="1" applyBorder="1" applyAlignment="1">
      <alignment horizontal="center"/>
    </xf>
    <xf numFmtId="164" fontId="22" fillId="3" borderId="0" xfId="10" applyNumberFormat="1" applyFont="1" applyFill="1" applyBorder="1">
      <protection locked="0"/>
    </xf>
    <xf numFmtId="164" fontId="20" fillId="0" borderId="3" xfId="5" applyNumberFormat="1" applyFont="1" applyFill="1" applyBorder="1" applyAlignment="1">
      <alignment horizontal="center"/>
    </xf>
    <xf numFmtId="165" fontId="16" fillId="0" borderId="3" xfId="2" applyFont="1" applyBorder="1"/>
    <xf numFmtId="164" fontId="16" fillId="3" borderId="0" xfId="4" applyNumberFormat="1" applyFont="1" applyFill="1"/>
    <xf numFmtId="164" fontId="20" fillId="0" borderId="0" xfId="5" applyNumberFormat="1" applyFont="1" applyFill="1" applyBorder="1" applyAlignment="1">
      <alignment horizontal="center"/>
    </xf>
    <xf numFmtId="164" fontId="30" fillId="0" borderId="0" xfId="7" applyNumberFormat="1" applyFont="1" applyFill="1">
      <alignment horizontal="center"/>
    </xf>
    <xf numFmtId="164" fontId="31" fillId="0" borderId="0" xfId="4" quotePrefix="1" applyNumberFormat="1" applyFont="1" applyFill="1" applyAlignment="1">
      <alignment horizontal="left"/>
    </xf>
    <xf numFmtId="164" fontId="31" fillId="3" borderId="0" xfId="4" quotePrefix="1" applyNumberFormat="1" applyFont="1" applyFill="1" applyAlignment="1">
      <alignment horizontal="left"/>
    </xf>
    <xf numFmtId="165" fontId="16" fillId="0" borderId="0" xfId="2" applyFont="1" applyProtection="1">
      <protection locked="0"/>
    </xf>
    <xf numFmtId="3" fontId="19" fillId="0" borderId="0" xfId="5" applyNumberFormat="1" applyFont="1" applyBorder="1" applyAlignment="1" applyProtection="1">
      <alignment horizontal="center"/>
      <protection locked="0"/>
    </xf>
    <xf numFmtId="165" fontId="16" fillId="3" borderId="0" xfId="2" applyFont="1" applyFill="1" applyProtection="1">
      <protection locked="0"/>
    </xf>
    <xf numFmtId="3" fontId="19" fillId="0" borderId="0" xfId="5" applyNumberFormat="1" applyFont="1" applyBorder="1" applyAlignment="1">
      <alignment horizontal="center"/>
    </xf>
    <xf numFmtId="165" fontId="16" fillId="0" borderId="0" xfId="2" applyFont="1"/>
    <xf numFmtId="165" fontId="16" fillId="3" borderId="0" xfId="2" applyFont="1" applyFill="1"/>
    <xf numFmtId="164" fontId="15" fillId="0" borderId="0" xfId="4" applyNumberFormat="1" applyFont="1" applyFill="1" applyAlignment="1">
      <alignment horizontal="left" indent="1"/>
    </xf>
    <xf numFmtId="164" fontId="25" fillId="0" borderId="2" xfId="2" applyNumberFormat="1" applyFont="1" applyBorder="1" applyAlignment="1">
      <alignment horizontal="left" vertical="center" wrapText="1" indent="1"/>
    </xf>
    <xf numFmtId="165" fontId="26" fillId="0" borderId="0" xfId="2" applyFont="1" applyProtection="1">
      <protection locked="0"/>
    </xf>
    <xf numFmtId="164" fontId="18" fillId="3" borderId="5" xfId="11" applyNumberFormat="1" applyFont="1" applyFill="1" applyBorder="1"/>
    <xf numFmtId="164" fontId="15" fillId="0" borderId="4" xfId="4" applyNumberFormat="1" applyFont="1" applyFill="1" applyBorder="1" applyAlignment="1">
      <alignment horizontal="left" wrapText="1" indent="1"/>
    </xf>
    <xf numFmtId="164" fontId="15" fillId="0" borderId="0" xfId="10" applyNumberFormat="1" applyFont="1" applyBorder="1" applyAlignment="1">
      <alignment horizontal="left" indent="1"/>
      <protection locked="0"/>
    </xf>
    <xf numFmtId="164" fontId="15" fillId="0" borderId="3" xfId="4" applyNumberFormat="1" applyFont="1" applyFill="1" applyBorder="1" applyAlignment="1">
      <alignment horizontal="left" indent="1"/>
    </xf>
    <xf numFmtId="164" fontId="24" fillId="0" borderId="2" xfId="2" applyNumberFormat="1" applyFont="1" applyBorder="1" applyAlignment="1" applyProtection="1">
      <alignment horizontal="center" vertical="center" wrapText="1"/>
      <protection locked="0"/>
    </xf>
    <xf numFmtId="164" fontId="16" fillId="0" borderId="0" xfId="9" applyNumberFormat="1" applyFont="1" applyFill="1" applyBorder="1"/>
    <xf numFmtId="164" fontId="18" fillId="0" borderId="4" xfId="4" applyNumberFormat="1" applyFont="1" applyFill="1" applyBorder="1"/>
    <xf numFmtId="167" fontId="24" fillId="0" borderId="4" xfId="1" applyNumberFormat="1" applyFont="1" applyFill="1" applyBorder="1"/>
    <xf numFmtId="164" fontId="32" fillId="0" borderId="0" xfId="10" applyNumberFormat="1" applyFont="1" applyBorder="1">
      <protection locked="0"/>
    </xf>
    <xf numFmtId="164" fontId="33" fillId="0" borderId="3" xfId="5" applyNumberFormat="1" applyFont="1" applyFill="1" applyBorder="1" applyAlignment="1">
      <alignment horizontal="center"/>
    </xf>
    <xf numFmtId="164" fontId="33" fillId="3" borderId="3" xfId="5" applyNumberFormat="1" applyFont="1" applyFill="1" applyBorder="1" applyAlignment="1">
      <alignment horizontal="center"/>
    </xf>
    <xf numFmtId="164" fontId="16" fillId="3" borderId="0" xfId="9" applyNumberFormat="1" applyFont="1" applyFill="1" applyBorder="1"/>
    <xf numFmtId="164" fontId="33" fillId="0" borderId="3" xfId="2" applyNumberFormat="1" applyFont="1" applyBorder="1"/>
    <xf numFmtId="164" fontId="33" fillId="3" borderId="3" xfId="10" applyNumberFormat="1" applyFont="1" applyFill="1" applyBorder="1">
      <protection locked="0"/>
    </xf>
    <xf numFmtId="164" fontId="16" fillId="0" borderId="6" xfId="4" applyNumberFormat="1" applyFont="1" applyFill="1" applyBorder="1" applyAlignment="1">
      <alignment horizontal="left"/>
    </xf>
    <xf numFmtId="164" fontId="16" fillId="0" borderId="7" xfId="4" applyNumberFormat="1" applyFont="1" applyFill="1" applyBorder="1"/>
    <xf numFmtId="167" fontId="24" fillId="0" borderId="7" xfId="1" applyNumberFormat="1" applyFont="1" applyFill="1" applyBorder="1"/>
    <xf numFmtId="164" fontId="18" fillId="0" borderId="7" xfId="11" applyNumberFormat="1" applyFont="1" applyFill="1" applyBorder="1"/>
    <xf numFmtId="164" fontId="20" fillId="3" borderId="7" xfId="5" applyNumberFormat="1" applyFont="1" applyFill="1" applyBorder="1" applyAlignment="1">
      <alignment horizontal="center"/>
    </xf>
    <xf numFmtId="165" fontId="18" fillId="0" borderId="7" xfId="2" applyFont="1" applyBorder="1" applyAlignment="1" applyProtection="1">
      <alignment horizontal="left"/>
      <protection locked="0"/>
    </xf>
    <xf numFmtId="165" fontId="9" fillId="0" borderId="7" xfId="2" applyFont="1" applyBorder="1"/>
    <xf numFmtId="165" fontId="16" fillId="0" borderId="5" xfId="2" applyFont="1" applyBorder="1" applyAlignment="1" applyProtection="1">
      <alignment horizontal="left"/>
      <protection locked="0"/>
    </xf>
    <xf numFmtId="165" fontId="2" fillId="0" borderId="5" xfId="2" applyFont="1" applyBorder="1"/>
    <xf numFmtId="164" fontId="20" fillId="4" borderId="5" xfId="5" applyNumberFormat="1" applyFont="1" applyFill="1" applyBorder="1" applyAlignment="1">
      <alignment horizontal="center"/>
    </xf>
    <xf numFmtId="164" fontId="19" fillId="4" borderId="5" xfId="5" applyNumberFormat="1" applyFont="1" applyFill="1" applyBorder="1" applyAlignment="1" applyProtection="1">
      <alignment horizontal="center"/>
      <protection locked="0"/>
    </xf>
    <xf numFmtId="165" fontId="18" fillId="0" borderId="6" xfId="2" applyFont="1" applyBorder="1" applyAlignment="1">
      <alignment horizontal="left"/>
    </xf>
    <xf numFmtId="164" fontId="16" fillId="0" borderId="8" xfId="2" applyNumberFormat="1" applyFont="1" applyBorder="1" applyProtection="1">
      <protection locked="0"/>
    </xf>
    <xf numFmtId="164" fontId="19" fillId="3" borderId="4" xfId="5" applyNumberFormat="1" applyFont="1" applyFill="1" applyBorder="1" applyAlignment="1" applyProtection="1">
      <alignment horizontal="center"/>
      <protection locked="0"/>
    </xf>
    <xf numFmtId="165" fontId="16" fillId="0" borderId="9" xfId="2" applyFont="1" applyBorder="1" applyAlignment="1">
      <alignment horizontal="left"/>
    </xf>
    <xf numFmtId="164" fontId="20" fillId="3" borderId="10" xfId="5" applyNumberFormat="1" applyFont="1" applyFill="1" applyBorder="1" applyAlignment="1">
      <alignment horizontal="center"/>
    </xf>
    <xf numFmtId="164" fontId="4" fillId="0" borderId="0" xfId="6" applyNumberFormat="1" applyFont="1">
      <alignment horizontal="center"/>
      <protection locked="0"/>
    </xf>
    <xf numFmtId="0" fontId="27" fillId="0" borderId="0" xfId="3" applyFont="1" applyAlignment="1">
      <alignment horizontal="center"/>
      <protection locked="0"/>
    </xf>
    <xf numFmtId="0" fontId="28" fillId="0" borderId="0" xfId="3" applyFont="1" applyAlignment="1">
      <alignment horizontal="center"/>
      <protection locked="0"/>
    </xf>
    <xf numFmtId="165" fontId="2" fillId="0" borderId="0" xfId="2" applyFont="1" applyAlignment="1" applyProtection="1">
      <alignment horizontal="center"/>
      <protection locked="0"/>
    </xf>
    <xf numFmtId="164" fontId="28" fillId="0" borderId="0" xfId="6" applyNumberFormat="1" applyFont="1">
      <alignment horizontal="center"/>
      <protection locked="0"/>
    </xf>
    <xf numFmtId="164" fontId="29" fillId="0" borderId="0" xfId="6" applyNumberFormat="1" applyFont="1">
      <alignment horizontal="center"/>
      <protection locked="0"/>
    </xf>
    <xf numFmtId="0" fontId="28" fillId="0" borderId="0" xfId="6" applyFont="1">
      <alignment horizontal="center"/>
      <protection locked="0"/>
    </xf>
    <xf numFmtId="0" fontId="28" fillId="0" borderId="0" xfId="3" applyFont="1" applyAlignment="1">
      <alignment horizontal="center" wrapText="1"/>
      <protection locked="0"/>
    </xf>
    <xf numFmtId="0" fontId="29" fillId="0" borderId="0" xfId="6" applyFont="1" applyAlignment="1">
      <alignment horizontal="center" vertical="center" wrapText="1"/>
      <protection locked="0"/>
    </xf>
    <xf numFmtId="0" fontId="29" fillId="0" borderId="0" xfId="6" applyFont="1" applyAlignment="1">
      <alignment horizontal="center" vertical="center"/>
      <protection locked="0"/>
    </xf>
    <xf numFmtId="165" fontId="29" fillId="0" borderId="0" xfId="2" applyFont="1" applyAlignment="1" applyProtection="1">
      <alignment horizontal="center"/>
      <protection locked="0"/>
    </xf>
  </cellXfs>
  <cellStyles count="13">
    <cellStyle name="Exercice" xfId="7" xr:uid="{00000000-0005-0000-0000-000000000000}"/>
    <cellStyle name="Font ombré" xfId="12" xr:uid="{00000000-0005-0000-0000-000001000000}"/>
    <cellStyle name="Milliers 2" xfId="5" xr:uid="{00000000-0005-0000-0000-000002000000}"/>
    <cellStyle name="Niveau1" xfId="11" xr:uid="{00000000-0005-0000-0000-000003000000}"/>
    <cellStyle name="Niveau2" xfId="9" xr:uid="{00000000-0005-0000-0000-000004000000}"/>
    <cellStyle name="Niveau3" xfId="10" xr:uid="{00000000-0005-0000-0000-000005000000}"/>
    <cellStyle name="Niveau4" xfId="4" xr:uid="{00000000-0005-0000-0000-000006000000}"/>
    <cellStyle name="Nom" xfId="3" xr:uid="{00000000-0005-0000-0000-000007000000}"/>
    <cellStyle name="Normal" xfId="0" builtinId="0"/>
    <cellStyle name="Normal 2" xfId="2" xr:uid="{00000000-0005-0000-0000-000009000000}"/>
    <cellStyle name="Pourcentage" xfId="1" builtinId="5"/>
    <cellStyle name="Sous-titre" xfId="8" xr:uid="{00000000-0005-0000-0000-00000B000000}"/>
    <cellStyle name="Titre 2" xfId="6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/Fond.Soc.EPFL/COMPTES%202003/Bilan%20au%2001.01.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e"/>
      <sheetName val="Proposition validée par OFISA"/>
      <sheetName val="Proposition OFISA"/>
    </sheetNames>
    <sheetDataSet>
      <sheetData sheetId="0"/>
      <sheetData sheetId="1"/>
      <sheetData sheetId="2">
        <row r="2">
          <cell r="A2" t="str">
            <v>FONDATION SOCIALE EN FAVEUR</v>
          </cell>
        </row>
        <row r="3">
          <cell r="A3" t="str">
            <v>DES ETUDIANTS DE L'EPFL, à Lausanne</v>
          </cell>
        </row>
        <row r="5">
          <cell r="A5" t="str">
            <v>Bilan au 1er janvier 2003</v>
          </cell>
        </row>
        <row r="7">
          <cell r="E7">
            <v>37622</v>
          </cell>
        </row>
        <row r="8">
          <cell r="E8" t="str">
            <v>Fr.</v>
          </cell>
        </row>
        <row r="9">
          <cell r="A9" t="str">
            <v>A c t i f</v>
          </cell>
        </row>
        <row r="11">
          <cell r="A11" t="str">
            <v>Actifs circulants</v>
          </cell>
          <cell r="E11">
            <v>6480992.7400000002</v>
          </cell>
        </row>
        <row r="13">
          <cell r="A13" t="str">
            <v>Actifs disponibles</v>
          </cell>
          <cell r="E13">
            <v>256120.7</v>
          </cell>
        </row>
        <row r="14">
          <cell r="A14" t="str">
            <v>Banque Cantonale Vaudoise, c/ R0302.20.50</v>
          </cell>
          <cell r="E14">
            <v>256120.7</v>
          </cell>
        </row>
        <row r="16">
          <cell r="A16" t="str">
            <v>Actifs réalisables</v>
          </cell>
          <cell r="E16">
            <v>6224872.04</v>
          </cell>
        </row>
        <row r="17">
          <cell r="A17" t="str">
            <v>Titres (au prix d'achat)</v>
          </cell>
          <cell r="E17">
            <v>6082761.1500000004</v>
          </cell>
        </row>
        <row r="18">
          <cell r="A18" t="str">
            <v>Prêt "Jeunesse An 2000 S.A."</v>
          </cell>
          <cell r="E18">
            <v>25000</v>
          </cell>
        </row>
        <row r="19">
          <cell r="A19" t="str">
            <v>AFC, Impôt anticipé à récupérer</v>
          </cell>
          <cell r="E19">
            <v>57706.720000000001</v>
          </cell>
        </row>
        <row r="20">
          <cell r="A20" t="str">
            <v>Actifs transitoires</v>
          </cell>
          <cell r="E20">
            <v>59404.17</v>
          </cell>
        </row>
        <row r="22">
          <cell r="A22" t="str">
            <v>Actifs immobilisés</v>
          </cell>
          <cell r="E22">
            <v>0</v>
          </cell>
        </row>
        <row r="24">
          <cell r="A24" t="str">
            <v>Immobilisations corporelles</v>
          </cell>
          <cell r="E24">
            <v>0</v>
          </cell>
        </row>
        <row r="25">
          <cell r="A25" t="str">
            <v>Mobilier</v>
          </cell>
        </row>
        <row r="27">
          <cell r="A27" t="str">
            <v>Total de l'actif</v>
          </cell>
          <cell r="E27">
            <v>6480992.7400000002</v>
          </cell>
        </row>
        <row r="31">
          <cell r="A31" t="str">
            <v>P a s s i f</v>
          </cell>
        </row>
        <row r="33">
          <cell r="A33" t="str">
            <v>Fonds étrangers</v>
          </cell>
          <cell r="E33">
            <v>2000</v>
          </cell>
        </row>
        <row r="35">
          <cell r="A35" t="str">
            <v>Dettes à court terme</v>
          </cell>
          <cell r="E35">
            <v>2000</v>
          </cell>
        </row>
        <row r="36">
          <cell r="A36" t="str">
            <v>Passifs transitoires</v>
          </cell>
          <cell r="E36">
            <v>2000</v>
          </cell>
        </row>
        <row r="37">
          <cell r="A37" t="str">
            <v>Provisions</v>
          </cell>
          <cell r="E37">
            <v>0</v>
          </cell>
        </row>
        <row r="38">
          <cell r="A38" t="str">
            <v>Provision pour fluctuation cours titres</v>
          </cell>
        </row>
        <row r="41">
          <cell r="A41" t="str">
            <v>Fonds propres</v>
          </cell>
          <cell r="E41">
            <v>6478992.7400000002</v>
          </cell>
        </row>
        <row r="43">
          <cell r="A43" t="str">
            <v xml:space="preserve">Capital </v>
          </cell>
          <cell r="E43">
            <v>250000</v>
          </cell>
        </row>
        <row r="44">
          <cell r="A44" t="str">
            <v>Capital de fondation</v>
          </cell>
          <cell r="E44">
            <v>250000</v>
          </cell>
        </row>
        <row r="45">
          <cell r="A45" t="str">
            <v>Réserve statutaire</v>
          </cell>
          <cell r="E45">
            <v>0</v>
          </cell>
        </row>
        <row r="47">
          <cell r="A47" t="str">
            <v>Fonds gérés</v>
          </cell>
          <cell r="E47">
            <v>6228992.7400000002</v>
          </cell>
        </row>
        <row r="48">
          <cell r="A48" t="str">
            <v>Fonds logement</v>
          </cell>
          <cell r="E48">
            <v>1732523.59</v>
          </cell>
        </row>
        <row r="49">
          <cell r="A49" t="str">
            <v>Fonds commission sociale</v>
          </cell>
          <cell r="E49">
            <v>3423314</v>
          </cell>
        </row>
        <row r="50">
          <cell r="A50" t="str">
            <v>Fonds médico-social</v>
          </cell>
          <cell r="E50">
            <v>763286.9</v>
          </cell>
        </row>
        <row r="51">
          <cell r="A51" t="str">
            <v>Fonds libres</v>
          </cell>
        </row>
        <row r="52">
          <cell r="A52" t="str">
            <v>Fonds des bourses (Stucky, Biazzi, Brazzola, Tschumi, Pittet)</v>
          </cell>
          <cell r="E52">
            <v>309868.25</v>
          </cell>
        </row>
        <row r="55">
          <cell r="A55" t="str">
            <v>Total du passif</v>
          </cell>
          <cell r="E55">
            <v>6480992.7400000002</v>
          </cell>
        </row>
        <row r="56">
          <cell r="E56" t="str">
            <v xml:space="preserve"> </v>
          </cell>
        </row>
        <row r="58">
          <cell r="A58" t="str">
            <v>Lausanne, le 6 mars 2003/AY</v>
          </cell>
        </row>
        <row r="60">
          <cell r="A60" t="str">
            <v>FONDATION SOCIALE EN FAVEUR</v>
          </cell>
        </row>
        <row r="61">
          <cell r="A61" t="str">
            <v>DES ETUDIANTS DE L'EPFL, à Lausanne</v>
          </cell>
        </row>
        <row r="65">
          <cell r="A65" t="str">
            <v>Annexe au bilan d'entrée au 01.01.2003</v>
          </cell>
        </row>
        <row r="67">
          <cell r="A67" t="str">
            <v>1. Informations et explications générales sur la fondation</v>
          </cell>
        </row>
        <row r="69">
          <cell r="B69" t="str">
            <v>a. Forme juridique et but</v>
          </cell>
        </row>
        <row r="71">
          <cell r="C71" t="str">
            <v xml:space="preserve">La Fondation sociale en faveur des étudiants de l'EPFL  est une fondation, au sens des </v>
          </cell>
        </row>
        <row r="72">
          <cell r="C72" t="str">
            <v xml:space="preserve">art 80 et suivants du Code civil suisse (CCS), dont le but est </v>
          </cell>
        </row>
        <row r="75">
          <cell r="B75" t="str">
            <v>b. Organisation</v>
          </cell>
        </row>
        <row r="77">
          <cell r="C77" t="str">
            <v>La fondation est administrée par le Conseil de fondation composé de       membres au</v>
          </cell>
        </row>
        <row r="78">
          <cell r="C78" t="str">
            <v>au plus. Les fondateurs, qui font partie de droit du conseil de fondation, désignent librement</v>
          </cell>
        </row>
        <row r="79">
          <cell r="C79" t="str">
            <v>les membres.</v>
          </cell>
        </row>
        <row r="81">
          <cell r="C81" t="str">
            <v>La tenue de la comptabilité est confiée au Trésorier. M. Marc Chambaz.</v>
          </cell>
        </row>
        <row r="82">
          <cell r="C82" t="str">
            <v>L'organe de révision est OFISA.</v>
          </cell>
        </row>
        <row r="84">
          <cell r="B84" t="str">
            <v>c. Structures</v>
          </cell>
        </row>
        <row r="86">
          <cell r="C86" t="str">
            <v>Conseil de fondation</v>
          </cell>
        </row>
        <row r="87">
          <cell r="C87" t="str">
            <v>Mme Nathalie Pichard, présidente</v>
          </cell>
        </row>
        <row r="88">
          <cell r="C88" t="str">
            <v>Madame Susan KILLIAS, Vice-Présidente</v>
          </cell>
        </row>
        <row r="89">
          <cell r="C89" t="str">
            <v>Monsieur Marc CHAMBAZ, Trésorier</v>
          </cell>
        </row>
        <row r="90">
          <cell r="C90" t="str">
            <v>Monsieur Jean-François RICCI, membre</v>
          </cell>
        </row>
        <row r="91">
          <cell r="C91" t="str">
            <v>Madame Catherine VINCKENBOSCH, membre</v>
          </cell>
        </row>
        <row r="93">
          <cell r="A93" t="str">
            <v>2. Autres indications</v>
          </cell>
        </row>
        <row r="95">
          <cell r="B95" t="str">
            <v>Par acte de donation pris en séance de direction de l'EPFL du 17 mars 2003, la Commission sociale fait don de l'entier de sa fortune à la Fondation</v>
          </cell>
        </row>
        <row r="96">
          <cell r="B96" t="str">
            <v>Sociale en faveur des étudiants de l'EPFL, à Lausanne.</v>
          </cell>
        </row>
        <row r="100">
          <cell r="A100" t="str">
            <v>Lausanne, le 6 mars 2003/AY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mbre extrême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w="25400" h="1905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73"/>
  <sheetViews>
    <sheetView showGridLines="0" tabSelected="1" topLeftCell="A46" zoomScale="110" zoomScaleNormal="110" zoomScaleSheetLayoutView="110" workbookViewId="0">
      <selection activeCell="A52" sqref="A52"/>
    </sheetView>
  </sheetViews>
  <sheetFormatPr baseColWidth="10" defaultColWidth="0" defaultRowHeight="14.5"/>
  <cols>
    <col min="1" max="1" width="49.08984375" style="1" bestFit="1" customWidth="1"/>
    <col min="2" max="2" width="9.90625" style="1" customWidth="1"/>
    <col min="3" max="3" width="17.90625" style="1" customWidth="1"/>
    <col min="4" max="4" width="3.1796875" style="11" customWidth="1"/>
    <col min="5" max="5" width="17.90625" style="1" customWidth="1"/>
    <col min="6" max="6" width="81.08984375" style="8" customWidth="1"/>
    <col min="7" max="7" width="0" style="1" hidden="1" customWidth="1"/>
    <col min="8" max="16382" width="11.453125" style="1" hidden="1"/>
    <col min="16383" max="16383" width="35.1796875" style="1" hidden="1"/>
    <col min="16384" max="16384" width="36.1796875" style="1" hidden="1"/>
  </cols>
  <sheetData>
    <row r="1" spans="1:6" ht="20">
      <c r="A1" s="111" t="s">
        <v>0</v>
      </c>
      <c r="B1" s="111"/>
      <c r="C1" s="111"/>
      <c r="D1" s="111"/>
      <c r="E1" s="111"/>
      <c r="F1" s="6"/>
    </row>
    <row r="2" spans="1:6" ht="18.899999999999999" customHeight="1">
      <c r="A2" s="112" t="s">
        <v>1</v>
      </c>
      <c r="B2" s="112"/>
      <c r="C2" s="112"/>
      <c r="D2" s="112"/>
      <c r="E2" s="112"/>
      <c r="F2" s="6"/>
    </row>
    <row r="3" spans="1:6">
      <c r="A3" s="113"/>
      <c r="B3" s="113"/>
      <c r="C3" s="113"/>
      <c r="D3" s="113"/>
      <c r="E3" s="113"/>
      <c r="F3" s="6"/>
    </row>
    <row r="4" spans="1:6" ht="18">
      <c r="A4" s="114" t="s">
        <v>33</v>
      </c>
      <c r="B4" s="114"/>
      <c r="C4" s="114"/>
      <c r="D4" s="114"/>
      <c r="E4" s="114"/>
      <c r="F4" s="6"/>
    </row>
    <row r="5" spans="1:6" ht="15.5">
      <c r="A5" s="115" t="s">
        <v>34</v>
      </c>
      <c r="B5" s="115"/>
      <c r="C5" s="115"/>
      <c r="D5" s="115"/>
      <c r="E5" s="115"/>
      <c r="F5" s="6"/>
    </row>
    <row r="6" spans="1:6" ht="19">
      <c r="A6" s="110"/>
      <c r="B6" s="110"/>
      <c r="C6" s="110"/>
      <c r="D6" s="110"/>
      <c r="E6" s="110"/>
      <c r="F6" s="6"/>
    </row>
    <row r="7" spans="1:6" ht="42">
      <c r="A7" s="78"/>
      <c r="B7" s="84" t="s">
        <v>29</v>
      </c>
      <c r="C7" s="13" t="s">
        <v>35</v>
      </c>
      <c r="D7" s="14"/>
      <c r="E7" s="13" t="s">
        <v>36</v>
      </c>
      <c r="F7" s="15" t="s">
        <v>25</v>
      </c>
    </row>
    <row r="8" spans="1:6" ht="17.399999999999999" customHeight="1">
      <c r="A8" s="88" t="s">
        <v>16</v>
      </c>
      <c r="B8" s="17"/>
      <c r="C8" s="18" t="s">
        <v>3</v>
      </c>
      <c r="D8" s="19"/>
      <c r="E8" s="18" t="s">
        <v>3</v>
      </c>
      <c r="F8" s="20"/>
    </row>
    <row r="9" spans="1:6" s="3" customFormat="1" ht="17.399999999999999" customHeight="1">
      <c r="A9" s="16"/>
      <c r="B9" s="21"/>
      <c r="C9" s="22"/>
      <c r="D9" s="19"/>
      <c r="E9" s="22"/>
      <c r="F9" s="24"/>
    </row>
    <row r="10" spans="1:6" ht="17.399999999999999" customHeight="1">
      <c r="A10" s="25" t="s">
        <v>27</v>
      </c>
      <c r="B10" s="26">
        <f>IFERROR((C10-E10)/E10,"")</f>
        <v>0.88962619758127848</v>
      </c>
      <c r="C10" s="25">
        <f>SUM(C11:C22)</f>
        <v>26950</v>
      </c>
      <c r="D10" s="19"/>
      <c r="E10" s="25">
        <f>SUM(E11:E22)</f>
        <v>14262.08</v>
      </c>
      <c r="F10" s="27"/>
    </row>
    <row r="11" spans="1:6" ht="17.399999999999999" customHeight="1">
      <c r="A11" s="28" t="s">
        <v>30</v>
      </c>
      <c r="B11" s="29" t="str">
        <f>IFERROR((C11-E11)/E11,"")</f>
        <v/>
      </c>
      <c r="C11" s="28">
        <v>500</v>
      </c>
      <c r="D11" s="30"/>
      <c r="E11" s="28">
        <v>0</v>
      </c>
      <c r="F11" s="27"/>
    </row>
    <row r="12" spans="1:6" ht="17.399999999999999" customHeight="1">
      <c r="A12" s="32" t="s">
        <v>87</v>
      </c>
      <c r="B12" s="29">
        <f t="shared" ref="B12:B21" si="0">IFERROR((C12-E12)/E12,"")</f>
        <v>18.676923076923078</v>
      </c>
      <c r="C12" s="28">
        <v>12790</v>
      </c>
      <c r="D12" s="30"/>
      <c r="E12" s="28">
        <v>650</v>
      </c>
      <c r="F12" s="31"/>
    </row>
    <row r="13" spans="1:6" ht="17.399999999999999" customHeight="1">
      <c r="A13" s="81" t="s">
        <v>54</v>
      </c>
      <c r="B13" s="29">
        <f t="shared" si="0"/>
        <v>-1</v>
      </c>
      <c r="C13" s="28">
        <v>0</v>
      </c>
      <c r="D13" s="30"/>
      <c r="E13" s="28">
        <v>39.28</v>
      </c>
      <c r="F13" s="31"/>
    </row>
    <row r="14" spans="1:6" ht="17.399999999999999" customHeight="1">
      <c r="A14" s="32" t="s">
        <v>55</v>
      </c>
      <c r="B14" s="29">
        <f t="shared" si="0"/>
        <v>-1</v>
      </c>
      <c r="C14" s="28">
        <v>0</v>
      </c>
      <c r="D14" s="30"/>
      <c r="E14" s="28">
        <v>162</v>
      </c>
      <c r="F14" s="31"/>
    </row>
    <row r="15" spans="1:6" ht="17.399999999999999" customHeight="1">
      <c r="A15" s="32" t="s">
        <v>85</v>
      </c>
      <c r="B15" s="29">
        <f t="shared" si="0"/>
        <v>-1</v>
      </c>
      <c r="C15" s="28">
        <v>0</v>
      </c>
      <c r="D15" s="30"/>
      <c r="E15" s="28">
        <v>400</v>
      </c>
      <c r="F15" s="31"/>
    </row>
    <row r="16" spans="1:6" ht="17.399999999999999" customHeight="1">
      <c r="A16" s="32" t="s">
        <v>86</v>
      </c>
      <c r="B16" s="29">
        <f t="shared" si="0"/>
        <v>-0.28694515419811045</v>
      </c>
      <c r="C16" s="28">
        <v>600</v>
      </c>
      <c r="D16" s="30"/>
      <c r="E16" s="28">
        <v>841.45</v>
      </c>
      <c r="F16" s="31"/>
    </row>
    <row r="17" spans="1:6" ht="17.399999999999999" customHeight="1">
      <c r="A17" s="32" t="s">
        <v>82</v>
      </c>
      <c r="B17" s="29" t="str">
        <f t="shared" si="0"/>
        <v/>
      </c>
      <c r="C17" s="28">
        <v>1080</v>
      </c>
      <c r="D17" s="30"/>
      <c r="E17" s="28">
        <v>0</v>
      </c>
      <c r="F17" s="31"/>
    </row>
    <row r="18" spans="1:6" ht="17.399999999999999" customHeight="1">
      <c r="A18" s="32" t="s">
        <v>91</v>
      </c>
      <c r="B18" s="29">
        <f t="shared" si="0"/>
        <v>-0.13867355727820843</v>
      </c>
      <c r="C18" s="28">
        <v>1000</v>
      </c>
      <c r="D18" s="30"/>
      <c r="E18" s="28">
        <v>1161</v>
      </c>
      <c r="F18" s="31"/>
    </row>
    <row r="19" spans="1:6" ht="17.399999999999999" customHeight="1">
      <c r="A19" s="32" t="s">
        <v>94</v>
      </c>
      <c r="B19" s="29">
        <f t="shared" ref="B19" si="1">IFERROR((C19-E19)/E19,"")</f>
        <v>-1</v>
      </c>
      <c r="C19" s="28">
        <v>0</v>
      </c>
      <c r="D19" s="30"/>
      <c r="E19" s="28">
        <v>2969.42</v>
      </c>
      <c r="F19" s="31"/>
    </row>
    <row r="20" spans="1:6" ht="17.399999999999999" customHeight="1">
      <c r="A20" s="32" t="s">
        <v>84</v>
      </c>
      <c r="B20" s="29">
        <f t="shared" si="0"/>
        <v>0.3155730965301759</v>
      </c>
      <c r="C20" s="28">
        <v>400</v>
      </c>
      <c r="D20" s="30"/>
      <c r="E20" s="28">
        <v>304.05</v>
      </c>
      <c r="F20" s="31"/>
    </row>
    <row r="21" spans="1:6" ht="17.399999999999999" customHeight="1">
      <c r="A21" s="32" t="s">
        <v>90</v>
      </c>
      <c r="B21" s="29">
        <f t="shared" si="0"/>
        <v>-0.13223319786529369</v>
      </c>
      <c r="C21" s="28">
        <v>3000</v>
      </c>
      <c r="D21" s="30"/>
      <c r="E21" s="28">
        <v>3457.15</v>
      </c>
      <c r="F21" s="31"/>
    </row>
    <row r="22" spans="1:6" ht="17.399999999999999" customHeight="1">
      <c r="A22" s="32" t="s">
        <v>83</v>
      </c>
      <c r="B22" s="29">
        <f t="shared" ref="B22" si="2">IFERROR((C22-E22)/E22,"")</f>
        <v>0.77196784275772445</v>
      </c>
      <c r="C22" s="28">
        <v>7580</v>
      </c>
      <c r="D22" s="30"/>
      <c r="E22" s="28">
        <v>4277.7299999999996</v>
      </c>
      <c r="F22" s="31"/>
    </row>
    <row r="23" spans="1:6" ht="17.399999999999999" customHeight="1">
      <c r="A23" s="94" t="s">
        <v>17</v>
      </c>
      <c r="B23" s="29">
        <f>IFERROR((C22-E23)/E23,"")</f>
        <v>106.51773049645391</v>
      </c>
      <c r="C23" s="33"/>
      <c r="D23" s="35"/>
      <c r="E23" s="28">
        <v>70.5</v>
      </c>
      <c r="F23" s="36"/>
    </row>
    <row r="24" spans="1:6" s="100" customFormat="1" ht="17.399999999999999" customHeight="1">
      <c r="A24" s="95"/>
      <c r="B24" s="96"/>
      <c r="C24" s="97"/>
      <c r="D24" s="98"/>
      <c r="E24" s="97"/>
      <c r="F24" s="99"/>
    </row>
    <row r="25" spans="1:6" s="102" customFormat="1" ht="17.399999999999999" customHeight="1" thickBot="1">
      <c r="A25" s="37" t="s">
        <v>18</v>
      </c>
      <c r="B25" s="38">
        <f>IFERROR((C25-E25)/E25,"")</f>
        <v>0.88033138485883211</v>
      </c>
      <c r="C25" s="37">
        <f>C10+C23</f>
        <v>26950</v>
      </c>
      <c r="D25" s="37"/>
      <c r="E25" s="37">
        <f>E10+E23</f>
        <v>14332.58</v>
      </c>
      <c r="F25" s="101"/>
    </row>
    <row r="26" spans="1:6" s="5" customFormat="1" ht="17.399999999999999" customHeight="1" thickTop="1">
      <c r="A26" s="40"/>
      <c r="B26" s="34" t="str">
        <f t="shared" ref="B26:B67" si="3">IFERROR((C26-E26)/E26,"")</f>
        <v/>
      </c>
      <c r="C26" s="42"/>
      <c r="D26" s="35"/>
      <c r="E26" s="42"/>
      <c r="F26" s="43"/>
    </row>
    <row r="27" spans="1:6" ht="17.399999999999999" customHeight="1">
      <c r="A27" s="88" t="s">
        <v>19</v>
      </c>
      <c r="B27" s="34" t="str">
        <f t="shared" si="3"/>
        <v/>
      </c>
      <c r="C27" s="22"/>
      <c r="D27" s="23"/>
      <c r="E27" s="22"/>
      <c r="F27" s="36"/>
    </row>
    <row r="28" spans="1:6" ht="17.399999999999999" customHeight="1">
      <c r="A28" s="16"/>
      <c r="D28" s="23"/>
      <c r="F28" s="44"/>
    </row>
    <row r="29" spans="1:6" ht="17.399999999999999" customHeight="1">
      <c r="A29" s="86" t="s">
        <v>56</v>
      </c>
      <c r="B29" s="87">
        <f t="shared" ref="B29:B42" si="4">IFERROR((C29-E29)/E29,"")</f>
        <v>-0.23918983372242794</v>
      </c>
      <c r="C29" s="86">
        <f>SUM(C30:C42)</f>
        <v>3940</v>
      </c>
      <c r="D29" s="30"/>
      <c r="E29" s="86">
        <f>SUM(E30:E42)</f>
        <v>5178.6900000000005</v>
      </c>
      <c r="F29" s="31"/>
    </row>
    <row r="30" spans="1:6" ht="17.399999999999999" customHeight="1">
      <c r="A30" s="32" t="s">
        <v>54</v>
      </c>
      <c r="B30" s="29">
        <f t="shared" si="4"/>
        <v>-0.50975585841749194</v>
      </c>
      <c r="C30" s="28">
        <v>100</v>
      </c>
      <c r="D30" s="30"/>
      <c r="E30" s="28">
        <v>203.98</v>
      </c>
      <c r="F30" s="31"/>
    </row>
    <row r="31" spans="1:6" ht="17.399999999999999" customHeight="1">
      <c r="A31" s="32" t="s">
        <v>57</v>
      </c>
      <c r="B31" s="29">
        <f t="shared" si="4"/>
        <v>-1.0880316518298658E-2</v>
      </c>
      <c r="C31" s="28">
        <v>50</v>
      </c>
      <c r="D31" s="30"/>
      <c r="E31" s="28">
        <v>50.55</v>
      </c>
      <c r="F31" s="31"/>
    </row>
    <row r="32" spans="1:6" ht="17.399999999999999" customHeight="1">
      <c r="A32" s="32" t="s">
        <v>58</v>
      </c>
      <c r="B32" s="29">
        <f t="shared" si="4"/>
        <v>1.0108586366378443</v>
      </c>
      <c r="C32" s="28">
        <v>1000</v>
      </c>
      <c r="D32" s="30"/>
      <c r="E32" s="28">
        <v>497.3</v>
      </c>
      <c r="F32" s="31"/>
    </row>
    <row r="33" spans="1:6" ht="17.399999999999999" customHeight="1">
      <c r="A33" s="32" t="s">
        <v>59</v>
      </c>
      <c r="B33" s="29">
        <f t="shared" si="4"/>
        <v>-0.8383903680659367</v>
      </c>
      <c r="C33" s="28">
        <v>200</v>
      </c>
      <c r="D33" s="30"/>
      <c r="E33" s="28">
        <v>1237.55</v>
      </c>
      <c r="F33" s="31"/>
    </row>
    <row r="34" spans="1:6" ht="17.399999999999999" customHeight="1">
      <c r="A34" s="32" t="s">
        <v>60</v>
      </c>
      <c r="B34" s="29">
        <f t="shared" si="4"/>
        <v>1.6442451420029897E-2</v>
      </c>
      <c r="C34" s="28">
        <v>170</v>
      </c>
      <c r="D34" s="30"/>
      <c r="E34" s="28">
        <v>167.25</v>
      </c>
      <c r="F34" s="31"/>
    </row>
    <row r="35" spans="1:6" ht="17.399999999999999" customHeight="1">
      <c r="A35" s="32" t="s">
        <v>61</v>
      </c>
      <c r="B35" s="29">
        <f t="shared" si="4"/>
        <v>1.6242555495398559E-3</v>
      </c>
      <c r="C35" s="28">
        <v>370</v>
      </c>
      <c r="D35" s="30"/>
      <c r="E35" s="28">
        <v>369.4</v>
      </c>
      <c r="F35" s="31"/>
    </row>
    <row r="36" spans="1:6" ht="17.399999999999999" customHeight="1">
      <c r="A36" s="32" t="s">
        <v>62</v>
      </c>
      <c r="B36" s="29">
        <f t="shared" si="4"/>
        <v>-0.67196551701514862</v>
      </c>
      <c r="C36" s="28">
        <v>500</v>
      </c>
      <c r="D36" s="30"/>
      <c r="E36" s="28">
        <v>1524.23</v>
      </c>
      <c r="F36" s="31"/>
    </row>
    <row r="37" spans="1:6" ht="17.399999999999999" customHeight="1">
      <c r="A37" s="32" t="s">
        <v>63</v>
      </c>
      <c r="B37" s="29">
        <f t="shared" si="4"/>
        <v>0.15340253748558244</v>
      </c>
      <c r="C37" s="28">
        <v>100</v>
      </c>
      <c r="D37" s="30"/>
      <c r="E37" s="28">
        <v>86.7</v>
      </c>
      <c r="F37" s="31"/>
    </row>
    <row r="38" spans="1:6" ht="17.399999999999999" customHeight="1">
      <c r="A38" s="32" t="s">
        <v>64</v>
      </c>
      <c r="B38" s="29">
        <f t="shared" si="4"/>
        <v>7.7258985555929173E-3</v>
      </c>
      <c r="C38" s="28">
        <v>150</v>
      </c>
      <c r="D38" s="30"/>
      <c r="E38" s="28">
        <v>148.85</v>
      </c>
      <c r="F38" s="31"/>
    </row>
    <row r="39" spans="1:6" ht="17.399999999999999" customHeight="1">
      <c r="A39" s="32" t="s">
        <v>55</v>
      </c>
      <c r="B39" s="29">
        <f t="shared" si="4"/>
        <v>-1</v>
      </c>
      <c r="C39" s="28">
        <v>0</v>
      </c>
      <c r="D39" s="30"/>
      <c r="E39" s="28">
        <v>550</v>
      </c>
      <c r="F39" s="31"/>
    </row>
    <row r="40" spans="1:6" ht="17.399999999999999" customHeight="1">
      <c r="A40" s="32" t="s">
        <v>65</v>
      </c>
      <c r="B40" s="29">
        <f t="shared" si="4"/>
        <v>19.993701889433169</v>
      </c>
      <c r="C40" s="28">
        <v>600</v>
      </c>
      <c r="D40" s="30"/>
      <c r="E40" s="28">
        <v>28.58</v>
      </c>
      <c r="F40" s="31"/>
    </row>
    <row r="41" spans="1:6" ht="17.399999999999999" customHeight="1">
      <c r="A41" s="32" t="s">
        <v>73</v>
      </c>
      <c r="B41" s="29" t="str">
        <f t="shared" si="4"/>
        <v/>
      </c>
      <c r="C41" s="28">
        <v>200</v>
      </c>
      <c r="D41" s="30"/>
      <c r="E41" s="28">
        <v>0</v>
      </c>
      <c r="F41" s="31"/>
    </row>
    <row r="42" spans="1:6" ht="17.399999999999999" customHeight="1">
      <c r="A42" s="32" t="s">
        <v>66</v>
      </c>
      <c r="B42" s="29">
        <f t="shared" si="4"/>
        <v>0.59083678014635688</v>
      </c>
      <c r="C42" s="28">
        <v>500</v>
      </c>
      <c r="D42" s="30"/>
      <c r="E42" s="28">
        <v>314.3</v>
      </c>
      <c r="F42" s="31"/>
    </row>
    <row r="43" spans="1:6" ht="17.399999999999999" customHeight="1">
      <c r="A43" s="86" t="s">
        <v>67</v>
      </c>
      <c r="B43" s="87">
        <f t="shared" ref="B43:B57" si="5">IFERROR((C43-E43)/E43,"")</f>
        <v>0.1501428806355625</v>
      </c>
      <c r="C43" s="86">
        <f>SUM(C44:C58)</f>
        <v>23010</v>
      </c>
      <c r="D43" s="30"/>
      <c r="E43" s="86">
        <f>SUM(E44:E58)</f>
        <v>20006.210000000003</v>
      </c>
      <c r="F43" s="31"/>
    </row>
    <row r="44" spans="1:6" ht="17.399999999999999" customHeight="1">
      <c r="A44" s="32" t="s">
        <v>68</v>
      </c>
      <c r="B44" s="29">
        <f t="shared" si="5"/>
        <v>-0.80283356336084277</v>
      </c>
      <c r="C44" s="28">
        <v>70</v>
      </c>
      <c r="D44" s="30"/>
      <c r="E44" s="28">
        <f>73.4+281.63</f>
        <v>355.03</v>
      </c>
      <c r="F44" s="31"/>
    </row>
    <row r="45" spans="1:6" ht="17.399999999999999" customHeight="1">
      <c r="A45" s="32" t="s">
        <v>69</v>
      </c>
      <c r="B45" s="29">
        <f t="shared" si="5"/>
        <v>1.3572491131708433</v>
      </c>
      <c r="C45" s="28">
        <v>1030</v>
      </c>
      <c r="D45" s="30"/>
      <c r="E45" s="28">
        <v>436.95</v>
      </c>
      <c r="F45" s="31"/>
    </row>
    <row r="46" spans="1:6" ht="17.399999999999999" customHeight="1">
      <c r="A46" s="32" t="s">
        <v>70</v>
      </c>
      <c r="B46" s="29">
        <f t="shared" si="5"/>
        <v>0.6944003314230478</v>
      </c>
      <c r="C46" s="28">
        <v>2454</v>
      </c>
      <c r="D46" s="30"/>
      <c r="E46" s="28">
        <v>1448.3</v>
      </c>
      <c r="F46" s="31"/>
    </row>
    <row r="47" spans="1:6" ht="17.399999999999999" customHeight="1">
      <c r="A47" s="32" t="s">
        <v>74</v>
      </c>
      <c r="B47" s="29" t="str">
        <f t="shared" si="5"/>
        <v/>
      </c>
      <c r="C47" s="28">
        <v>200</v>
      </c>
      <c r="D47" s="30"/>
      <c r="E47" s="28">
        <v>0</v>
      </c>
      <c r="F47" s="31"/>
    </row>
    <row r="48" spans="1:6" ht="17.399999999999999" customHeight="1">
      <c r="A48" s="32" t="s">
        <v>76</v>
      </c>
      <c r="B48" s="29" t="str">
        <f>IFERROR((C48-E48)/E48,"")</f>
        <v/>
      </c>
      <c r="C48" s="28">
        <v>0</v>
      </c>
      <c r="D48" s="30"/>
      <c r="E48" s="28">
        <v>0</v>
      </c>
      <c r="F48" s="31"/>
    </row>
    <row r="49" spans="1:6" ht="17.399999999999999" customHeight="1">
      <c r="A49" s="32" t="s">
        <v>77</v>
      </c>
      <c r="B49" s="29" t="str">
        <f>IFERROR((C49-E49)/E49,"")</f>
        <v/>
      </c>
      <c r="C49" s="28">
        <v>1316</v>
      </c>
      <c r="D49" s="30"/>
      <c r="E49" s="28">
        <v>0</v>
      </c>
      <c r="F49" s="31"/>
    </row>
    <row r="50" spans="1:6" ht="17.399999999999999" customHeight="1">
      <c r="A50" s="32" t="s">
        <v>71</v>
      </c>
      <c r="B50" s="29">
        <f>IFERROR((C50-E50)/E50,"")</f>
        <v>4.144694533762058</v>
      </c>
      <c r="C50" s="28">
        <v>1200</v>
      </c>
      <c r="D50" s="30"/>
      <c r="E50" s="28">
        <v>233.25</v>
      </c>
      <c r="F50" s="31"/>
    </row>
    <row r="51" spans="1:6" ht="17.399999999999999" customHeight="1">
      <c r="A51" s="32" t="s">
        <v>75</v>
      </c>
      <c r="B51" s="29" t="str">
        <f>IFERROR((C51-E51)/E51,"")</f>
        <v/>
      </c>
      <c r="C51" s="28">
        <v>200</v>
      </c>
      <c r="D51" s="30"/>
      <c r="E51" s="28">
        <v>0</v>
      </c>
      <c r="F51" s="31"/>
    </row>
    <row r="52" spans="1:6" ht="17.399999999999999" customHeight="1">
      <c r="A52" s="32" t="s">
        <v>88</v>
      </c>
      <c r="B52" s="29">
        <f t="shared" si="5"/>
        <v>1.0734014377601211</v>
      </c>
      <c r="C52" s="28">
        <v>1370</v>
      </c>
      <c r="D52" s="30"/>
      <c r="E52" s="28">
        <f>80.75+580</f>
        <v>660.75</v>
      </c>
      <c r="F52" s="31"/>
    </row>
    <row r="53" spans="1:6" ht="17.399999999999999" customHeight="1">
      <c r="A53" s="32" t="s">
        <v>93</v>
      </c>
      <c r="B53" s="29"/>
      <c r="C53" s="28">
        <v>3000</v>
      </c>
      <c r="D53" s="30"/>
      <c r="E53" s="28">
        <v>8519.58</v>
      </c>
      <c r="F53" s="31"/>
    </row>
    <row r="54" spans="1:6" ht="17.399999999999999" customHeight="1">
      <c r="A54" s="32" t="s">
        <v>95</v>
      </c>
      <c r="B54" s="29">
        <f>IFERROR((C54-E54)/E54,"")</f>
        <v>-0.69811771418714053</v>
      </c>
      <c r="C54" s="28">
        <v>910</v>
      </c>
      <c r="D54" s="30"/>
      <c r="E54" s="28">
        <v>3014.42</v>
      </c>
      <c r="F54" s="31"/>
    </row>
    <row r="55" spans="1:6" ht="17.399999999999999" customHeight="1">
      <c r="A55" s="32" t="s">
        <v>92</v>
      </c>
      <c r="B55" s="29"/>
      <c r="C55" s="28">
        <v>1000</v>
      </c>
      <c r="D55" s="30"/>
      <c r="E55" s="28">
        <v>1030</v>
      </c>
      <c r="F55" s="31"/>
    </row>
    <row r="56" spans="1:6" ht="17.399999999999999" customHeight="1">
      <c r="A56" s="32" t="s">
        <v>81</v>
      </c>
      <c r="B56" s="29">
        <f>IFERROR((C56-E56)/E56,"")</f>
        <v>4.3784860557768921</v>
      </c>
      <c r="C56" s="28">
        <f>1080</f>
        <v>1080</v>
      </c>
      <c r="D56" s="30"/>
      <c r="E56" s="28">
        <v>200.8</v>
      </c>
      <c r="F56" s="36"/>
    </row>
    <row r="57" spans="1:6" ht="17.399999999999999" customHeight="1">
      <c r="A57" s="32" t="s">
        <v>80</v>
      </c>
      <c r="B57" s="29">
        <f t="shared" si="5"/>
        <v>-0.46666666666666667</v>
      </c>
      <c r="C57" s="28">
        <v>600</v>
      </c>
      <c r="D57" s="30"/>
      <c r="E57" s="28">
        <v>1125</v>
      </c>
      <c r="F57" s="31"/>
    </row>
    <row r="58" spans="1:6" ht="17.399999999999999" customHeight="1">
      <c r="A58" s="32" t="s">
        <v>72</v>
      </c>
      <c r="B58" s="29">
        <f>IFERROR((C58-E58)/E58,"")</f>
        <v>1.8771381529309585</v>
      </c>
      <c r="C58" s="28">
        <v>8580</v>
      </c>
      <c r="D58" s="30"/>
      <c r="E58" s="28">
        <v>2982.13</v>
      </c>
      <c r="F58" s="31"/>
    </row>
    <row r="59" spans="1:6" s="5" customFormat="1" ht="17.399999999999999" customHeight="1">
      <c r="A59" s="45"/>
      <c r="B59" s="34" t="str">
        <f t="shared" ref="B59:B66" si="6">IFERROR((C59-E59)/E59,"")</f>
        <v/>
      </c>
      <c r="C59" s="45"/>
      <c r="D59" s="46"/>
      <c r="E59" s="45"/>
      <c r="F59" s="105"/>
    </row>
    <row r="60" spans="1:6" ht="17.399999999999999" customHeight="1" thickBot="1">
      <c r="A60" s="37" t="s">
        <v>20</v>
      </c>
      <c r="B60" s="38">
        <f t="shared" si="6"/>
        <v>7.0085646558056547E-2</v>
      </c>
      <c r="C60" s="37">
        <f>C29+C43</f>
        <v>26950</v>
      </c>
      <c r="D60" s="103"/>
      <c r="E60" s="37">
        <f>E29+E43</f>
        <v>25184.9</v>
      </c>
      <c r="F60" s="36"/>
    </row>
    <row r="61" spans="1:6" s="5" customFormat="1" ht="17.399999999999999" customHeight="1" thickTop="1">
      <c r="A61" s="47"/>
      <c r="B61" s="34" t="str">
        <f t="shared" si="6"/>
        <v/>
      </c>
      <c r="C61" s="47"/>
      <c r="D61" s="109"/>
      <c r="E61" s="47"/>
      <c r="F61" s="43"/>
    </row>
    <row r="62" spans="1:6" ht="17.399999999999999" customHeight="1" thickBot="1">
      <c r="A62" s="37" t="s">
        <v>21</v>
      </c>
      <c r="B62" s="38">
        <f t="shared" si="6"/>
        <v>-1</v>
      </c>
      <c r="C62" s="37">
        <f>C25-C60</f>
        <v>0</v>
      </c>
      <c r="D62" s="103"/>
      <c r="E62" s="37">
        <f>E25-E60</f>
        <v>-10852.320000000002</v>
      </c>
      <c r="F62" s="36"/>
    </row>
    <row r="63" spans="1:6" ht="17.399999999999999" customHeight="1" thickTop="1">
      <c r="A63" s="47"/>
      <c r="B63" s="34" t="str">
        <f t="shared" si="6"/>
        <v/>
      </c>
      <c r="C63" s="47"/>
      <c r="D63" s="35"/>
      <c r="E63" s="47" t="s">
        <v>89</v>
      </c>
      <c r="F63" s="36"/>
    </row>
    <row r="64" spans="1:6" ht="17.399999999999999" customHeight="1">
      <c r="A64" s="106" t="s">
        <v>22</v>
      </c>
      <c r="B64" s="29">
        <f t="shared" si="6"/>
        <v>-0.16399999999999995</v>
      </c>
      <c r="C64" s="28">
        <v>125.4</v>
      </c>
      <c r="D64" s="107"/>
      <c r="E64" s="28">
        <v>150</v>
      </c>
      <c r="F64" s="108"/>
    </row>
    <row r="65" spans="1:6" s="5" customFormat="1" ht="17.399999999999999" customHeight="1">
      <c r="A65" s="40"/>
      <c r="B65" s="34" t="str">
        <f t="shared" si="6"/>
        <v/>
      </c>
      <c r="C65" s="40"/>
      <c r="D65" s="48"/>
      <c r="E65" s="40"/>
      <c r="F65" s="43"/>
    </row>
    <row r="66" spans="1:6" ht="17.399999999999999" customHeight="1" thickBot="1">
      <c r="A66" s="50" t="s">
        <v>23</v>
      </c>
      <c r="B66" s="38">
        <f t="shared" si="6"/>
        <v>-0.98860240385664122</v>
      </c>
      <c r="C66" s="50">
        <f>C62-C64</f>
        <v>-125.4</v>
      </c>
      <c r="D66" s="104"/>
      <c r="E66" s="50">
        <f>E62-E64</f>
        <v>-11002.320000000002</v>
      </c>
      <c r="F66" s="36"/>
    </row>
    <row r="67" spans="1:6" ht="17.399999999999999" customHeight="1" thickTop="1">
      <c r="A67" s="40"/>
      <c r="B67" s="34" t="str">
        <f t="shared" si="3"/>
        <v/>
      </c>
      <c r="C67" s="40"/>
      <c r="D67" s="48"/>
      <c r="E67" s="40"/>
      <c r="F67" s="36"/>
    </row>
    <row r="68" spans="1:6" ht="17.399999999999999" customHeight="1" thickBot="1">
      <c r="A68" s="50" t="s">
        <v>24</v>
      </c>
      <c r="B68" s="38">
        <f>IFERROR((C68-E68)/E68,"")</f>
        <v>-0.98860240385664122</v>
      </c>
      <c r="C68" s="50">
        <f>C66</f>
        <v>-125.4</v>
      </c>
      <c r="D68" s="104"/>
      <c r="E68" s="50">
        <f>E66</f>
        <v>-11002.320000000002</v>
      </c>
      <c r="F68" s="36"/>
    </row>
    <row r="69" spans="1:6" ht="17.399999999999999" customHeight="1" thickTop="1">
      <c r="A69" s="40"/>
      <c r="B69" s="34"/>
      <c r="C69" s="40"/>
      <c r="D69" s="48"/>
      <c r="E69" s="40"/>
      <c r="F69" s="49"/>
    </row>
    <row r="70" spans="1:6" ht="17.399999999999999" customHeight="1">
      <c r="A70" s="51"/>
      <c r="B70" s="9"/>
      <c r="C70" s="4"/>
      <c r="D70" s="12"/>
      <c r="E70" s="4"/>
      <c r="F70" s="7"/>
    </row>
    <row r="71" spans="1:6" ht="17.399999999999999" customHeight="1">
      <c r="A71" s="4"/>
    </row>
    <row r="72" spans="1:6" ht="17.399999999999999" customHeight="1"/>
    <row r="73" spans="1:6" ht="17.399999999999999" customHeight="1"/>
  </sheetData>
  <mergeCells count="6">
    <mergeCell ref="A6:E6"/>
    <mergeCell ref="A1:E1"/>
    <mergeCell ref="A2:E2"/>
    <mergeCell ref="A3:E3"/>
    <mergeCell ref="A4:E4"/>
    <mergeCell ref="A5:E5"/>
  </mergeCells>
  <printOptions horizontalCentered="1"/>
  <pageMargins left="0.39370078740157483" right="0.39370078740157483" top="0.78740157480314965" bottom="0.58770833333333339" header="0.19685039370078741" footer="0.19685039370078741"/>
  <pageSetup paperSize="9" scale="52" fitToWidth="0" fitToHeight="0" orientation="portrait" r:id="rId1"/>
  <headerFooter alignWithMargins="0">
    <oddFooter>&amp;L&amp;"Trebuchet MS,Normal"Lausanne, le &amp;D&amp;R&amp;"Trebuchet MS,Gras"&amp;10&amp;P/&amp;N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80"/>
  <sheetViews>
    <sheetView showGridLines="0" topLeftCell="A8" zoomScaleNormal="100" workbookViewId="0">
      <selection activeCell="F35" sqref="F35"/>
    </sheetView>
  </sheetViews>
  <sheetFormatPr baseColWidth="10" defaultColWidth="0" defaultRowHeight="14.5"/>
  <cols>
    <col min="1" max="1" width="47.08984375" style="1" customWidth="1"/>
    <col min="2" max="2" width="17.1796875" style="1" customWidth="1"/>
    <col min="3" max="3" width="3.08984375" style="10" customWidth="1"/>
    <col min="4" max="4" width="19.453125" style="1" customWidth="1"/>
    <col min="5" max="5" width="7" style="2" customWidth="1"/>
    <col min="6" max="6" width="132.453125" style="8" customWidth="1"/>
    <col min="7" max="7" width="0" style="1" hidden="1"/>
    <col min="8" max="16383" width="11.453125" style="1" hidden="1"/>
    <col min="16384" max="16384" width="12" style="1" hidden="1" customWidth="1"/>
  </cols>
  <sheetData>
    <row r="1" spans="1:6" ht="20">
      <c r="A1" s="111" t="s">
        <v>0</v>
      </c>
      <c r="B1" s="111"/>
      <c r="C1" s="111"/>
      <c r="D1" s="111"/>
      <c r="E1" s="111"/>
      <c r="F1" s="36"/>
    </row>
    <row r="2" spans="1:6" ht="34.25" customHeight="1">
      <c r="A2" s="117" t="s">
        <v>37</v>
      </c>
      <c r="B2" s="112"/>
      <c r="C2" s="112"/>
      <c r="D2" s="112"/>
      <c r="E2" s="112"/>
      <c r="F2" s="36"/>
    </row>
    <row r="3" spans="1:6" ht="15.5">
      <c r="A3" s="120" t="s">
        <v>32</v>
      </c>
      <c r="B3" s="120"/>
      <c r="C3" s="120"/>
      <c r="D3" s="120"/>
      <c r="E3" s="120"/>
      <c r="F3" s="36"/>
    </row>
    <row r="4" spans="1:6" ht="31.5" customHeight="1">
      <c r="A4" s="118" t="s">
        <v>38</v>
      </c>
      <c r="B4" s="119"/>
      <c r="C4" s="119"/>
      <c r="D4" s="119"/>
      <c r="E4" s="119"/>
      <c r="F4" s="36"/>
    </row>
    <row r="5" spans="1:6" ht="18.75" hidden="1" customHeight="1">
      <c r="A5" s="116"/>
      <c r="B5" s="116"/>
      <c r="C5" s="116"/>
      <c r="D5" s="116"/>
      <c r="E5" s="116"/>
      <c r="F5" s="36"/>
    </row>
    <row r="6" spans="1:6" ht="12.75" customHeight="1">
      <c r="A6" s="52"/>
      <c r="B6" s="52"/>
      <c r="C6" s="52"/>
      <c r="D6" s="52"/>
      <c r="E6" s="52"/>
      <c r="F6" s="36"/>
    </row>
    <row r="7" spans="1:6" ht="5.25" customHeight="1">
      <c r="A7" s="52"/>
      <c r="B7" s="52"/>
      <c r="C7" s="52"/>
      <c r="D7" s="52"/>
      <c r="E7" s="52"/>
      <c r="F7" s="36"/>
    </row>
    <row r="8" spans="1:6" ht="87.75" customHeight="1">
      <c r="A8" s="78"/>
      <c r="B8" s="13" t="s">
        <v>79</v>
      </c>
      <c r="C8" s="53"/>
      <c r="D8" s="13" t="s">
        <v>78</v>
      </c>
      <c r="E8" s="54"/>
      <c r="F8" s="15" t="s">
        <v>25</v>
      </c>
    </row>
    <row r="9" spans="1:6">
      <c r="A9" s="55" t="s">
        <v>2</v>
      </c>
      <c r="B9" s="18" t="s">
        <v>3</v>
      </c>
      <c r="C9" s="56"/>
      <c r="D9" s="18" t="s">
        <v>3</v>
      </c>
      <c r="E9" s="57"/>
      <c r="F9" s="58"/>
    </row>
    <row r="10" spans="1:6" ht="9.5" customHeight="1">
      <c r="A10" s="40"/>
      <c r="B10" s="41"/>
      <c r="C10" s="59"/>
      <c r="D10" s="41"/>
      <c r="E10" s="60"/>
      <c r="F10" s="58"/>
    </row>
    <row r="11" spans="1:6" ht="13.5" customHeight="1">
      <c r="A11" s="42" t="s">
        <v>31</v>
      </c>
      <c r="B11" s="42">
        <f>B12+B21</f>
        <v>21097.059999999998</v>
      </c>
      <c r="C11" s="61"/>
      <c r="D11" s="42">
        <f>D12+D21</f>
        <v>24823.279999999999</v>
      </c>
      <c r="E11" s="62"/>
      <c r="F11" s="36"/>
    </row>
    <row r="12" spans="1:6" s="3" customFormat="1" ht="13.5" customHeight="1">
      <c r="A12" s="22" t="s">
        <v>4</v>
      </c>
      <c r="B12" s="22">
        <f>SUM(B13:B19)</f>
        <v>21097.059999999998</v>
      </c>
      <c r="C12" s="63"/>
      <c r="D12" s="22">
        <f>SUM(D13:D19)</f>
        <v>15623.970000000001</v>
      </c>
      <c r="E12" s="57"/>
      <c r="F12" s="24"/>
    </row>
    <row r="13" spans="1:6" ht="13.5" customHeight="1">
      <c r="A13" s="77" t="s">
        <v>39</v>
      </c>
      <c r="B13" s="92">
        <f>D13+D22-D41-D38+'Profits et Pertes'!C11+'Profits et Pertes'!C20</f>
        <v>14684.219999999998</v>
      </c>
      <c r="C13" s="93"/>
      <c r="D13" s="89">
        <v>5211.13</v>
      </c>
      <c r="E13" s="65"/>
      <c r="F13" s="65"/>
    </row>
    <row r="14" spans="1:6" ht="13.5" customHeight="1">
      <c r="A14" s="77" t="s">
        <v>40</v>
      </c>
      <c r="B14" s="89">
        <v>2005.55</v>
      </c>
      <c r="C14" s="93"/>
      <c r="D14" s="89">
        <v>4005.55</v>
      </c>
      <c r="E14" s="65"/>
      <c r="F14" s="65"/>
    </row>
    <row r="15" spans="1:6" ht="13.5" customHeight="1">
      <c r="A15" s="77" t="s">
        <v>41</v>
      </c>
      <c r="B15" s="89">
        <v>1753.04</v>
      </c>
      <c r="C15" s="93"/>
      <c r="D15" s="89">
        <v>3753.04</v>
      </c>
      <c r="E15" s="65"/>
      <c r="F15" s="65"/>
    </row>
    <row r="16" spans="1:6" ht="13.5" customHeight="1">
      <c r="A16" s="77" t="s">
        <v>42</v>
      </c>
      <c r="B16" s="92">
        <v>174.25</v>
      </c>
      <c r="C16" s="93"/>
      <c r="D16" s="89">
        <v>174.25</v>
      </c>
      <c r="E16" s="65"/>
      <c r="F16" s="65"/>
    </row>
    <row r="17" spans="1:6" ht="13.5" customHeight="1">
      <c r="A17" s="77" t="s">
        <v>43</v>
      </c>
      <c r="B17" s="92">
        <v>334.05</v>
      </c>
      <c r="C17" s="93"/>
      <c r="D17" s="89">
        <v>334.05</v>
      </c>
      <c r="E17" s="65"/>
      <c r="F17" s="65"/>
    </row>
    <row r="18" spans="1:6" ht="13.5" customHeight="1">
      <c r="A18" s="77" t="s">
        <v>45</v>
      </c>
      <c r="B18" s="92">
        <v>1361</v>
      </c>
      <c r="C18" s="93"/>
      <c r="D18" s="89">
        <v>1361</v>
      </c>
      <c r="E18" s="65"/>
      <c r="F18" s="65"/>
    </row>
    <row r="19" spans="1:6" ht="13.5" customHeight="1">
      <c r="A19" s="77" t="s">
        <v>44</v>
      </c>
      <c r="B19" s="89">
        <v>784.95</v>
      </c>
      <c r="C19" s="90"/>
      <c r="D19" s="89">
        <v>784.95</v>
      </c>
      <c r="E19" s="25"/>
      <c r="F19" s="44"/>
    </row>
    <row r="20" spans="1:6" ht="9.5" customHeight="1">
      <c r="A20" s="40"/>
      <c r="B20" s="40"/>
      <c r="C20" s="59"/>
      <c r="D20" s="40"/>
      <c r="E20" s="57"/>
      <c r="F20" s="24"/>
    </row>
    <row r="21" spans="1:6" s="3" customFormat="1">
      <c r="A21" s="22" t="s">
        <v>5</v>
      </c>
      <c r="B21" s="22">
        <f>SUM(B22:B22)</f>
        <v>0</v>
      </c>
      <c r="C21" s="63"/>
      <c r="D21" s="22">
        <f>SUM(D22:D22)</f>
        <v>9199.31</v>
      </c>
      <c r="E21" s="57"/>
      <c r="F21" s="36"/>
    </row>
    <row r="22" spans="1:6" ht="13.5" customHeight="1">
      <c r="A22" s="77" t="s">
        <v>26</v>
      </c>
      <c r="B22" s="89">
        <v>0</v>
      </c>
      <c r="C22" s="90"/>
      <c r="D22" s="89">
        <v>9199.31</v>
      </c>
      <c r="E22" s="25"/>
      <c r="F22" s="44"/>
    </row>
    <row r="23" spans="1:6" ht="6.75" customHeight="1">
      <c r="A23" s="33"/>
      <c r="B23" s="33"/>
      <c r="C23" s="66"/>
      <c r="D23" s="33"/>
      <c r="E23" s="67"/>
      <c r="F23" s="39"/>
    </row>
    <row r="24" spans="1:6">
      <c r="A24" s="22" t="s">
        <v>6</v>
      </c>
      <c r="B24" s="22">
        <f>SUM(B25:B25)</f>
        <v>0</v>
      </c>
      <c r="C24" s="63"/>
      <c r="D24" s="22">
        <f>SUM(D25:D25)</f>
        <v>125.4</v>
      </c>
      <c r="E24" s="67"/>
      <c r="F24" s="24"/>
    </row>
    <row r="25" spans="1:6" ht="13.5" customHeight="1">
      <c r="A25" s="82" t="s">
        <v>28</v>
      </c>
      <c r="B25" s="89">
        <v>0</v>
      </c>
      <c r="C25" s="90"/>
      <c r="D25" s="89">
        <v>125.4</v>
      </c>
      <c r="E25" s="64"/>
      <c r="F25" s="27"/>
    </row>
    <row r="26" spans="1:6" ht="12" customHeight="1">
      <c r="A26" s="40"/>
      <c r="B26" s="40"/>
      <c r="C26" s="59"/>
      <c r="D26" s="40"/>
      <c r="E26" s="57"/>
      <c r="F26" s="36"/>
    </row>
    <row r="27" spans="1:6" ht="18.899999999999999" customHeight="1" thickBot="1">
      <c r="A27" s="37" t="s">
        <v>7</v>
      </c>
      <c r="B27" s="37">
        <f>B24+B21+B12</f>
        <v>21097.059999999998</v>
      </c>
      <c r="C27" s="80"/>
      <c r="D27" s="37">
        <f>D24+D21+D12</f>
        <v>24948.68</v>
      </c>
      <c r="E27" s="67"/>
      <c r="F27" s="36"/>
    </row>
    <row r="28" spans="1:6" ht="12.5" customHeight="1" thickTop="1">
      <c r="A28" s="40"/>
      <c r="B28" s="41"/>
      <c r="C28" s="59"/>
      <c r="D28" s="41"/>
      <c r="E28" s="57"/>
      <c r="F28" s="36"/>
    </row>
    <row r="29" spans="1:6">
      <c r="A29" s="55" t="s">
        <v>8</v>
      </c>
      <c r="B29" s="68"/>
      <c r="C29" s="59"/>
      <c r="D29" s="68"/>
      <c r="E29" s="57"/>
      <c r="F29" s="36"/>
    </row>
    <row r="30" spans="1:6" ht="8.25" customHeight="1">
      <c r="A30" s="40"/>
      <c r="B30" s="41"/>
      <c r="C30" s="59"/>
      <c r="D30" s="41"/>
      <c r="E30" s="57"/>
      <c r="F30" s="36"/>
    </row>
    <row r="31" spans="1:6">
      <c r="A31" s="42" t="s">
        <v>9</v>
      </c>
      <c r="B31" s="42">
        <f>SUM(B32:B40)</f>
        <v>11263.77</v>
      </c>
      <c r="C31" s="61"/>
      <c r="D31" s="42">
        <f>SUM(D32:D40)</f>
        <v>15889.990000000002</v>
      </c>
      <c r="E31" s="67"/>
      <c r="F31" s="36"/>
    </row>
    <row r="32" spans="1:6">
      <c r="A32" s="85" t="s">
        <v>46</v>
      </c>
      <c r="B32" s="85">
        <v>2223.13</v>
      </c>
      <c r="C32" s="91"/>
      <c r="D32" s="85">
        <v>4223.13</v>
      </c>
      <c r="E32" s="67"/>
      <c r="F32" s="36"/>
    </row>
    <row r="33" spans="1:6">
      <c r="A33" s="85" t="s">
        <v>52</v>
      </c>
      <c r="B33" s="85">
        <v>217.58</v>
      </c>
      <c r="C33" s="91"/>
      <c r="D33" s="85">
        <v>217.58</v>
      </c>
      <c r="E33" s="67"/>
      <c r="F33" s="36"/>
    </row>
    <row r="34" spans="1:6">
      <c r="A34" s="85" t="s">
        <v>53</v>
      </c>
      <c r="B34" s="85">
        <v>1833.79</v>
      </c>
      <c r="C34" s="91"/>
      <c r="D34" s="85">
        <v>3833.79</v>
      </c>
      <c r="E34" s="67"/>
      <c r="F34" s="36"/>
    </row>
    <row r="35" spans="1:6">
      <c r="A35" s="85" t="s">
        <v>47</v>
      </c>
      <c r="B35" s="85">
        <v>80.75</v>
      </c>
      <c r="C35" s="91"/>
      <c r="D35" s="85">
        <v>80.75</v>
      </c>
      <c r="E35" s="67"/>
      <c r="F35" s="36"/>
    </row>
    <row r="36" spans="1:6">
      <c r="A36" s="85" t="s">
        <v>48</v>
      </c>
      <c r="B36" s="85">
        <v>3472.78</v>
      </c>
      <c r="C36" s="91"/>
      <c r="D36" s="85">
        <v>3472.78</v>
      </c>
      <c r="E36" s="67"/>
      <c r="F36" s="36"/>
    </row>
    <row r="37" spans="1:6">
      <c r="A37" s="85" t="s">
        <v>49</v>
      </c>
      <c r="B37" s="85">
        <v>3116.58</v>
      </c>
      <c r="C37" s="91"/>
      <c r="D37" s="85">
        <v>3116.58</v>
      </c>
      <c r="E37" s="67"/>
      <c r="F37" s="36"/>
    </row>
    <row r="38" spans="1:6">
      <c r="A38" s="85" t="s">
        <v>50</v>
      </c>
      <c r="B38" s="85">
        <v>0</v>
      </c>
      <c r="C38" s="91"/>
      <c r="D38" s="85">
        <v>29.1</v>
      </c>
      <c r="E38" s="67"/>
      <c r="F38" s="36"/>
    </row>
    <row r="39" spans="1:6">
      <c r="A39" s="85" t="s">
        <v>51</v>
      </c>
      <c r="B39" s="85">
        <v>319.16000000000003</v>
      </c>
      <c r="C39" s="91"/>
      <c r="D39" s="85">
        <v>319.16000000000003</v>
      </c>
      <c r="E39" s="67"/>
      <c r="F39" s="36"/>
    </row>
    <row r="40" spans="1:6" ht="13.5" customHeight="1">
      <c r="A40" s="22" t="s">
        <v>10</v>
      </c>
      <c r="B40" s="22">
        <f>SUM(B41)</f>
        <v>0</v>
      </c>
      <c r="C40" s="63"/>
      <c r="D40" s="22">
        <f>SUM(D41:D41)</f>
        <v>597.12</v>
      </c>
      <c r="E40" s="57"/>
      <c r="F40" s="36"/>
    </row>
    <row r="41" spans="1:6" ht="13.5" customHeight="1">
      <c r="A41" s="83" t="s">
        <v>11</v>
      </c>
      <c r="B41" s="89">
        <v>0</v>
      </c>
      <c r="C41" s="90"/>
      <c r="D41" s="89">
        <v>597.12</v>
      </c>
      <c r="E41" s="25"/>
      <c r="F41" s="44"/>
    </row>
    <row r="42" spans="1:6" ht="8" customHeight="1">
      <c r="A42" s="40"/>
      <c r="B42" s="40"/>
      <c r="C42" s="59"/>
      <c r="D42" s="40"/>
      <c r="E42" s="57"/>
      <c r="F42" s="36"/>
    </row>
    <row r="43" spans="1:6">
      <c r="A43" s="42" t="s">
        <v>12</v>
      </c>
      <c r="B43" s="42">
        <f>SUM(B44:B45)</f>
        <v>3956.8599999999983</v>
      </c>
      <c r="C43" s="61"/>
      <c r="D43" s="42">
        <f>SUM(D44:D45)</f>
        <v>4082.2599999999984</v>
      </c>
      <c r="E43" s="67"/>
      <c r="F43" s="43"/>
    </row>
    <row r="44" spans="1:6" ht="13.5" customHeight="1">
      <c r="A44" s="77" t="s">
        <v>13</v>
      </c>
      <c r="B44" s="33">
        <f>+D44+D45</f>
        <v>4082.2599999999984</v>
      </c>
      <c r="C44" s="66"/>
      <c r="D44" s="33">
        <v>15084.58</v>
      </c>
      <c r="E44" s="67"/>
      <c r="F44" s="36"/>
    </row>
    <row r="45" spans="1:6" ht="13.5" customHeight="1">
      <c r="A45" s="83" t="s">
        <v>14</v>
      </c>
      <c r="B45" s="89">
        <f>'Profits et Pertes'!C68</f>
        <v>-125.4</v>
      </c>
      <c r="C45" s="90"/>
      <c r="D45" s="89">
        <f>'Profits et Pertes'!E68</f>
        <v>-11002.320000000002</v>
      </c>
      <c r="E45" s="25"/>
      <c r="F45" s="44"/>
    </row>
    <row r="46" spans="1:6" ht="7.5" customHeight="1">
      <c r="A46" s="40"/>
      <c r="B46" s="40"/>
      <c r="C46" s="59"/>
      <c r="D46" s="40"/>
      <c r="E46" s="60"/>
      <c r="F46" s="36"/>
    </row>
    <row r="47" spans="1:6" ht="15" thickBot="1">
      <c r="A47" s="37" t="s">
        <v>15</v>
      </c>
      <c r="B47" s="37">
        <f>B43+B31</f>
        <v>15220.63</v>
      </c>
      <c r="C47" s="80"/>
      <c r="D47" s="37">
        <f>D43+D31</f>
        <v>19972.25</v>
      </c>
      <c r="E47" s="62"/>
      <c r="F47" s="36"/>
    </row>
    <row r="48" spans="1:6" ht="13.5" customHeight="1" thickTop="1">
      <c r="A48" s="33"/>
      <c r="B48" s="69"/>
      <c r="C48" s="70"/>
      <c r="D48" s="33"/>
      <c r="E48" s="62"/>
      <c r="F48" s="36"/>
    </row>
    <row r="49" spans="1:6" ht="16.5" customHeight="1">
      <c r="A49" s="79"/>
      <c r="B49" s="71"/>
      <c r="C49" s="73"/>
      <c r="D49" s="71"/>
      <c r="E49" s="72"/>
      <c r="F49" s="58"/>
    </row>
    <row r="50" spans="1:6">
      <c r="A50" s="71"/>
      <c r="B50" s="71"/>
      <c r="C50" s="73"/>
      <c r="D50" s="71"/>
      <c r="E50" s="72"/>
      <c r="F50" s="58"/>
    </row>
    <row r="51" spans="1:6">
      <c r="A51" s="75"/>
      <c r="B51" s="75"/>
      <c r="C51" s="76"/>
      <c r="D51" s="75"/>
      <c r="E51" s="74"/>
      <c r="F51" s="58"/>
    </row>
    <row r="52" spans="1:6">
      <c r="A52" s="75"/>
      <c r="B52" s="75"/>
      <c r="C52" s="76"/>
      <c r="D52" s="75"/>
      <c r="E52" s="74"/>
      <c r="F52" s="58"/>
    </row>
    <row r="53" spans="1:6">
      <c r="A53" s="75"/>
      <c r="B53" s="75"/>
      <c r="C53" s="76"/>
      <c r="D53" s="75"/>
      <c r="E53" s="74"/>
      <c r="F53" s="58"/>
    </row>
    <row r="54" spans="1:6">
      <c r="A54" s="75"/>
      <c r="B54" s="75"/>
      <c r="C54" s="76"/>
      <c r="D54" s="75"/>
      <c r="E54" s="74"/>
      <c r="F54" s="58"/>
    </row>
    <row r="55" spans="1:6">
      <c r="A55" s="75"/>
      <c r="B55" s="75"/>
      <c r="C55" s="76"/>
      <c r="D55" s="75"/>
      <c r="E55" s="74"/>
      <c r="F55" s="58"/>
    </row>
    <row r="56" spans="1:6">
      <c r="A56" s="75"/>
      <c r="B56" s="75"/>
      <c r="C56" s="76"/>
      <c r="D56" s="75"/>
      <c r="E56" s="74"/>
      <c r="F56" s="58"/>
    </row>
    <row r="57" spans="1:6">
      <c r="A57" s="75"/>
      <c r="B57" s="75"/>
      <c r="C57" s="76"/>
      <c r="D57" s="75"/>
      <c r="E57" s="74"/>
      <c r="F57" s="58"/>
    </row>
    <row r="58" spans="1:6">
      <c r="A58" s="75"/>
      <c r="B58" s="75"/>
      <c r="C58" s="76"/>
      <c r="D58" s="75"/>
      <c r="E58" s="74"/>
      <c r="F58" s="58"/>
    </row>
    <row r="59" spans="1:6">
      <c r="A59" s="75"/>
      <c r="B59" s="75"/>
      <c r="C59" s="76"/>
      <c r="D59" s="75"/>
      <c r="E59" s="74"/>
      <c r="F59" s="58"/>
    </row>
    <row r="60" spans="1:6">
      <c r="A60" s="75"/>
      <c r="B60" s="75"/>
      <c r="C60" s="76"/>
      <c r="D60" s="75"/>
      <c r="E60" s="74"/>
      <c r="F60" s="58"/>
    </row>
    <row r="61" spans="1:6">
      <c r="A61" s="75"/>
      <c r="B61" s="75"/>
      <c r="C61" s="76"/>
      <c r="D61" s="75"/>
      <c r="E61" s="74"/>
      <c r="F61" s="58"/>
    </row>
    <row r="62" spans="1:6">
      <c r="A62" s="75"/>
      <c r="B62" s="75"/>
      <c r="C62" s="76"/>
      <c r="D62" s="75"/>
      <c r="E62" s="74"/>
      <c r="F62" s="58"/>
    </row>
    <row r="63" spans="1:6">
      <c r="A63" s="75"/>
      <c r="B63" s="75"/>
      <c r="C63" s="76"/>
      <c r="D63" s="75"/>
      <c r="E63" s="74"/>
      <c r="F63" s="58"/>
    </row>
    <row r="64" spans="1:6">
      <c r="A64" s="75"/>
      <c r="B64" s="75"/>
      <c r="C64" s="76"/>
      <c r="D64" s="75"/>
      <c r="E64" s="74"/>
      <c r="F64" s="58"/>
    </row>
    <row r="65" spans="1:6">
      <c r="A65" s="75"/>
      <c r="B65" s="75"/>
      <c r="C65" s="76"/>
      <c r="D65" s="75"/>
      <c r="E65" s="74"/>
      <c r="F65" s="58"/>
    </row>
    <row r="66" spans="1:6">
      <c r="A66" s="75"/>
      <c r="B66" s="75"/>
      <c r="C66" s="76"/>
      <c r="D66" s="75"/>
      <c r="E66" s="74"/>
      <c r="F66" s="58"/>
    </row>
    <row r="67" spans="1:6">
      <c r="A67" s="75"/>
      <c r="B67" s="75"/>
      <c r="C67" s="76"/>
      <c r="D67" s="75"/>
      <c r="E67" s="74"/>
      <c r="F67" s="58"/>
    </row>
    <row r="68" spans="1:6">
      <c r="A68" s="75"/>
      <c r="B68" s="75"/>
      <c r="C68" s="76"/>
      <c r="D68" s="75"/>
      <c r="E68" s="74"/>
      <c r="F68" s="58"/>
    </row>
    <row r="69" spans="1:6">
      <c r="A69" s="75"/>
      <c r="B69" s="75"/>
      <c r="C69" s="76"/>
      <c r="D69" s="75"/>
      <c r="E69" s="74"/>
      <c r="F69" s="58"/>
    </row>
    <row r="70" spans="1:6">
      <c r="A70" s="75"/>
      <c r="B70" s="75"/>
      <c r="C70" s="76"/>
      <c r="D70" s="75"/>
      <c r="E70" s="74"/>
      <c r="F70" s="58"/>
    </row>
    <row r="71" spans="1:6">
      <c r="A71" s="75"/>
      <c r="B71" s="75"/>
      <c r="C71" s="76"/>
      <c r="D71" s="75"/>
      <c r="E71" s="74"/>
      <c r="F71" s="58"/>
    </row>
    <row r="72" spans="1:6">
      <c r="A72" s="75"/>
      <c r="B72" s="75"/>
      <c r="C72" s="76"/>
      <c r="D72" s="75"/>
      <c r="E72" s="74"/>
      <c r="F72" s="58"/>
    </row>
    <row r="73" spans="1:6">
      <c r="A73" s="75"/>
      <c r="B73" s="75"/>
      <c r="C73" s="76"/>
      <c r="D73" s="75"/>
      <c r="E73" s="74"/>
      <c r="F73" s="58"/>
    </row>
    <row r="74" spans="1:6">
      <c r="A74" s="75"/>
      <c r="B74" s="75"/>
      <c r="C74" s="76"/>
      <c r="D74" s="75"/>
      <c r="E74" s="74"/>
      <c r="F74" s="58"/>
    </row>
    <row r="75" spans="1:6">
      <c r="A75" s="75"/>
      <c r="B75" s="75"/>
      <c r="C75" s="76"/>
      <c r="D75" s="75"/>
      <c r="E75" s="74"/>
      <c r="F75" s="58"/>
    </row>
    <row r="76" spans="1:6">
      <c r="A76" s="75"/>
      <c r="B76" s="75"/>
      <c r="C76" s="76"/>
      <c r="D76" s="75"/>
      <c r="E76" s="74"/>
      <c r="F76" s="58"/>
    </row>
    <row r="77" spans="1:6">
      <c r="A77" s="75"/>
      <c r="B77" s="75"/>
      <c r="C77" s="76"/>
      <c r="D77" s="75"/>
      <c r="E77" s="74"/>
      <c r="F77" s="58"/>
    </row>
    <row r="78" spans="1:6">
      <c r="A78" s="75"/>
      <c r="B78" s="75"/>
      <c r="C78" s="76"/>
      <c r="D78" s="75"/>
      <c r="E78" s="74"/>
      <c r="F78" s="58"/>
    </row>
    <row r="79" spans="1:6">
      <c r="A79" s="75"/>
      <c r="B79" s="75"/>
      <c r="C79" s="76"/>
      <c r="D79" s="75"/>
      <c r="E79" s="74"/>
      <c r="F79" s="58"/>
    </row>
    <row r="80" spans="1:6">
      <c r="A80" s="75"/>
      <c r="B80" s="75"/>
      <c r="C80" s="76"/>
      <c r="D80" s="75"/>
      <c r="E80" s="74"/>
      <c r="F80" s="58"/>
    </row>
  </sheetData>
  <mergeCells count="5">
    <mergeCell ref="A5:E5"/>
    <mergeCell ref="A1:E1"/>
    <mergeCell ref="A2:E2"/>
    <mergeCell ref="A4:E4"/>
    <mergeCell ref="A3:E3"/>
  </mergeCells>
  <pageMargins left="0.7" right="0.7" top="0.75" bottom="0.75" header="0.3" footer="0.3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12</vt:i4>
      </vt:variant>
    </vt:vector>
  </HeadingPairs>
  <TitlesOfParts>
    <vt:vector size="14" baseType="lpstr">
      <vt:lpstr>Profits et Pertes</vt:lpstr>
      <vt:lpstr>Bilan</vt:lpstr>
      <vt:lpstr>'Profits et Pertes'!actif</vt:lpstr>
      <vt:lpstr>'Profits et Pertes'!annexe</vt:lpstr>
      <vt:lpstr>'Profits et Pertes'!bilan</vt:lpstr>
      <vt:lpstr>CHASOUT</vt:lpstr>
      <vt:lpstr>'Profits et Pertes'!Impression_des_titres</vt:lpstr>
      <vt:lpstr>PRODFIN</vt:lpstr>
      <vt:lpstr>'Profits et Pertes'!RAISOC</vt:lpstr>
      <vt:lpstr>'Profits et Pertes'!RAISOC1</vt:lpstr>
      <vt:lpstr>TOTCHA</vt:lpstr>
      <vt:lpstr>TOTPROD</vt:lpstr>
      <vt:lpstr>Bilan!Zone_d_impression</vt:lpstr>
      <vt:lpstr>'Profits et Pertes'!Zone_d_impression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Brillo</dc:creator>
  <cp:lastModifiedBy>Clara</cp:lastModifiedBy>
  <cp:lastPrinted>2020-09-29T07:38:40Z</cp:lastPrinted>
  <dcterms:created xsi:type="dcterms:W3CDTF">2014-08-21T06:32:49Z</dcterms:created>
  <dcterms:modified xsi:type="dcterms:W3CDTF">2022-11-05T16:09:51Z</dcterms:modified>
</cp:coreProperties>
</file>