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Декабрь 2020  " sheetId="1" state="visible" r:id="rId2"/>
    <sheet name="Яблоко и ТП-7декабрь   " sheetId="2" state="visible" r:id="rId3"/>
    <sheet name="Январь 2021  " sheetId="3" state="visible" r:id="rId4"/>
    <sheet name="Яблоко и ТП-7январь   " sheetId="4" state="visible" r:id="rId5"/>
    <sheet name="Февраль 2021  " sheetId="5" state="visible" r:id="rId6"/>
    <sheet name="Яблоко и ТП-7февраль    " sheetId="6" state="visible" r:id="rId7"/>
    <sheet name="Март 2021  " sheetId="7" state="visible" r:id="rId8"/>
    <sheet name="Яблоко и ТП-7март" sheetId="8" state="visible" r:id="rId9"/>
    <sheet name="Апрель 2021" sheetId="9" state="visible" r:id="rId10"/>
    <sheet name="Яблоко и ТП-7апрель" sheetId="10" state="visible" r:id="rId11"/>
    <sheet name="Май 2021" sheetId="11" state="visible" r:id="rId12"/>
    <sheet name="Яблоко и ТП-7май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3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sharedStrings.xml><?xml version="1.0" encoding="utf-8"?>
<sst xmlns="http://schemas.openxmlformats.org/spreadsheetml/2006/main" count="8135" uniqueCount="1158">
  <si>
    <t xml:space="preserve">Распределение</t>
  </si>
  <si>
    <r>
      <rPr>
        <sz val="20"/>
        <rFont val="Arial Cyr"/>
        <family val="2"/>
        <charset val="204"/>
      </rPr>
      <t xml:space="preserve">электроэнергии по  ПАО "Муссон" за ДЕКАБРЬ 2020 год  ЧЕРНОЕ</t>
    </r>
    <r>
      <rPr>
        <sz val="28"/>
        <color rgb="FF7030A0"/>
        <rFont val="Arial Cyr"/>
        <family val="0"/>
        <charset val="204"/>
      </rPr>
      <t xml:space="preserve">-НЕ СНЯТО!!!! </t>
    </r>
    <r>
      <rPr>
        <sz val="28"/>
        <rFont val="Arial Cyr"/>
        <family val="0"/>
        <charset val="204"/>
      </rPr>
      <t xml:space="preserve"> ФИОЛЕТОВОЕ-СНЯТО!)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</si>
  <si>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Наименование </t>
  </si>
  <si>
    <t xml:space="preserve">Расход</t>
  </si>
  <si>
    <t xml:space="preserve">Обслуживание эл.эн.</t>
  </si>
  <si>
    <t xml:space="preserve">Потери</t>
  </si>
  <si>
    <t xml:space="preserve">Рабочая эл.эн.</t>
  </si>
  <si>
    <t xml:space="preserve">R</t>
  </si>
  <si>
    <t xml:space="preserve">Предыд показ</t>
  </si>
  <si>
    <t xml:space="preserve">Настоящ показ</t>
  </si>
  <si>
    <t xml:space="preserve">Коэф тран</t>
  </si>
  <si>
    <t xml:space="preserve">Всего потери</t>
  </si>
  <si>
    <t xml:space="preserve">Потери в ЛЭП</t>
  </si>
  <si>
    <t xml:space="preserve">Потери в тансформ.</t>
  </si>
  <si>
    <t xml:space="preserve">Заводской № электросчетчика</t>
  </si>
  <si>
    <t xml:space="preserve">Примечание</t>
  </si>
  <si>
    <t xml:space="preserve"> </t>
  </si>
  <si>
    <t xml:space="preserve">ПАО "Муссон"</t>
  </si>
  <si>
    <t xml:space="preserve">"Муссон " (АЛК)</t>
  </si>
  <si>
    <t xml:space="preserve">корп.№1, 2 этаж</t>
  </si>
  <si>
    <t xml:space="preserve">ТП-1(ТП-8)</t>
  </si>
  <si>
    <t xml:space="preserve">Муссон-Авто</t>
  </si>
  <si>
    <t xml:space="preserve">корп.19, сч. В щитовой в подвале</t>
  </si>
  <si>
    <t xml:space="preserve">ТП-14</t>
  </si>
  <si>
    <t xml:space="preserve">М-АВТО</t>
  </si>
  <si>
    <t xml:space="preserve">наш гараж</t>
  </si>
  <si>
    <t xml:space="preserve">Стройка "Муссон"+строители  К№63</t>
  </si>
  <si>
    <t xml:space="preserve">переменная </t>
  </si>
  <si>
    <t xml:space="preserve">Корпус 62(общага)</t>
  </si>
  <si>
    <t xml:space="preserve">сняты пот414</t>
  </si>
  <si>
    <t xml:space="preserve">ТП-15</t>
  </si>
  <si>
    <t xml:space="preserve">Склад АО"Муссон"</t>
  </si>
  <si>
    <t xml:space="preserve">55 ангар на хоздворе</t>
  </si>
  <si>
    <t xml:space="preserve">ТП-22</t>
  </si>
  <si>
    <t xml:space="preserve">Котельная ПАО "Муссон"</t>
  </si>
  <si>
    <t xml:space="preserve">сн 10333</t>
  </si>
  <si>
    <t xml:space="preserve">наша котельная (сезонные показания)</t>
  </si>
  <si>
    <t xml:space="preserve">ТП-13</t>
  </si>
  <si>
    <t xml:space="preserve">Насосная фекальная (скваж)</t>
  </si>
  <si>
    <t xml:space="preserve">сн 10</t>
  </si>
  <si>
    <t xml:space="preserve">сч.на ТП-504 возле ПС-15 </t>
  </si>
  <si>
    <t xml:space="preserve">сч.на ТП-504 возле ПС-15</t>
  </si>
  <si>
    <t xml:space="preserve">Корпус 35(гостиница)</t>
  </si>
  <si>
    <t xml:space="preserve">1364,6641,2319</t>
  </si>
  <si>
    <t xml:space="preserve">35 корпус(гостиница ПАО "Муссон")</t>
  </si>
  <si>
    <t xml:space="preserve">ТП-8</t>
  </si>
  <si>
    <t xml:space="preserve">Теплица  "Муссон" </t>
  </si>
  <si>
    <t xml:space="preserve">ТП-22, слева от входа</t>
  </si>
  <si>
    <t xml:space="preserve">ЩР 2.1-24(осв.коридор ДНС-рампа)</t>
  </si>
  <si>
    <t xml:space="preserve">щит в коридоре ДНС-рампа</t>
  </si>
  <si>
    <t xml:space="preserve">ТП-6</t>
  </si>
  <si>
    <t xml:space="preserve">Каток ледовый,Щ0-3,ЩО-6(в щитовой)</t>
  </si>
  <si>
    <t xml:space="preserve">сн 128</t>
  </si>
  <si>
    <t xml:space="preserve">№0452</t>
  </si>
  <si>
    <t xml:space="preserve">щитовая на 2-м этаже над уличным входом в каток</t>
  </si>
  <si>
    <t xml:space="preserve">ТП-3</t>
  </si>
  <si>
    <t xml:space="preserve">Вентиляция и кондиционирование 2к(зона катка)</t>
  </si>
  <si>
    <t xml:space="preserve">ЩР-2.1-22(вход в каток),ЩСП(сервер АВР)</t>
  </si>
  <si>
    <t xml:space="preserve">№0447</t>
  </si>
  <si>
    <t xml:space="preserve">ТП-2</t>
  </si>
  <si>
    <t xml:space="preserve">Пожарная насосная</t>
  </si>
  <si>
    <t xml:space="preserve">№0448</t>
  </si>
  <si>
    <t xml:space="preserve">Фаст-фуды (Коновалова ИП)</t>
  </si>
  <si>
    <t xml:space="preserve">14004-активка</t>
  </si>
  <si>
    <t xml:space="preserve">в подвале под фаст-фудами</t>
  </si>
  <si>
    <t xml:space="preserve">Чиллер</t>
  </si>
  <si>
    <t xml:space="preserve">В щитовой катка</t>
  </si>
  <si>
    <t xml:space="preserve">Ресторан над катком</t>
  </si>
  <si>
    <t xml:space="preserve">РЕСТОРАН "СИБИРЬ"</t>
  </si>
  <si>
    <t xml:space="preserve">2ЩО-2.1(осв.зона Violet)</t>
  </si>
  <si>
    <t xml:space="preserve">щит на стене Soldat</t>
  </si>
  <si>
    <t xml:space="preserve">Экран на игровой</t>
  </si>
  <si>
    <t xml:space="preserve">Экран на игровой(счетчик в подвале)</t>
  </si>
  <si>
    <t xml:space="preserve">Развлекат. Центр  "Муссония"(1-ый этаж)</t>
  </si>
  <si>
    <t xml:space="preserve">Почтарь (Развлек. Центр 2-й этаж)</t>
  </si>
  <si>
    <t xml:space="preserve">серверная (возле бочки)</t>
  </si>
  <si>
    <t xml:space="preserve">ЩСО-2 (2 оч.бут.,Осв.кор.,кондиц.К-26)+2 экрана</t>
  </si>
  <si>
    <t xml:space="preserve">сч. слева от входа в ЧИТАЙ ГОРОД</t>
  </si>
  <si>
    <t xml:space="preserve">ЩСО-3 (3 оч.бут., конд. К-27)</t>
  </si>
  <si>
    <t xml:space="preserve">сч.в ОРВИСЕ</t>
  </si>
  <si>
    <t xml:space="preserve">Освещение крыши 2 корпуса</t>
  </si>
  <si>
    <t xml:space="preserve">в щитовой ГРЩ-7</t>
  </si>
  <si>
    <t xml:space="preserve">ЩО-1(осв.от ДНС к катку)</t>
  </si>
  <si>
    <t xml:space="preserve">На углу напротив катка</t>
  </si>
  <si>
    <t xml:space="preserve">Изостудия Гармония</t>
  </si>
  <si>
    <t xml:space="preserve">№0565</t>
  </si>
  <si>
    <t xml:space="preserve">сч. На стене возле двери на улицу после электриков Лапочкина</t>
  </si>
  <si>
    <t xml:space="preserve">Боулинг (Плотка М.В. ИП)</t>
  </si>
  <si>
    <t xml:space="preserve"> боулинг</t>
  </si>
  <si>
    <t xml:space="preserve">Стелла+ул.освещение</t>
  </si>
  <si>
    <r>
      <rPr>
        <sz val="20"/>
        <color rgb="FF7030A0"/>
        <rFont val="Arial Cyr"/>
        <family val="0"/>
        <charset val="204"/>
      </rPr>
      <t xml:space="preserve">ТП-6 -</t>
    </r>
    <r>
      <rPr>
        <sz val="20"/>
        <color rgb="FFFF0000"/>
        <rFont val="Arial Cyr"/>
        <family val="0"/>
        <charset val="204"/>
      </rPr>
      <t xml:space="preserve">фейверк(55443-54997)</t>
    </r>
  </si>
  <si>
    <t xml:space="preserve">РБУ</t>
  </si>
  <si>
    <t xml:space="preserve">ЩАО-5(осв.центр.вход)</t>
  </si>
  <si>
    <t xml:space="preserve">На колонне за вывеской Onconnect</t>
  </si>
  <si>
    <t xml:space="preserve">ТП-7</t>
  </si>
  <si>
    <t xml:space="preserve">Экран на центральном входе</t>
  </si>
  <si>
    <t xml:space="preserve">На ЩС-6(на лестнице за Чикифе)</t>
  </si>
  <si>
    <t xml:space="preserve">ЩР2-1.89(осв.от VIolet к катку)</t>
  </si>
  <si>
    <t xml:space="preserve">7.(18).ЩО-5 раб.освещение (зона "Олтекс")</t>
  </si>
  <si>
    <t xml:space="preserve">На колонне за вывеской Onconnect(счетчик в ГРЩ-7)</t>
  </si>
  <si>
    <t xml:space="preserve">Итого:</t>
  </si>
  <si>
    <t xml:space="preserve">Корпус 3</t>
  </si>
  <si>
    <t xml:space="preserve">Кафе (попкорн+кассы) </t>
  </si>
  <si>
    <t xml:space="preserve">сч. На кухне кинотеатра</t>
  </si>
  <si>
    <t xml:space="preserve">ТП-9</t>
  </si>
  <si>
    <t xml:space="preserve">Кинотеатры(1,2,3,гранд)</t>
  </si>
  <si>
    <t xml:space="preserve">1375-активка</t>
  </si>
  <si>
    <t xml:space="preserve">щитовая 2-го этажа напротив туалетов кинотеатра,сч. Сверху</t>
  </si>
  <si>
    <t xml:space="preserve">Виртуальная реальность(апараты)</t>
  </si>
  <si>
    <t xml:space="preserve">на 2этаже у аварийного выхода</t>
  </si>
  <si>
    <t xml:space="preserve">Кондиционеры кинотеатров1,2,3,гранд+                тепл. вентил.</t>
  </si>
  <si>
    <t xml:space="preserve">28387193-активка</t>
  </si>
  <si>
    <t xml:space="preserve">щитовая 2-го этажа напротив туалетов кинотеатра,сч. Снизу </t>
  </si>
  <si>
    <t xml:space="preserve">Кинотеатры(осв. корид.+лифт</t>
  </si>
  <si>
    <t xml:space="preserve">щитовая 3к.2эт.ЮГ ПР2-02</t>
  </si>
  <si>
    <t xml:space="preserve">4,5,6+конд.+тепл.вент юг</t>
  </si>
  <si>
    <t xml:space="preserve">Кондиционеры 1го этажа</t>
  </si>
  <si>
    <t xml:space="preserve">сч. В щитовой 1-го этажа напротив туалетов</t>
  </si>
  <si>
    <t xml:space="preserve">Новый ресторан </t>
  </si>
  <si>
    <t xml:space="preserve">итого корпус 3</t>
  </si>
  <si>
    <t xml:space="preserve">Корпус 9</t>
  </si>
  <si>
    <t xml:space="preserve">Тепловая завеса+тепловентиляторы</t>
  </si>
  <si>
    <t xml:space="preserve">активка-снизу</t>
  </si>
  <si>
    <t xml:space="preserve">сумма двух сч. Щитовая 2-го этажа корп.9 (снизу)</t>
  </si>
  <si>
    <t xml:space="preserve">Кондиционирование 1й,2й этаж(отопление)</t>
  </si>
  <si>
    <t xml:space="preserve">АВТОМОЙКА "МУССОН"</t>
  </si>
  <si>
    <t xml:space="preserve">1й,2 этаж корпус 9(освещение)</t>
  </si>
  <si>
    <t xml:space="preserve">активка-сверху</t>
  </si>
  <si>
    <t xml:space="preserve">сумма двух сч. Щитовая 2-го этажа корп.9 (сверху)</t>
  </si>
  <si>
    <t xml:space="preserve">Щитовая 2-го этажа корп.9 (сверху)</t>
  </si>
  <si>
    <t xml:space="preserve">Паркинг освещение</t>
  </si>
  <si>
    <t xml:space="preserve">сч. на стене на паркинге</t>
  </si>
  <si>
    <t xml:space="preserve">итого корпус 9</t>
  </si>
  <si>
    <t xml:space="preserve">Корпус 5 </t>
  </si>
  <si>
    <t xml:space="preserve">Общий расход</t>
  </si>
  <si>
    <t xml:space="preserve">щитовая спорткомплекса Wh3</t>
  </si>
  <si>
    <t xml:space="preserve">ТП-11</t>
  </si>
  <si>
    <t xml:space="preserve">щитовая спорткомплекса Wh2</t>
  </si>
  <si>
    <t xml:space="preserve">ТП-15/ТП-11</t>
  </si>
  <si>
    <t xml:space="preserve">Освещение парковки</t>
  </si>
  <si>
    <t xml:space="preserve">в ТП-11</t>
  </si>
  <si>
    <t xml:space="preserve">итого корпу 5</t>
  </si>
  <si>
    <t xml:space="preserve">Корпус 1</t>
  </si>
  <si>
    <t xml:space="preserve">Гостиница</t>
  </si>
  <si>
    <t xml:space="preserve">щитовая 1 этаж 1 корпуса</t>
  </si>
  <si>
    <t xml:space="preserve">АТС+тех.этаж(2 конд.2эт)+ком.директора</t>
  </si>
  <si>
    <t xml:space="preserve">Итого ПАО МУССОН:</t>
  </si>
  <si>
    <t xml:space="preserve">Глухова , 9 (жильцы)</t>
  </si>
  <si>
    <t xml:space="preserve">Общий учёт в щитовой</t>
  </si>
  <si>
    <t xml:space="preserve">Собств.нужды Глухова,9 </t>
  </si>
  <si>
    <t xml:space="preserve">постоянный расход</t>
  </si>
  <si>
    <t xml:space="preserve">1-й этаж</t>
  </si>
  <si>
    <t xml:space="preserve">в щитовой</t>
  </si>
  <si>
    <t xml:space="preserve">сн 11154</t>
  </si>
  <si>
    <t xml:space="preserve">Дочерние предприятия</t>
  </si>
  <si>
    <t xml:space="preserve">ОРВиС  (к.59+к.5а)</t>
  </si>
  <si>
    <t xml:space="preserve">13711-активка</t>
  </si>
  <si>
    <t xml:space="preserve">ТП-15 </t>
  </si>
  <si>
    <t xml:space="preserve">Корпус 5а (общий)</t>
  </si>
  <si>
    <t xml:space="preserve">ТП-15 от ТП-12 Wh4</t>
  </si>
  <si>
    <t xml:space="preserve">ТП-15 от ТП-2 Wh1</t>
  </si>
  <si>
    <t xml:space="preserve">"Муссон Завод" ООО</t>
  </si>
  <si>
    <t xml:space="preserve">снять по фактуR</t>
  </si>
  <si>
    <t xml:space="preserve">корпус 30</t>
  </si>
  <si>
    <t xml:space="preserve">Хоздвор (ТП-22)</t>
  </si>
  <si>
    <t xml:space="preserve">корпус 28</t>
  </si>
  <si>
    <t xml:space="preserve">Кузня</t>
  </si>
  <si>
    <t xml:space="preserve">Сторонние организации</t>
  </si>
  <si>
    <t xml:space="preserve">Хоз.двор, ангары, гаражи</t>
  </si>
  <si>
    <t xml:space="preserve">Куликов ИП</t>
  </si>
  <si>
    <t xml:space="preserve">подк от теплотех</t>
  </si>
  <si>
    <t xml:space="preserve">хоздвор (ангар №51)</t>
  </si>
  <si>
    <t xml:space="preserve">"Югагаз" ООО</t>
  </si>
  <si>
    <t xml:space="preserve">снять 3000 квтч</t>
  </si>
  <si>
    <t xml:space="preserve">Хоздвор, ангары № 51,52 (сч. Один в ангаре 52)</t>
  </si>
  <si>
    <t xml:space="preserve">Антонова Н.П.(склад) ИП</t>
  </si>
  <si>
    <t xml:space="preserve">Хоздвор (корп.19, подвал, первая слева дверь)</t>
  </si>
  <si>
    <t xml:space="preserve">АльтКомМ ООО (корп.19)</t>
  </si>
  <si>
    <t xml:space="preserve">уст учет</t>
  </si>
  <si>
    <t xml:space="preserve">№0347</t>
  </si>
  <si>
    <t xml:space="preserve">корп.19,1 этаж, справа 1-я дверь</t>
  </si>
  <si>
    <t xml:space="preserve">"Лейка" ООО</t>
  </si>
  <si>
    <t xml:space="preserve">ТП-6 (сами звонят)</t>
  </si>
  <si>
    <t xml:space="preserve">Щур (Пантелеев А.Н.)  ИП</t>
  </si>
  <si>
    <t xml:space="preserve">Хоздвор (ангар №53а-б) </t>
  </si>
  <si>
    <t xml:space="preserve">Слепец ИП</t>
  </si>
  <si>
    <t xml:space="preserve">Хоздвор (ангар №53б-в+54)</t>
  </si>
  <si>
    <t xml:space="preserve">Лазарева ИП</t>
  </si>
  <si>
    <t xml:space="preserve">Коффишка</t>
  </si>
  <si>
    <t xml:space="preserve">СФ ВГБОУ ВПО "РЭУ им. Плеханова"</t>
  </si>
  <si>
    <t xml:space="preserve">Университет Плеханова корп.№ 4</t>
  </si>
  <si>
    <t xml:space="preserve">ТП-16</t>
  </si>
  <si>
    <t xml:space="preserve">Чулков Д.В. ИП</t>
  </si>
  <si>
    <t xml:space="preserve">корп.19, сч. На 1 этаже 4 бокс</t>
  </si>
  <si>
    <t xml:space="preserve">"Строй Град Сервис" ООО</t>
  </si>
  <si>
    <t xml:space="preserve">Роман</t>
  </si>
  <si>
    <t xml:space="preserve">Хоздвор (ангар №52а) </t>
  </si>
  <si>
    <t xml:space="preserve">"ПСК СССР"  ООО</t>
  </si>
  <si>
    <t xml:space="preserve">Хоздвор (корп.19, подвал, перед щитовой слева дверь) к.401а +7-978-828-09-67 Татьяна</t>
  </si>
  <si>
    <t xml:space="preserve">корп.19,1 этаж, слева последняя дверь</t>
  </si>
  <si>
    <t xml:space="preserve">"Кача-Тур" ООО (пл.авто)  две комнаты</t>
  </si>
  <si>
    <t xml:space="preserve">корп.19,1 этаж, слева предпоследняя дверь </t>
  </si>
  <si>
    <t xml:space="preserve">Субабоненты</t>
  </si>
  <si>
    <t xml:space="preserve">ВПУ-28</t>
  </si>
  <si>
    <t xml:space="preserve">столовая</t>
  </si>
  <si>
    <t xml:space="preserve">об.быт.корп</t>
  </si>
  <si>
    <t xml:space="preserve">Мастерские</t>
  </si>
  <si>
    <t xml:space="preserve">По ВПУ-28</t>
  </si>
  <si>
    <t xml:space="preserve">промышленное потребление</t>
  </si>
  <si>
    <t xml:space="preserve">уч.корпус</t>
  </si>
  <si>
    <t xml:space="preserve">бытовое потребление</t>
  </si>
  <si>
    <t xml:space="preserve">общ</t>
  </si>
  <si>
    <t xml:space="preserve">ИТ ГЛОБАЛКОМ рус</t>
  </si>
  <si>
    <t xml:space="preserve"> R не выст.проплата в Севэнерго</t>
  </si>
  <si>
    <t xml:space="preserve">Субабонент(одеколон)</t>
  </si>
  <si>
    <t xml:space="preserve">ТП-20</t>
  </si>
  <si>
    <t xml:space="preserve">"Союз Строй"</t>
  </si>
  <si>
    <t xml:space="preserve">Субабонент(запитан от "ИТ ГРАД")</t>
  </si>
  <si>
    <t xml:space="preserve">Испытательный центр "Омега"</t>
  </si>
  <si>
    <t xml:space="preserve">Субабонент (корпус 2)</t>
  </si>
  <si>
    <t xml:space="preserve">Субабонент (корпус 10)</t>
  </si>
  <si>
    <t xml:space="preserve">  </t>
  </si>
  <si>
    <t xml:space="preserve">"Панорама-С" ООО</t>
  </si>
  <si>
    <t xml:space="preserve">22538,4065</t>
  </si>
  <si>
    <t xml:space="preserve">23266,3355</t>
  </si>
  <si>
    <t xml:space="preserve">Субабонент</t>
  </si>
  <si>
    <t xml:space="preserve">ТП-23</t>
  </si>
  <si>
    <t xml:space="preserve">"Транс-Трейд" ООО</t>
  </si>
  <si>
    <t xml:space="preserve">R 19-не выст.пропл в Севэнерго</t>
  </si>
  <si>
    <t xml:space="preserve">Севтеплоэнерго (л13,26,+УВС)</t>
  </si>
  <si>
    <t xml:space="preserve">13141,704</t>
  </si>
  <si>
    <t xml:space="preserve">13701,548</t>
  </si>
  <si>
    <t xml:space="preserve">показания брать в АСКУЭ на 1 число</t>
  </si>
  <si>
    <t xml:space="preserve">ТП-5</t>
  </si>
  <si>
    <t xml:space="preserve">8478,406</t>
  </si>
  <si>
    <t xml:space="preserve">8892,2</t>
  </si>
  <si>
    <t xml:space="preserve">сч. На нашей насосной на 1 число каждого месяца(есть в АСКУЭ)</t>
  </si>
  <si>
    <t xml:space="preserve">ОРТ МЧП</t>
  </si>
  <si>
    <t xml:space="preserve">корпус №36 (между спорткомплексом и ЦРП-2)</t>
  </si>
  <si>
    <t xml:space="preserve">Итого субабоненты</t>
  </si>
  <si>
    <t xml:space="preserve">Стороние организации корпус 2</t>
  </si>
  <si>
    <t xml:space="preserve">ООО Будь здоров (Ригла)</t>
  </si>
  <si>
    <t xml:space="preserve">Аптека</t>
  </si>
  <si>
    <t xml:space="preserve">Стоцкая ИП</t>
  </si>
  <si>
    <t xml:space="preserve">ЭкспрессРемонт(под треволатором)</t>
  </si>
  <si>
    <t xml:space="preserve">ТП-1</t>
  </si>
  <si>
    <t xml:space="preserve">Стукановский А.В.</t>
  </si>
  <si>
    <t xml:space="preserve">Изготовление ключей(Цоколь)</t>
  </si>
  <si>
    <t xml:space="preserve">Столоногов </t>
  </si>
  <si>
    <t xml:space="preserve">Jungle (возле Кари)</t>
  </si>
  <si>
    <t xml:space="preserve">Шурмелева</t>
  </si>
  <si>
    <t xml:space="preserve">Cоколов Золото(Цоколь)</t>
  </si>
  <si>
    <t xml:space="preserve">"Империя сумок" ООО</t>
  </si>
  <si>
    <t xml:space="preserve">Империя сумок(Цоколь)</t>
  </si>
  <si>
    <t xml:space="preserve">Коломоец П.Г. ИП</t>
  </si>
  <si>
    <t xml:space="preserve">Цветочный магазин(на 1 этаже перехода между 1 и 2)</t>
  </si>
  <si>
    <t xml:space="preserve">Сч. Над кофейными автоматами рядом с Комфи(Цоколь)</t>
  </si>
  <si>
    <t xml:space="preserve">"Таир-М" ООО Вольтмарт активная</t>
  </si>
  <si>
    <t xml:space="preserve">магазин "Voltmart" (цоколь 2-го корпуса)</t>
  </si>
  <si>
    <t xml:space="preserve">Осипов ИП</t>
  </si>
  <si>
    <t xml:space="preserve">магазин "KRBT" (цоколь 2-го корпуса) при входе</t>
  </si>
  <si>
    <t xml:space="preserve">магазин "KRBT" (цоколь 2-го корпуса) в глубине магазина</t>
  </si>
  <si>
    <t xml:space="preserve">Меркурий элит трейд (м-н Точка)</t>
  </si>
  <si>
    <t xml:space="preserve">магазин "Точка" (цоколь) </t>
  </si>
  <si>
    <t xml:space="preserve">Лопашинская </t>
  </si>
  <si>
    <t xml:space="preserve">White House</t>
  </si>
  <si>
    <r>
      <rPr>
        <sz val="20"/>
        <color rgb="FF7030A0"/>
        <rFont val="Arial Cyr"/>
        <family val="2"/>
        <charset val="204"/>
      </rPr>
      <t xml:space="preserve">Лукьянчиков  А.В. </t>
    </r>
    <r>
      <rPr>
        <b val="true"/>
        <sz val="20"/>
        <color rgb="FF7030A0"/>
        <rFont val="Arial Cyr"/>
        <family val="2"/>
        <charset val="204"/>
      </rPr>
      <t xml:space="preserve">бут.№ 1</t>
    </r>
  </si>
  <si>
    <t xml:space="preserve">CLUB DONNA</t>
  </si>
  <si>
    <r>
      <rPr>
        <sz val="20"/>
        <color rgb="FF7030A0"/>
        <rFont val="Arial Cyr"/>
        <family val="2"/>
        <charset val="204"/>
      </rPr>
      <t xml:space="preserve">Байдерин И.В. </t>
    </r>
    <r>
      <rPr>
        <b val="true"/>
        <sz val="20"/>
        <color rgb="FF7030A0"/>
        <rFont val="Arial Cyr"/>
        <family val="2"/>
        <charset val="204"/>
      </rPr>
      <t xml:space="preserve">бут.№2</t>
    </r>
  </si>
  <si>
    <t xml:space="preserve">Tetra</t>
  </si>
  <si>
    <r>
      <rPr>
        <sz val="20"/>
        <color rgb="FF7030A0"/>
        <rFont val="Arial Cyr"/>
        <family val="2"/>
        <charset val="204"/>
      </rPr>
      <t xml:space="preserve">Глиняник Е.П. бут</t>
    </r>
    <r>
      <rPr>
        <b val="true"/>
        <sz val="20"/>
        <color rgb="FF7030A0"/>
        <rFont val="Arial Cyr"/>
        <family val="2"/>
        <charset val="204"/>
      </rPr>
      <t xml:space="preserve"> №3</t>
    </r>
  </si>
  <si>
    <t xml:space="preserve">нет пок с марта выставл по пок 9920</t>
  </si>
  <si>
    <t xml:space="preserve">Twenty by Sevenhill</t>
  </si>
  <si>
    <r>
      <rPr>
        <sz val="20"/>
        <color rgb="FF7030A0"/>
        <rFont val="Arial Cyr"/>
        <family val="2"/>
        <charset val="204"/>
      </rPr>
      <t xml:space="preserve">Бережненко Е.К./ Москаленко В.Е.             бут </t>
    </r>
    <r>
      <rPr>
        <b val="true"/>
        <sz val="20"/>
        <color rgb="FF7030A0"/>
        <rFont val="Arial Cyr"/>
        <family val="2"/>
        <charset val="204"/>
      </rPr>
      <t xml:space="preserve">№4</t>
    </r>
  </si>
  <si>
    <t xml:space="preserve">перерасчет с марта сделан в дек</t>
  </si>
  <si>
    <t xml:space="preserve">VOYAGE</t>
  </si>
  <si>
    <r>
      <rPr>
        <sz val="20"/>
        <color rgb="FF7030A0"/>
        <rFont val="Arial Cyr"/>
        <family val="2"/>
        <charset val="204"/>
      </rPr>
      <t xml:space="preserve">Ольховская  В.В. бут </t>
    </r>
    <r>
      <rPr>
        <b val="true"/>
        <sz val="20"/>
        <color rgb="FF7030A0"/>
        <rFont val="Arial Cyr"/>
        <family val="2"/>
        <charset val="204"/>
      </rPr>
      <t xml:space="preserve">№5</t>
    </r>
  </si>
  <si>
    <t xml:space="preserve">не выст</t>
  </si>
  <si>
    <t xml:space="preserve">Знай наших</t>
  </si>
  <si>
    <t xml:space="preserve">Воробьев С.Ф.  бут. №6</t>
  </si>
  <si>
    <t xml:space="preserve">EVONA</t>
  </si>
  <si>
    <r>
      <rPr>
        <sz val="20"/>
        <color rgb="FF7030A0"/>
        <rFont val="Arial Cyr"/>
        <family val="2"/>
        <charset val="204"/>
      </rPr>
      <t xml:space="preserve">Турукало Н.П. </t>
    </r>
    <r>
      <rPr>
        <b val="true"/>
        <sz val="20"/>
        <color rgb="FF7030A0"/>
        <rFont val="Arial Cyr"/>
        <family val="2"/>
        <charset val="204"/>
      </rPr>
      <t xml:space="preserve">бут №7</t>
    </r>
  </si>
  <si>
    <t xml:space="preserve">Сlubman</t>
  </si>
  <si>
    <t xml:space="preserve">Павлюков (был Саленко) стиладжио</t>
  </si>
  <si>
    <t xml:space="preserve">Stillagio (1-й сч.)</t>
  </si>
  <si>
    <t xml:space="preserve">Stillagio (2-й сч.)</t>
  </si>
  <si>
    <t xml:space="preserve">Баранова ИП</t>
  </si>
  <si>
    <t xml:space="preserve">F&amp;M</t>
  </si>
  <si>
    <r>
      <rPr>
        <sz val="20"/>
        <color rgb="FF7030A0"/>
        <rFont val="Arial Cyr"/>
        <family val="2"/>
        <charset val="204"/>
      </rPr>
      <t xml:space="preserve">Бойченко О.В. </t>
    </r>
    <r>
      <rPr>
        <b val="true"/>
        <sz val="20"/>
        <color rgb="FF7030A0"/>
        <rFont val="Arial Cyr"/>
        <family val="2"/>
        <charset val="204"/>
      </rPr>
      <t xml:space="preserve">бут.№9</t>
    </r>
  </si>
  <si>
    <t xml:space="preserve">Riker antistress</t>
  </si>
  <si>
    <r>
      <rPr>
        <sz val="20"/>
        <color rgb="FF7030A0"/>
        <rFont val="Arial Cyr"/>
        <family val="2"/>
        <charset val="204"/>
      </rPr>
      <t xml:space="preserve">Костенко Е. ИП бут.</t>
    </r>
    <r>
      <rPr>
        <b val="true"/>
        <sz val="20"/>
        <color rgb="FF7030A0"/>
        <rFont val="Arial Cyr"/>
        <family val="2"/>
        <charset val="204"/>
      </rPr>
      <t xml:space="preserve">№10</t>
    </r>
  </si>
  <si>
    <t xml:space="preserve">по факту перерасч</t>
  </si>
  <si>
    <t xml:space="preserve">EL"BRAVO</t>
  </si>
  <si>
    <r>
      <rPr>
        <sz val="20"/>
        <color rgb="FF7030A0"/>
        <rFont val="Arial Cyr"/>
        <family val="2"/>
        <charset val="204"/>
      </rPr>
      <t xml:space="preserve">Воробьева Л.В. </t>
    </r>
    <r>
      <rPr>
        <b val="true"/>
        <sz val="20"/>
        <color rgb="FF7030A0"/>
        <rFont val="Arial Cyr"/>
        <family val="2"/>
        <charset val="204"/>
      </rPr>
      <t xml:space="preserve">бут.№11</t>
    </r>
  </si>
  <si>
    <t xml:space="preserve">Мир сумок</t>
  </si>
  <si>
    <r>
      <rPr>
        <sz val="20"/>
        <color rgb="FF7030A0"/>
        <rFont val="Arial Cyr"/>
        <family val="2"/>
        <charset val="204"/>
      </rPr>
      <t xml:space="preserve">Ксенжук Е.А. бутик </t>
    </r>
    <r>
      <rPr>
        <b val="true"/>
        <sz val="20"/>
        <color rgb="FF7030A0"/>
        <rFont val="Arial Cyr"/>
        <family val="2"/>
        <charset val="204"/>
      </rPr>
      <t xml:space="preserve">№ 12</t>
    </r>
  </si>
  <si>
    <t xml:space="preserve">MEYER</t>
  </si>
  <si>
    <r>
      <rPr>
        <sz val="20"/>
        <color rgb="FF7030A0"/>
        <rFont val="Arial Cyr"/>
        <family val="2"/>
        <charset val="204"/>
      </rPr>
      <t xml:space="preserve">Саленко А.Н.</t>
    </r>
    <r>
      <rPr>
        <b val="true"/>
        <sz val="20"/>
        <color rgb="FF7030A0"/>
        <rFont val="Arial Cyr"/>
        <family val="2"/>
        <charset val="204"/>
      </rPr>
      <t xml:space="preserve"> бут№13</t>
    </r>
  </si>
  <si>
    <t xml:space="preserve">Whitney jeans</t>
  </si>
  <si>
    <r>
      <rPr>
        <sz val="20"/>
        <color rgb="FF7030A0"/>
        <rFont val="Arial Cyr"/>
        <family val="2"/>
        <charset val="204"/>
      </rPr>
      <t xml:space="preserve">Мыркина Ю.О б</t>
    </r>
    <r>
      <rPr>
        <b val="true"/>
        <sz val="20"/>
        <color rgb="FF7030A0"/>
        <rFont val="Arial Cyr"/>
        <family val="2"/>
        <charset val="204"/>
      </rPr>
      <t xml:space="preserve">ут. №14</t>
    </r>
  </si>
  <si>
    <t xml:space="preserve">Yuliya Myr</t>
  </si>
  <si>
    <r>
      <rPr>
        <sz val="20"/>
        <color rgb="FF7030A0"/>
        <rFont val="Arial Cyr"/>
        <family val="2"/>
        <charset val="204"/>
      </rPr>
      <t xml:space="preserve">Парелюлько П.А. бутик </t>
    </r>
    <r>
      <rPr>
        <b val="true"/>
        <sz val="20"/>
        <color rgb="FF7030A0"/>
        <rFont val="Arial Cyr"/>
        <family val="2"/>
        <charset val="204"/>
      </rPr>
      <t xml:space="preserve">№ 15</t>
    </r>
  </si>
  <si>
    <t xml:space="preserve">Jennifer</t>
  </si>
  <si>
    <r>
      <rPr>
        <sz val="20"/>
        <color rgb="FF7030A0"/>
        <rFont val="Arial Cyr"/>
        <family val="2"/>
        <charset val="204"/>
      </rPr>
      <t xml:space="preserve">Галета  Е.В. </t>
    </r>
    <r>
      <rPr>
        <b val="true"/>
        <sz val="20"/>
        <color rgb="FF7030A0"/>
        <rFont val="Arial Cyr"/>
        <family val="2"/>
        <charset val="204"/>
      </rPr>
      <t xml:space="preserve">бут. № 16</t>
    </r>
  </si>
  <si>
    <t xml:space="preserve">Time of style</t>
  </si>
  <si>
    <r>
      <rPr>
        <sz val="20"/>
        <color rgb="FF7030A0"/>
        <rFont val="Arial Cyr"/>
        <family val="2"/>
        <charset val="204"/>
      </rPr>
      <t xml:space="preserve">Котелевская И.П.  </t>
    </r>
    <r>
      <rPr>
        <b val="true"/>
        <sz val="20"/>
        <color rgb="FF7030A0"/>
        <rFont val="Arial Cyr"/>
        <family val="2"/>
        <charset val="204"/>
      </rPr>
      <t xml:space="preserve">бут.№18</t>
    </r>
  </si>
  <si>
    <t xml:space="preserve">Glamour</t>
  </si>
  <si>
    <t xml:space="preserve">Родригес-Гарсия</t>
  </si>
  <si>
    <t xml:space="preserve">Rarete (духи)</t>
  </si>
  <si>
    <r>
      <rPr>
        <sz val="20"/>
        <color rgb="FF7030A0"/>
        <rFont val="Arial Cyr"/>
        <family val="2"/>
        <charset val="204"/>
      </rPr>
      <t xml:space="preserve">Михайленко  В.Ю. </t>
    </r>
    <r>
      <rPr>
        <b val="true"/>
        <sz val="20"/>
        <color rgb="FF7030A0"/>
        <rFont val="Arial Cyr"/>
        <family val="2"/>
        <charset val="204"/>
      </rPr>
      <t xml:space="preserve">бут №21</t>
    </r>
  </si>
  <si>
    <t xml:space="preserve">Dimanche</t>
  </si>
  <si>
    <r>
      <rPr>
        <sz val="20"/>
        <color rgb="FF7030A0"/>
        <rFont val="Arial Cyr"/>
        <family val="2"/>
        <charset val="204"/>
      </rPr>
      <t xml:space="preserve">Похомова В.Ю.  </t>
    </r>
    <r>
      <rPr>
        <b val="true"/>
        <sz val="20"/>
        <color rgb="FF7030A0"/>
        <rFont val="Arial Cyr"/>
        <family val="2"/>
        <charset val="204"/>
      </rPr>
      <t xml:space="preserve">бут. №22</t>
    </r>
  </si>
  <si>
    <t xml:space="preserve">Elfo Kids</t>
  </si>
  <si>
    <t xml:space="preserve">Туровская</t>
  </si>
  <si>
    <t xml:space="preserve">Alena Rose</t>
  </si>
  <si>
    <t xml:space="preserve">Довгань (была поликарпова)</t>
  </si>
  <si>
    <t xml:space="preserve"> не выст в июле,авгсет,окт</t>
  </si>
  <si>
    <t xml:space="preserve">Roscote</t>
  </si>
  <si>
    <r>
      <rPr>
        <sz val="20"/>
        <color rgb="FF7030A0"/>
        <rFont val="Arial Cyr"/>
        <family val="2"/>
        <charset val="204"/>
      </rPr>
      <t xml:space="preserve">"Рейманав" ООО </t>
    </r>
    <r>
      <rPr>
        <sz val="12"/>
        <color rgb="FF7030A0"/>
        <rFont val="Arial Cyr"/>
        <family val="2"/>
        <charset val="204"/>
      </rPr>
      <t xml:space="preserve">(Булавка  Г.А./Кашалаба А.С.</t>
    </r>
    <r>
      <rPr>
        <b val="true"/>
        <sz val="12"/>
        <color rgb="FF7030A0"/>
        <rFont val="Arial Cyr"/>
        <family val="2"/>
        <charset val="204"/>
      </rPr>
      <t xml:space="preserve">бут. № 25</t>
    </r>
  </si>
  <si>
    <t xml:space="preserve">BGN</t>
  </si>
  <si>
    <r>
      <rPr>
        <sz val="19"/>
        <color rgb="FF7030A0"/>
        <rFont val="Arial Cyr"/>
        <family val="2"/>
        <charset val="204"/>
      </rPr>
      <t xml:space="preserve">Синичкин  Р.В.</t>
    </r>
    <r>
      <rPr>
        <b val="true"/>
        <sz val="19"/>
        <color rgb="FF7030A0"/>
        <rFont val="Arial Cyr"/>
        <family val="2"/>
        <charset val="204"/>
      </rPr>
      <t xml:space="preserve"> бут №26</t>
    </r>
  </si>
  <si>
    <t xml:space="preserve">Richman </t>
  </si>
  <si>
    <r>
      <rPr>
        <sz val="20"/>
        <color rgb="FF7030A0"/>
        <rFont val="Arial Cyr"/>
        <family val="2"/>
        <charset val="204"/>
      </rPr>
      <t xml:space="preserve">Иванов Д.В./Чепига В.С.</t>
    </r>
    <r>
      <rPr>
        <b val="true"/>
        <sz val="20"/>
        <color rgb="FF7030A0"/>
        <rFont val="Arial Cyr"/>
        <family val="2"/>
        <charset val="204"/>
      </rPr>
      <t xml:space="preserve">бут.№27</t>
    </r>
    <r>
      <rPr>
        <sz val="20"/>
        <color rgb="FF7030A0"/>
        <rFont val="Arial Cyr"/>
        <family val="2"/>
        <charset val="204"/>
      </rPr>
      <t xml:space="preserve"> </t>
    </r>
  </si>
  <si>
    <t xml:space="preserve">Character</t>
  </si>
  <si>
    <r>
      <rPr>
        <sz val="20"/>
        <color rgb="FF7030A0"/>
        <rFont val="Arial Cyr"/>
        <family val="2"/>
        <charset val="204"/>
      </rPr>
      <t xml:space="preserve">Кефели  А.В. </t>
    </r>
    <r>
      <rPr>
        <b val="true"/>
        <sz val="20"/>
        <color rgb="FF7030A0"/>
        <rFont val="Arial Cyr"/>
        <family val="2"/>
        <charset val="204"/>
      </rPr>
      <t xml:space="preserve">бут.№28</t>
    </r>
  </si>
  <si>
    <t xml:space="preserve">Paul Shark</t>
  </si>
  <si>
    <r>
      <rPr>
        <sz val="20"/>
        <color rgb="FF7030A0"/>
        <rFont val="Arial Cyr"/>
        <family val="2"/>
        <charset val="204"/>
      </rPr>
      <t xml:space="preserve">Васильев Г. Ю. ИП </t>
    </r>
    <r>
      <rPr>
        <b val="true"/>
        <sz val="20"/>
        <color rgb="FF7030A0"/>
        <rFont val="Arial Cyr"/>
        <family val="2"/>
        <charset val="204"/>
      </rPr>
      <t xml:space="preserve">бут.№29</t>
    </r>
  </si>
  <si>
    <t xml:space="preserve"> Шпилька</t>
  </si>
  <si>
    <r>
      <rPr>
        <sz val="20"/>
        <color rgb="FF7030A0"/>
        <rFont val="Arial Cyr"/>
        <family val="2"/>
        <charset val="204"/>
      </rPr>
      <t xml:space="preserve">Антонова Н.П. </t>
    </r>
    <r>
      <rPr>
        <b val="true"/>
        <sz val="20"/>
        <color rgb="FF7030A0"/>
        <rFont val="Arial Cyr"/>
        <family val="2"/>
        <charset val="204"/>
      </rPr>
      <t xml:space="preserve">бут.№30</t>
    </r>
  </si>
  <si>
    <t xml:space="preserve">MAGZA</t>
  </si>
  <si>
    <r>
      <rPr>
        <sz val="20"/>
        <color rgb="FF7030A0"/>
        <rFont val="Arial Cyr"/>
        <family val="2"/>
        <charset val="204"/>
      </rPr>
      <t xml:space="preserve">Антонова  Н.П.</t>
    </r>
    <r>
      <rPr>
        <b val="true"/>
        <sz val="20"/>
        <color rgb="FF7030A0"/>
        <rFont val="Arial Cyr"/>
        <family val="2"/>
        <charset val="204"/>
      </rPr>
      <t xml:space="preserve">бут.№31 </t>
    </r>
  </si>
  <si>
    <r>
      <rPr>
        <sz val="20"/>
        <color rgb="FF7030A0"/>
        <rFont val="Arial Cyr"/>
        <family val="2"/>
        <charset val="204"/>
      </rPr>
      <t xml:space="preserve">Козар Г.В./Козар В.И. </t>
    </r>
    <r>
      <rPr>
        <b val="true"/>
        <sz val="20"/>
        <color rgb="FF7030A0"/>
        <rFont val="Arial Cyr"/>
        <family val="2"/>
        <charset val="204"/>
      </rPr>
      <t xml:space="preserve">бут. № 33</t>
    </r>
  </si>
  <si>
    <t xml:space="preserve">Dizar</t>
  </si>
  <si>
    <t xml:space="preserve">Скрипка Л.Б.</t>
  </si>
  <si>
    <t xml:space="preserve">Рокси</t>
  </si>
  <si>
    <r>
      <rPr>
        <sz val="20"/>
        <color rgb="FF7030A0"/>
        <rFont val="Arial Cyr"/>
        <family val="2"/>
        <charset val="204"/>
      </rPr>
      <t xml:space="preserve">Спешкова М.С.  </t>
    </r>
    <r>
      <rPr>
        <b val="true"/>
        <sz val="20"/>
        <color rgb="FF7030A0"/>
        <rFont val="Arial Cyr"/>
        <family val="2"/>
        <charset val="204"/>
      </rPr>
      <t xml:space="preserve">бут. №35</t>
    </r>
  </si>
  <si>
    <t xml:space="preserve">ADL CHIC</t>
  </si>
  <si>
    <r>
      <rPr>
        <sz val="20"/>
        <color rgb="FF7030A0"/>
        <rFont val="Arial Cyr"/>
        <family val="2"/>
        <charset val="204"/>
      </rPr>
      <t xml:space="preserve">Тарлыгин Дмитрий Валерьевич </t>
    </r>
    <r>
      <rPr>
        <b val="true"/>
        <sz val="20"/>
        <color rgb="FF7030A0"/>
        <rFont val="Arial Cyr"/>
        <family val="2"/>
        <charset val="204"/>
      </rPr>
      <t xml:space="preserve">бут. №36</t>
    </r>
  </si>
  <si>
    <t xml:space="preserve">Nurnberg </t>
  </si>
  <si>
    <t xml:space="preserve">Кравченко (инканто)</t>
  </si>
  <si>
    <t xml:space="preserve">выставить с пок6497</t>
  </si>
  <si>
    <t xml:space="preserve">Incanto</t>
  </si>
  <si>
    <r>
      <rPr>
        <sz val="20"/>
        <color rgb="FF7030A0"/>
        <rFont val="Arial Cyr"/>
        <family val="2"/>
        <charset val="204"/>
      </rPr>
      <t xml:space="preserve">Черкашина О.Е.  </t>
    </r>
    <r>
      <rPr>
        <b val="true"/>
        <sz val="20"/>
        <color rgb="FF7030A0"/>
        <rFont val="Arial Cyr"/>
        <family val="2"/>
        <charset val="204"/>
      </rPr>
      <t xml:space="preserve">бут.38/1</t>
    </r>
  </si>
  <si>
    <t xml:space="preserve">Monica Ricci</t>
  </si>
  <si>
    <r>
      <rPr>
        <sz val="20"/>
        <color rgb="FF7030A0"/>
        <rFont val="Arial Cyr"/>
        <family val="2"/>
        <charset val="204"/>
      </rPr>
      <t xml:space="preserve">Антонова Е.О. </t>
    </r>
    <r>
      <rPr>
        <b val="true"/>
        <sz val="20"/>
        <color rgb="FF7030A0"/>
        <rFont val="Arial Cyr"/>
        <family val="2"/>
        <charset val="204"/>
      </rPr>
      <t xml:space="preserve">бутик № 38/2 </t>
    </r>
  </si>
  <si>
    <t xml:space="preserve">Free zone</t>
  </si>
  <si>
    <r>
      <rPr>
        <sz val="20"/>
        <color rgb="FF7030A0"/>
        <rFont val="Arial Cyr"/>
        <family val="2"/>
        <charset val="204"/>
      </rPr>
      <t xml:space="preserve">Ненартович И.Ч.  </t>
    </r>
    <r>
      <rPr>
        <b val="true"/>
        <sz val="20"/>
        <color rgb="FF7030A0"/>
        <rFont val="Arial Cyr"/>
        <family val="2"/>
        <charset val="204"/>
      </rPr>
      <t xml:space="preserve">бутик № 38/3 </t>
    </r>
  </si>
  <si>
    <t xml:space="preserve">Doker</t>
  </si>
  <si>
    <r>
      <rPr>
        <sz val="20"/>
        <color rgb="FF7030A0"/>
        <rFont val="Arial Cyr"/>
        <family val="2"/>
        <charset val="204"/>
      </rPr>
      <t xml:space="preserve">Щенников Д.Ю.</t>
    </r>
    <r>
      <rPr>
        <b val="true"/>
        <sz val="20"/>
        <color rgb="FF7030A0"/>
        <rFont val="Arial Cyr"/>
        <family val="2"/>
        <charset val="204"/>
      </rPr>
      <t xml:space="preserve">бут. №38/4</t>
    </r>
  </si>
  <si>
    <r>
      <rPr>
        <i val="true"/>
        <sz val="20"/>
        <color rgb="FF7030A0"/>
        <rFont val="Arial Cyr"/>
        <family val="2"/>
        <charset val="204"/>
      </rPr>
      <t xml:space="preserve">"РЕСТРО"  ООО  </t>
    </r>
    <r>
      <rPr>
        <b val="true"/>
        <i val="true"/>
        <sz val="20"/>
        <color rgb="FF7030A0"/>
        <rFont val="Arial Cyr"/>
        <family val="2"/>
        <charset val="204"/>
      </rPr>
      <t xml:space="preserve">бут№1м</t>
    </r>
  </si>
  <si>
    <t xml:space="preserve">Pandora (2-й островок от LEGO к катку)</t>
  </si>
  <si>
    <t xml:space="preserve">Клоков ИП бут. № 2М</t>
  </si>
  <si>
    <t xml:space="preserve">ПремьерТайм (3-й островок от LEGO к катку)</t>
  </si>
  <si>
    <r>
      <rPr>
        <sz val="20"/>
        <color rgb="FF7030A0"/>
        <rFont val="Arial Cyr"/>
        <family val="2"/>
        <charset val="204"/>
      </rPr>
      <t xml:space="preserve">Колесник  Е.Ю. бут.</t>
    </r>
    <r>
      <rPr>
        <b val="true"/>
        <sz val="20"/>
        <color rgb="FF7030A0"/>
        <rFont val="Arial Cyr"/>
        <family val="2"/>
        <charset val="204"/>
      </rPr>
      <t xml:space="preserve">№3м</t>
    </r>
    <r>
      <rPr>
        <sz val="20"/>
        <color rgb="FF7030A0"/>
        <rFont val="Arial Cyr"/>
        <family val="2"/>
        <charset val="204"/>
      </rPr>
      <t xml:space="preserve"> </t>
    </r>
  </si>
  <si>
    <t xml:space="preserve">Persian(4-й островок от LEGO к катку)</t>
  </si>
  <si>
    <t xml:space="preserve">Чугунова</t>
  </si>
  <si>
    <t xml:space="preserve">Чехлы для телефонов(5-й островок от LEGO к катку)</t>
  </si>
  <si>
    <t xml:space="preserve">Горелик</t>
  </si>
  <si>
    <t xml:space="preserve">Морской клуб(6-й островок от LEGO к катку)</t>
  </si>
  <si>
    <r>
      <rPr>
        <sz val="20"/>
        <color rgb="FF7030A0"/>
        <rFont val="Arial Cyr"/>
        <family val="2"/>
        <charset val="204"/>
      </rPr>
      <t xml:space="preserve">Сорокин  О.А. </t>
    </r>
    <r>
      <rPr>
        <b val="true"/>
        <sz val="20"/>
        <color rgb="FF7030A0"/>
        <rFont val="Arial Cyr"/>
        <family val="2"/>
        <charset val="204"/>
      </rPr>
      <t xml:space="preserve">бут №5м</t>
    </r>
  </si>
  <si>
    <t xml:space="preserve">Часы(7-й островок от LEGO к катку)</t>
  </si>
  <si>
    <r>
      <rPr>
        <sz val="20"/>
        <color rgb="FF7030A0"/>
        <rFont val="Arial Cyr"/>
        <family val="2"/>
        <charset val="204"/>
      </rPr>
      <t xml:space="preserve">Булдакова И.П.  </t>
    </r>
    <r>
      <rPr>
        <b val="true"/>
        <sz val="20"/>
        <color rgb="FF7030A0"/>
        <rFont val="Arial Cyr"/>
        <family val="2"/>
        <charset val="204"/>
      </rPr>
      <t xml:space="preserve">бут. №6М</t>
    </r>
  </si>
  <si>
    <t xml:space="preserve">Сумки(8-й островок от LEGO к катку)</t>
  </si>
  <si>
    <t xml:space="preserve">Моисейкин</t>
  </si>
  <si>
    <t xml:space="preserve">Artphone(у лестницы на тех.этаж)</t>
  </si>
  <si>
    <t xml:space="preserve">Читай город ООО Глобус пресс ХХ1</t>
  </si>
  <si>
    <t xml:space="preserve"> "ЧИТАЙ ГОРОД" </t>
  </si>
  <si>
    <t xml:space="preserve">"Детский мир"  ООО</t>
  </si>
  <si>
    <t xml:space="preserve">Детский Крым</t>
  </si>
  <si>
    <t xml:space="preserve">магазин "Орвис" </t>
  </si>
  <si>
    <t xml:space="preserve">Рябовол В.О.</t>
  </si>
  <si>
    <t xml:space="preserve">ЧАС ПИК -Часы(оранжевая зона)</t>
  </si>
  <si>
    <t xml:space="preserve">Чернышов А.Ю.</t>
  </si>
  <si>
    <t xml:space="preserve">ювелирка-Остров сокровищ (оранжевая зона)</t>
  </si>
  <si>
    <t xml:space="preserve">Фролова А.В.</t>
  </si>
  <si>
    <t xml:space="preserve">№0775</t>
  </si>
  <si>
    <t xml:space="preserve">Soldat (оранжевая зона)</t>
  </si>
  <si>
    <r>
      <rPr>
        <sz val="20"/>
        <color rgb="FF7030A0"/>
        <rFont val="Arial Cyr"/>
        <family val="2"/>
        <charset val="204"/>
      </rPr>
      <t xml:space="preserve">Дибаева А.О. </t>
    </r>
    <r>
      <rPr>
        <sz val="15"/>
        <color rgb="FF7030A0"/>
        <rFont val="Arial Cyr"/>
        <family val="2"/>
        <charset val="204"/>
      </rPr>
      <t xml:space="preserve">(был Кориненко Л.Р.)</t>
    </r>
  </si>
  <si>
    <t xml:space="preserve">Broadway (оранжевая зона)</t>
  </si>
  <si>
    <t xml:space="preserve">ДНС("Крымский берег" ООО)</t>
  </si>
  <si>
    <t xml:space="preserve">№0777</t>
  </si>
  <si>
    <t xml:space="preserve">DNS (оранжевая зона)</t>
  </si>
  <si>
    <t xml:space="preserve">Павлюк К.В./Максма А.С.</t>
  </si>
  <si>
    <t xml:space="preserve">№0302</t>
  </si>
  <si>
    <t xml:space="preserve">XIAOMI</t>
  </si>
  <si>
    <t xml:space="preserve">Акопян Е.А.</t>
  </si>
  <si>
    <t xml:space="preserve">Violet (оранжевая зона)</t>
  </si>
  <si>
    <t xml:space="preserve">Волкова  С.И. (очки)</t>
  </si>
  <si>
    <t xml:space="preserve">№0475</t>
  </si>
  <si>
    <t xml:space="preserve">SunStudio (оранжевая зона)</t>
  </si>
  <si>
    <t xml:space="preserve">Сальникова ИП</t>
  </si>
  <si>
    <t xml:space="preserve">RuКасса(оранжевая зона)</t>
  </si>
  <si>
    <t xml:space="preserve">Бегларян Л.Р. (часть Парк-Крым ООО)</t>
  </si>
  <si>
    <t xml:space="preserve">SUN CITY возле Парк Крым</t>
  </si>
  <si>
    <t xml:space="preserve">Левченко ИП  ("Парк Крым"  ООО )</t>
  </si>
  <si>
    <t xml:space="preserve">Парк Крым (оранжевая зона)</t>
  </si>
  <si>
    <t xml:space="preserve">Дерягина Е.К. ("золото России")</t>
  </si>
  <si>
    <t xml:space="preserve">Золото России (оранжевая зона)</t>
  </si>
  <si>
    <t xml:space="preserve">Костенко Н.О. (мал. островок)</t>
  </si>
  <si>
    <t xml:space="preserve">Крым Золото(оранжевая зона) </t>
  </si>
  <si>
    <t xml:space="preserve">Костенко Н.О. (бол. островок)</t>
  </si>
  <si>
    <t xml:space="preserve">Чумак О.В.  (магазин обуви)</t>
  </si>
  <si>
    <t xml:space="preserve">GOERGO (оранжевая зона)</t>
  </si>
  <si>
    <t xml:space="preserve">Шурмелева от траволатора 1 островок</t>
  </si>
  <si>
    <t xml:space="preserve">1-й островок от траволатора (ПередЯблоко-продукты)</t>
  </si>
  <si>
    <t xml:space="preserve">Гатиятуллина</t>
  </si>
  <si>
    <t xml:space="preserve">DEBIHEEL, Галерея саквояж (один сч. На двоих)</t>
  </si>
  <si>
    <t xml:space="preserve">4-й островок от траволатора (ПередЯблоко-продукты)</t>
  </si>
  <si>
    <r>
      <rPr>
        <sz val="20"/>
        <color rgb="FF7030A0"/>
        <rFont val="Arial Cyr"/>
        <family val="0"/>
        <charset val="204"/>
      </rPr>
      <t xml:space="preserve">Шурмелева А.А. </t>
    </r>
    <r>
      <rPr>
        <sz val="14"/>
        <color rgb="FF7030A0"/>
        <rFont val="Arial Cyr"/>
        <family val="0"/>
        <charset val="204"/>
      </rPr>
      <t xml:space="preserve"> </t>
    </r>
  </si>
  <si>
    <t xml:space="preserve">3-й островок от траволатора (ПередЯблоко-продукты)</t>
  </si>
  <si>
    <t xml:space="preserve">Шведова Н.Ю ИП</t>
  </si>
  <si>
    <t xml:space="preserve">AIDINI и BASCONI</t>
  </si>
  <si>
    <t xml:space="preserve">Сустов В.В.</t>
  </si>
  <si>
    <t xml:space="preserve">Magnum</t>
  </si>
  <si>
    <t xml:space="preserve">Шинкарева  С.И. №111</t>
  </si>
  <si>
    <t xml:space="preserve">EVA</t>
  </si>
  <si>
    <t xml:space="preserve">Панчишных (Кофе)</t>
  </si>
  <si>
    <t xml:space="preserve">5-й островок от траволатора (ПередЯблоко-продукты)</t>
  </si>
  <si>
    <t xml:space="preserve">Катков В.А..(Крым золото)</t>
  </si>
  <si>
    <t xml:space="preserve">2-й островок от траволатора (ПередЯблоко-продукты)</t>
  </si>
  <si>
    <t xml:space="preserve">"Томас" ООО (было Перфектто (кафе/склад морож)</t>
  </si>
  <si>
    <t xml:space="preserve">196911, 15744</t>
  </si>
  <si>
    <t xml:space="preserve">Массажные кресла возле Муссонии</t>
  </si>
  <si>
    <t xml:space="preserve">Баяндин Д.А.</t>
  </si>
  <si>
    <t xml:space="preserve">Вафли</t>
  </si>
  <si>
    <t xml:space="preserve">Долгополова  А.В.</t>
  </si>
  <si>
    <t xml:space="preserve">нет счетчика</t>
  </si>
  <si>
    <t xml:space="preserve">Желейные конфеты (возле туалетов развлекаловки)</t>
  </si>
  <si>
    <t xml:space="preserve">Вентиляция 2 корпуса</t>
  </si>
  <si>
    <t xml:space="preserve">"ЯБЛОКО"</t>
  </si>
  <si>
    <t xml:space="preserve">Умеров Р.Р. (Мир развлечений XXI век ООО)</t>
  </si>
  <si>
    <t xml:space="preserve">№0618</t>
  </si>
  <si>
    <t xml:space="preserve">7D кино (сч.около щита театра)</t>
  </si>
  <si>
    <t xml:space="preserve">Майданюк  С.С. 5d</t>
  </si>
  <si>
    <t xml:space="preserve">сч. В щите ЩСТ-6, где лазермакс</t>
  </si>
  <si>
    <t xml:space="preserve">Меметов ИП</t>
  </si>
  <si>
    <t xml:space="preserve">Замок на развлекаловке</t>
  </si>
  <si>
    <t xml:space="preserve">Бывший Олтекс ООО</t>
  </si>
  <si>
    <t xml:space="preserve">Экран</t>
  </si>
  <si>
    <t xml:space="preserve">Смирнова (вместо смазливки) ИП</t>
  </si>
  <si>
    <t xml:space="preserve">Спорт тайм</t>
  </si>
  <si>
    <t xml:space="preserve">"Адидас" ООО</t>
  </si>
  <si>
    <t xml:space="preserve">Адидас и Reebok (один счетчик в Адидасе)</t>
  </si>
  <si>
    <t xml:space="preserve">"МИЦАР" ООО Летуаль</t>
  </si>
  <si>
    <t xml:space="preserve">Летуаль+вывеска 300Вт октябрь-март 11ч=99кВт, апрель-сентябрь 8ч=72кВт</t>
  </si>
  <si>
    <t xml:space="preserve">Холодва ИП</t>
  </si>
  <si>
    <t xml:space="preserve">HAPPY TOP</t>
  </si>
  <si>
    <t xml:space="preserve">Бегларян Л.Р. ИП</t>
  </si>
  <si>
    <t xml:space="preserve">Модный сезон</t>
  </si>
  <si>
    <t xml:space="preserve">Тельнов </t>
  </si>
  <si>
    <t xml:space="preserve">Подиум</t>
  </si>
  <si>
    <t xml:space="preserve">Дибаев Р.Р. ИП</t>
  </si>
  <si>
    <t xml:space="preserve">Vezze</t>
  </si>
  <si>
    <t xml:space="preserve">Добренький В.А. ИП</t>
  </si>
  <si>
    <t xml:space="preserve">Спорт Сити</t>
  </si>
  <si>
    <t xml:space="preserve">"Кари" ООО</t>
  </si>
  <si>
    <t xml:space="preserve">Кари</t>
  </si>
  <si>
    <t xml:space="preserve">Калиопа</t>
  </si>
  <si>
    <t xml:space="preserve">Calioppe+cклад под переходом 3к</t>
  </si>
  <si>
    <t xml:space="preserve">Катков В.А. ИП</t>
  </si>
  <si>
    <t xml:space="preserve">Островки Крым золото (напротив GoErgo)</t>
  </si>
  <si>
    <t xml:space="preserve">Сустов В.В. ИП</t>
  </si>
  <si>
    <t xml:space="preserve">Roy Robson</t>
  </si>
  <si>
    <t xml:space="preserve">Круликовский А.В. ИП</t>
  </si>
  <si>
    <t xml:space="preserve">QN(Connect)</t>
  </si>
  <si>
    <t xml:space="preserve">Московчук Н.Ф.  ИП</t>
  </si>
  <si>
    <t xml:space="preserve">Xiaomi</t>
  </si>
  <si>
    <t xml:space="preserve">Курдзюк С.А. ИП</t>
  </si>
  <si>
    <t xml:space="preserve">2brothers(кофе у траволатора)</t>
  </si>
  <si>
    <t xml:space="preserve">Мельничук П.Ф. ИП</t>
  </si>
  <si>
    <t xml:space="preserve">outpac</t>
  </si>
  <si>
    <t xml:space="preserve">Оганнисян А.Г. ИП</t>
  </si>
  <si>
    <t xml:space="preserve">Пироговая</t>
  </si>
  <si>
    <t xml:space="preserve">Курбетдинова ИП</t>
  </si>
  <si>
    <t xml:space="preserve">Activator</t>
  </si>
  <si>
    <t xml:space="preserve">Оптика МКЛ ООО</t>
  </si>
  <si>
    <t xml:space="preserve">ЛюксОптика</t>
  </si>
  <si>
    <t xml:space="preserve">Рыжков/Рыжков</t>
  </si>
  <si>
    <t xml:space="preserve">L&amp;W</t>
  </si>
  <si>
    <t xml:space="preserve">"ТД Виза" ООО</t>
  </si>
  <si>
    <t xml:space="preserve">Рыжков В.В./Рыжков Э.В.</t>
  </si>
  <si>
    <t xml:space="preserve">Пьер Карден</t>
  </si>
  <si>
    <t xml:space="preserve">Харахурсах А.С. ИП</t>
  </si>
  <si>
    <t xml:space="preserve">ELIGE</t>
  </si>
  <si>
    <t xml:space="preserve">(Якубовский Н.Д. ИП) Лукьянчиков</t>
  </si>
  <si>
    <t xml:space="preserve">Аурель</t>
  </si>
  <si>
    <t xml:space="preserve">Мельников ИП</t>
  </si>
  <si>
    <t xml:space="preserve">Colambia</t>
  </si>
  <si>
    <t xml:space="preserve">Сервис Групп ООО (пицца)</t>
  </si>
  <si>
    <t xml:space="preserve">New York pizza</t>
  </si>
  <si>
    <t xml:space="preserve">Хинкалыч</t>
  </si>
  <si>
    <t xml:space="preserve">Старик Хинкалыч</t>
  </si>
  <si>
    <t xml:space="preserve">Алешина Е.А. ИП</t>
  </si>
  <si>
    <t xml:space="preserve">Climber</t>
  </si>
  <si>
    <t xml:space="preserve">Золото России (напротив Кари)</t>
  </si>
  <si>
    <t xml:space="preserve">Крым Золото (напротив Кари)</t>
  </si>
  <si>
    <t xml:space="preserve">Гуливер Люкс трэйд ООО</t>
  </si>
  <si>
    <t xml:space="preserve">Gulliver</t>
  </si>
  <si>
    <t xml:space="preserve">"Севторгинвест" ООО</t>
  </si>
  <si>
    <t xml:space="preserve">EKKO</t>
  </si>
  <si>
    <t xml:space="preserve">Рибай</t>
  </si>
  <si>
    <t xml:space="preserve">Угол ООО</t>
  </si>
  <si>
    <t xml:space="preserve">Умами</t>
  </si>
  <si>
    <t xml:space="preserve">Щит в э/щ на цокольный этаж</t>
  </si>
  <si>
    <t xml:space="preserve">Умами островок</t>
  </si>
  <si>
    <t xml:space="preserve">Теплозавесы </t>
  </si>
  <si>
    <t xml:space="preserve">Итого Олтекс</t>
  </si>
  <si>
    <t xml:space="preserve">Итого корпус 2</t>
  </si>
  <si>
    <t xml:space="preserve">Стороние организации корпус 1</t>
  </si>
  <si>
    <t xml:space="preserve">"Тестсвязь" ООО корп 1, ком.301</t>
  </si>
  <si>
    <t xml:space="preserve">корп.№1, каб.301</t>
  </si>
  <si>
    <t xml:space="preserve">АСО Геометрия оф 301а</t>
  </si>
  <si>
    <t xml:space="preserve">корп.№1, каб.301а</t>
  </si>
  <si>
    <t xml:space="preserve">Фасадкрым ООО</t>
  </si>
  <si>
    <t xml:space="preserve">корп.№1, каб.422(арендосьемщик 401а)</t>
  </si>
  <si>
    <t xml:space="preserve">Деркач А.А. ИП оф 211</t>
  </si>
  <si>
    <t xml:space="preserve">корп.№1, каб.211,322а,322</t>
  </si>
  <si>
    <t xml:space="preserve">Воробьев В.А. ИП ООО 304а,б,в</t>
  </si>
  <si>
    <t xml:space="preserve">0193</t>
  </si>
  <si>
    <t xml:space="preserve">корп.№1, каб.304,б,в (сч. в коридоре перед дверью)</t>
  </si>
  <si>
    <t xml:space="preserve">Евразия транзит авто 304е</t>
  </si>
  <si>
    <t xml:space="preserve">0046</t>
  </si>
  <si>
    <t xml:space="preserve">корп.№1, каб.304е  (сч. в коридоре перед дверью)</t>
  </si>
  <si>
    <t xml:space="preserve">БТИ ООО</t>
  </si>
  <si>
    <t xml:space="preserve">0016</t>
  </si>
  <si>
    <t xml:space="preserve">корп.№1, каб.304г,д (сч. в коридоре перед дверью)</t>
  </si>
  <si>
    <t xml:space="preserve">Финэксперт ООО</t>
  </si>
  <si>
    <t xml:space="preserve">3830</t>
  </si>
  <si>
    <t xml:space="preserve">корп.№1, каб.304a(сч. в коридоре перед дверью)</t>
  </si>
  <si>
    <t xml:space="preserve">Медицинский склад 1043</t>
  </si>
  <si>
    <t xml:space="preserve">объед с Имп-Сеть</t>
  </si>
  <si>
    <t xml:space="preserve">корп.№1, каб.302, 313,303</t>
  </si>
  <si>
    <t xml:space="preserve">Деркач А.А. ИП оф 305</t>
  </si>
  <si>
    <t xml:space="preserve">корп.№1, каб.305(арендосьемщик 211)</t>
  </si>
  <si>
    <t xml:space="preserve">Госреестр(3 этаж корпус 1)092-1020</t>
  </si>
  <si>
    <t xml:space="preserve">3225,0417,1339</t>
  </si>
  <si>
    <t xml:space="preserve">корп.№1, каб.310(серверная) + в коридоре на стене возле каб.308д</t>
  </si>
  <si>
    <t xml:space="preserve">Овчаренко О.В. ООО</t>
  </si>
  <si>
    <t xml:space="preserve">корп.№1, каб.421(арендосьемщик 401а)</t>
  </si>
  <si>
    <t xml:space="preserve">"Медиа-стиль" ООО к.413</t>
  </si>
  <si>
    <t xml:space="preserve">выст с дек</t>
  </si>
  <si>
    <t xml:space="preserve">731511, 51017</t>
  </si>
  <si>
    <t xml:space="preserve">корп.№1, каб.311,413</t>
  </si>
  <si>
    <t xml:space="preserve">СТМО ООО</t>
  </si>
  <si>
    <t xml:space="preserve">корп.№1, каб.312</t>
  </si>
  <si>
    <t xml:space="preserve">"Реал-Экспресс" ООО к.314</t>
  </si>
  <si>
    <t xml:space="preserve">корп.№1, каб.314(запитан от 316)</t>
  </si>
  <si>
    <t xml:space="preserve">Теорема. к.315</t>
  </si>
  <si>
    <t xml:space="preserve">корп.№1, каб.315</t>
  </si>
  <si>
    <t xml:space="preserve">Правовой город к.316</t>
  </si>
  <si>
    <t xml:space="preserve">корп.№1, каб.316</t>
  </si>
  <si>
    <t xml:space="preserve">Боева ИП</t>
  </si>
  <si>
    <t xml:space="preserve">корп.№1, каб.317</t>
  </si>
  <si>
    <t xml:space="preserve">РТ Соц строй ООО</t>
  </si>
  <si>
    <t xml:space="preserve">корп.№1, каб.320</t>
  </si>
  <si>
    <t xml:space="preserve">Еньшина Н.Б. ИП</t>
  </si>
  <si>
    <t xml:space="preserve">корп.№1, 319</t>
  </si>
  <si>
    <t xml:space="preserve">Лубяницкая А.С. к.322б</t>
  </si>
  <si>
    <t xml:space="preserve">корп.№1, каб.322б</t>
  </si>
  <si>
    <t xml:space="preserve">ЛИГОЛ ООО к 318</t>
  </si>
  <si>
    <t xml:space="preserve">корп.№1, каб.318</t>
  </si>
  <si>
    <t xml:space="preserve">Федеральное БТИ</t>
  </si>
  <si>
    <t xml:space="preserve">№ ...0650</t>
  </si>
  <si>
    <t xml:space="preserve">корп.№1, каб.213</t>
  </si>
  <si>
    <t xml:space="preserve">"ПКС СССР" ООО/"ПромальпСевастополь" ООО/"ПромальпЭдельвейс" ООО, кор1, 401а</t>
  </si>
  <si>
    <t xml:space="preserve">корп.№1, каб.401а</t>
  </si>
  <si>
    <t xml:space="preserve">ПромальпЭдельвейс ООО к.402</t>
  </si>
  <si>
    <t xml:space="preserve">корп.№1, каб.402(арендосьемщик 401а)</t>
  </si>
  <si>
    <t xml:space="preserve">СевСтройЦена</t>
  </si>
  <si>
    <t xml:space="preserve">корп.№1, каб.403</t>
  </si>
  <si>
    <t xml:space="preserve">Академия хореографии</t>
  </si>
  <si>
    <t xml:space="preserve">корп.№1, каб.401</t>
  </si>
  <si>
    <t xml:space="preserve">"Новый город ООО</t>
  </si>
  <si>
    <t xml:space="preserve">корп.№1, каб.404 </t>
  </si>
  <si>
    <t xml:space="preserve">корп.№1, каб.402а</t>
  </si>
  <si>
    <t xml:space="preserve">"Телекоммуникационные системы" ООО</t>
  </si>
  <si>
    <t xml:space="preserve">96466,2549,6N131308,3413</t>
  </si>
  <si>
    <t xml:space="preserve">корп.№1, каб.405a,407a,414,407,409б,405,410 (приносят сами)</t>
  </si>
  <si>
    <t xml:space="preserve">корп.№1, каб.406а</t>
  </si>
  <si>
    <t xml:space="preserve">корп.№1, каб.406   </t>
  </si>
  <si>
    <t xml:space="preserve">Богатырева Т.Н. ИП 408оф</t>
  </si>
  <si>
    <t xml:space="preserve">корп.№1, каб.408</t>
  </si>
  <si>
    <t xml:space="preserve">Подрезов И.С., ком.409</t>
  </si>
  <si>
    <t xml:space="preserve">оплочено и мой долг 150 квтч</t>
  </si>
  <si>
    <t xml:space="preserve">корп.№1, каб.409</t>
  </si>
  <si>
    <t xml:space="preserve">РПК "Севастополь" к.411</t>
  </si>
  <si>
    <t xml:space="preserve">корп.№1, каб.411</t>
  </si>
  <si>
    <t xml:space="preserve">"Каштан"  ООО   к 411а</t>
  </si>
  <si>
    <t xml:space="preserve">корп.№1, каб.411а</t>
  </si>
  <si>
    <t xml:space="preserve">НТС ООО к.412</t>
  </si>
  <si>
    <t xml:space="preserve">корп.№1, каб.412 </t>
  </si>
  <si>
    <t xml:space="preserve">Экстрим Центр ООО</t>
  </si>
  <si>
    <t xml:space="preserve">R  выставлять по факту</t>
  </si>
  <si>
    <t xml:space="preserve">корп.№1, каб.416</t>
  </si>
  <si>
    <t xml:space="preserve">ПромальпЭдельвейс ООО к.418</t>
  </si>
  <si>
    <t xml:space="preserve">корп.№1, каб.418(арендосьемщик 401а)</t>
  </si>
  <si>
    <t xml:space="preserve">"Димер групп" ООО  к. 420</t>
  </si>
  <si>
    <t xml:space="preserve">корп.№1, каб.420</t>
  </si>
  <si>
    <t xml:space="preserve">КрымДомКомплект ООО</t>
  </si>
  <si>
    <t xml:space="preserve">корп.№1, каб.417,415(60квт)</t>
  </si>
  <si>
    <t xml:space="preserve">"ФасадКрым" ООО</t>
  </si>
  <si>
    <t xml:space="preserve">корп.№1, каб.419 (арендосьемщик 401а)</t>
  </si>
  <si>
    <t xml:space="preserve">"Морпост"  ООО</t>
  </si>
  <si>
    <t xml:space="preserve">корп.№4а, каб.417 (приносят сами)</t>
  </si>
  <si>
    <t xml:space="preserve">Саруханова Н.С ИП</t>
  </si>
  <si>
    <t xml:space="preserve">корп.№1, Зоомагазин</t>
  </si>
  <si>
    <t xml:space="preserve">Итого сторонние организации Корпус1</t>
  </si>
  <si>
    <t xml:space="preserve">Стороние организации корпус 3</t>
  </si>
  <si>
    <t xml:space="preserve">34а</t>
  </si>
  <si>
    <t xml:space="preserve">Ларионов  В.В. № 101</t>
  </si>
  <si>
    <t xml:space="preserve">PROFILINE (массажные кресла)</t>
  </si>
  <si>
    <t xml:space="preserve">Расход 20кВт</t>
  </si>
  <si>
    <t xml:space="preserve">54а</t>
  </si>
  <si>
    <t xml:space="preserve">56а</t>
  </si>
  <si>
    <t xml:space="preserve">118 киловат отминусовано в расходе</t>
  </si>
  <si>
    <t xml:space="preserve">*s123</t>
  </si>
  <si>
    <t xml:space="preserve">посмотреть формулы</t>
  </si>
  <si>
    <t xml:space="preserve">переделал форму</t>
  </si>
  <si>
    <t xml:space="preserve">по среднему</t>
  </si>
  <si>
    <t xml:space="preserve">поменял местами</t>
  </si>
  <si>
    <t xml:space="preserve">закрыто</t>
  </si>
  <si>
    <t xml:space="preserve">89а</t>
  </si>
  <si>
    <t xml:space="preserve">102а</t>
  </si>
  <si>
    <t xml:space="preserve">102б</t>
  </si>
  <si>
    <t xml:space="preserve">104а</t>
  </si>
  <si>
    <t xml:space="preserve">сами звонят</t>
  </si>
  <si>
    <t xml:space="preserve">107а</t>
  </si>
  <si>
    <t xml:space="preserve">132а</t>
  </si>
  <si>
    <t xml:space="preserve">134а</t>
  </si>
  <si>
    <t xml:space="preserve">134б</t>
  </si>
  <si>
    <t xml:space="preserve">134в</t>
  </si>
  <si>
    <t xml:space="preserve">134г</t>
  </si>
  <si>
    <t xml:space="preserve">135а</t>
  </si>
  <si>
    <t xml:space="preserve">136.1</t>
  </si>
  <si>
    <t xml:space="preserve">136.2</t>
  </si>
  <si>
    <t xml:space="preserve">136.3</t>
  </si>
  <si>
    <t xml:space="preserve">136.4</t>
  </si>
  <si>
    <t xml:space="preserve">136.5</t>
  </si>
  <si>
    <t xml:space="preserve">136.6</t>
  </si>
  <si>
    <t xml:space="preserve">136.7</t>
  </si>
  <si>
    <t xml:space="preserve">136.8</t>
  </si>
  <si>
    <t xml:space="preserve">136.9</t>
  </si>
  <si>
    <t xml:space="preserve">139а</t>
  </si>
  <si>
    <t xml:space="preserve">147а</t>
  </si>
  <si>
    <t xml:space="preserve">148а</t>
  </si>
  <si>
    <t xml:space="preserve">151а</t>
  </si>
  <si>
    <t xml:space="preserve">151б</t>
  </si>
  <si>
    <t xml:space="preserve">ввод №1 №94916159</t>
  </si>
  <si>
    <t xml:space="preserve">ввод №2 №94916160</t>
  </si>
  <si>
    <t xml:space="preserve">ввод №1 №94916161</t>
  </si>
  <si>
    <t xml:space="preserve">показания с нового города к.402</t>
  </si>
  <si>
    <t xml:space="preserve">171а</t>
  </si>
  <si>
    <t xml:space="preserve">176202 показ на 20.05.10г</t>
  </si>
  <si>
    <t xml:space="preserve">дополнительный счетчик показания на 21.10.10 14187</t>
  </si>
  <si>
    <t xml:space="preserve">?</t>
  </si>
  <si>
    <t xml:space="preserve">два раза посвторяется!!!</t>
  </si>
  <si>
    <t xml:space="preserve">Авагян (ателье) № 101</t>
  </si>
  <si>
    <t xml:space="preserve">Ателье</t>
  </si>
  <si>
    <t xml:space="preserve">Холодова  Е.С.  № 102</t>
  </si>
  <si>
    <t xml:space="preserve">HAPPY TOP(закрыт)</t>
  </si>
  <si>
    <t xml:space="preserve">Мельничук  П.Ф.  № 103</t>
  </si>
  <si>
    <t xml:space="preserve">BONA</t>
  </si>
  <si>
    <t xml:space="preserve">Мусатов А.В. </t>
  </si>
  <si>
    <t xml:space="preserve">Black Rich</t>
  </si>
  <si>
    <t xml:space="preserve">Горелик А.И.  №105</t>
  </si>
  <si>
    <t xml:space="preserve">МОРСКОЙ КЛУБ</t>
  </si>
  <si>
    <t xml:space="preserve">Чувахин Сергей № 106</t>
  </si>
  <si>
    <t xml:space="preserve">Vanilla</t>
  </si>
  <si>
    <t xml:space="preserve">Старюк №107</t>
  </si>
  <si>
    <t xml:space="preserve">Musthave</t>
  </si>
  <si>
    <r>
      <rPr>
        <sz val="20"/>
        <color rgb="FF7030A0"/>
        <rFont val="Arial Cyr"/>
        <family val="2"/>
        <charset val="204"/>
      </rPr>
      <t xml:space="preserve">Шведова </t>
    </r>
    <r>
      <rPr>
        <i val="true"/>
        <sz val="20"/>
        <color rgb="FF7030A0"/>
        <rFont val="Arial Cyr"/>
        <family val="2"/>
        <charset val="204"/>
      </rPr>
      <t xml:space="preserve">А.В.</t>
    </r>
    <r>
      <rPr>
        <sz val="20"/>
        <color rgb="FF7030A0"/>
        <rFont val="Arial Cyr"/>
        <family val="2"/>
        <charset val="204"/>
      </rPr>
      <t xml:space="preserve">№108</t>
    </r>
  </si>
  <si>
    <t xml:space="preserve">SOLO</t>
  </si>
  <si>
    <t xml:space="preserve">Вессель ИП (посуда)</t>
  </si>
  <si>
    <t xml:space="preserve">№0401</t>
  </si>
  <si>
    <t xml:space="preserve">Gipfel</t>
  </si>
  <si>
    <t xml:space="preserve">Любченко</t>
  </si>
  <si>
    <t xml:space="preserve">TERRA NOVA </t>
  </si>
  <si>
    <t xml:space="preserve">Синичкин Р.В. №114</t>
  </si>
  <si>
    <t xml:space="preserve">Chocolate</t>
  </si>
  <si>
    <t xml:space="preserve">Никольский ИП №115</t>
  </si>
  <si>
    <t xml:space="preserve">Котофей</t>
  </si>
  <si>
    <t xml:space="preserve">Соскова О.Ю №116</t>
  </si>
  <si>
    <t xml:space="preserve">Modno</t>
  </si>
  <si>
    <t xml:space="preserve">Джамаль </t>
  </si>
  <si>
    <t xml:space="preserve">Ларионов В.В. ИП  №118 мас. кресла</t>
  </si>
  <si>
    <t xml:space="preserve">Casada кресла</t>
  </si>
  <si>
    <t xml:space="preserve">Смей Н.А.  №119</t>
  </si>
  <si>
    <t xml:space="preserve">ORA</t>
  </si>
  <si>
    <t xml:space="preserve">Гребенюк  №120</t>
  </si>
  <si>
    <t xml:space="preserve">Fresh</t>
  </si>
  <si>
    <t xml:space="preserve">Беззубенкова №121</t>
  </si>
  <si>
    <t xml:space="preserve">Jeanstop</t>
  </si>
  <si>
    <t xml:space="preserve">Беляева Е.Г. №122</t>
  </si>
  <si>
    <t xml:space="preserve">Vaur</t>
  </si>
  <si>
    <t xml:space="preserve">Моисейкин П.А.  1к</t>
  </si>
  <si>
    <t xml:space="preserve">сев.подарок.ру (островок)</t>
  </si>
  <si>
    <t xml:space="preserve">Баскакова  (парикмахерская)</t>
  </si>
  <si>
    <t xml:space="preserve">Platinum -парикмахерская на 2-м этаже</t>
  </si>
  <si>
    <t xml:space="preserve">Чупахина И.А. 4к</t>
  </si>
  <si>
    <t xml:space="preserve">Чайная Сказка (островок) ПЕРЕДЕЛАТЬ В ОКТЯБРЕ</t>
  </si>
  <si>
    <t xml:space="preserve">Алферьева ИП</t>
  </si>
  <si>
    <t xml:space="preserve">Инлавка</t>
  </si>
  <si>
    <t xml:space="preserve">Юрченко ИП </t>
  </si>
  <si>
    <t xml:space="preserve">RENZO</t>
  </si>
  <si>
    <t xml:space="preserve">Нижметдинов А. ИП №124</t>
  </si>
  <si>
    <t xml:space="preserve">Мишутка</t>
  </si>
  <si>
    <t xml:space="preserve">Камаев С.А.</t>
  </si>
  <si>
    <t xml:space="preserve">Mr. Morgan островок</t>
  </si>
  <si>
    <t xml:space="preserve">Charle</t>
  </si>
  <si>
    <t xml:space="preserve">Колюжная, Куцаков,</t>
  </si>
  <si>
    <t xml:space="preserve">пристенные витрины напротив КАЛАМАТЫ</t>
  </si>
  <si>
    <t xml:space="preserve">Боднарук ИП</t>
  </si>
  <si>
    <t xml:space="preserve">Тянучки</t>
  </si>
  <si>
    <t xml:space="preserve">Нежмединов А.С. переход к.3</t>
  </si>
  <si>
    <t xml:space="preserve">№0469</t>
  </si>
  <si>
    <t xml:space="preserve">Крокодил, напротив Renzo</t>
  </si>
  <si>
    <t xml:space="preserve">Гладышева 3к</t>
  </si>
  <si>
    <t xml:space="preserve">0202</t>
  </si>
  <si>
    <t xml:space="preserve">мир японских ножей(островок)</t>
  </si>
  <si>
    <t xml:space="preserve">Нежмединов А.С.  переход к.3</t>
  </si>
  <si>
    <t xml:space="preserve">№0776</t>
  </si>
  <si>
    <t xml:space="preserve">Крокодил, напротив Мишутки</t>
  </si>
  <si>
    <t xml:space="preserve">Итого сторонние орг. Корпус 3</t>
  </si>
  <si>
    <t xml:space="preserve">Стороние организации корпус 9</t>
  </si>
  <si>
    <t xml:space="preserve">Кравченко М.В. №901,902 (2 чел.)</t>
  </si>
  <si>
    <t xml:space="preserve">№0606</t>
  </si>
  <si>
    <t xml:space="preserve">GARDEROB</t>
  </si>
  <si>
    <t xml:space="preserve">Грохольский</t>
  </si>
  <si>
    <t xml:space="preserve">МАЛИНА</t>
  </si>
  <si>
    <t xml:space="preserve">Котелевская И.П. №904</t>
  </si>
  <si>
    <t xml:space="preserve">VEDAMO</t>
  </si>
  <si>
    <t xml:space="preserve">Чернышева ( был Леонтьев С.Н.) №905</t>
  </si>
  <si>
    <t xml:space="preserve">BAMBINI</t>
  </si>
  <si>
    <t xml:space="preserve">Воронин ИП</t>
  </si>
  <si>
    <t xml:space="preserve">Тигрюля</t>
  </si>
  <si>
    <t xml:space="preserve">Лопашинская Л.А.№907 </t>
  </si>
  <si>
    <t xml:space="preserve">MODA CRISE</t>
  </si>
  <si>
    <t xml:space="preserve">Нина О Торговый дом №908</t>
  </si>
  <si>
    <t xml:space="preserve">№0802</t>
  </si>
  <si>
    <t xml:space="preserve">VAN CLIFF</t>
  </si>
  <si>
    <t xml:space="preserve">Соскова О.Ю. №909 </t>
  </si>
  <si>
    <t xml:space="preserve">MONDO 1сч.</t>
  </si>
  <si>
    <t xml:space="preserve">Сосков С.А. №910</t>
  </si>
  <si>
    <t xml:space="preserve">MONDO 2сч.</t>
  </si>
  <si>
    <t xml:space="preserve">Левина Е.Е. №911 </t>
  </si>
  <si>
    <t xml:space="preserve">GERMAN SHOES</t>
  </si>
  <si>
    <t xml:space="preserve">Синичкин  №912 </t>
  </si>
  <si>
    <t xml:space="preserve">FC FASHION CLUB</t>
  </si>
  <si>
    <t xml:space="preserve">Уханева</t>
  </si>
  <si>
    <t xml:space="preserve">Kalamata</t>
  </si>
  <si>
    <t xml:space="preserve">Мартынюк №914</t>
  </si>
  <si>
    <t xml:space="preserve"> BORSA</t>
  </si>
  <si>
    <t xml:space="preserve">Титова ИП (яхтинг)</t>
  </si>
  <si>
    <t xml:space="preserve">Popilov</t>
  </si>
  <si>
    <t xml:space="preserve">Шинкарева</t>
  </si>
  <si>
    <t xml:space="preserve">Империя меха</t>
  </si>
  <si>
    <t xml:space="preserve">Рязанцева О.В. №917</t>
  </si>
  <si>
    <t xml:space="preserve">Teamo</t>
  </si>
  <si>
    <t xml:space="preserve">Потапова И.В. №918 </t>
  </si>
  <si>
    <t xml:space="preserve">W.E.</t>
  </si>
  <si>
    <t xml:space="preserve">Мусихина А.№919 </t>
  </si>
  <si>
    <t xml:space="preserve">Cosmos</t>
  </si>
  <si>
    <t xml:space="preserve">Мухина Д.И. №920</t>
  </si>
  <si>
    <t xml:space="preserve">Дефиле</t>
  </si>
  <si>
    <t xml:space="preserve">Семикина</t>
  </si>
  <si>
    <t xml:space="preserve">Femme</t>
  </si>
  <si>
    <t xml:space="preserve">Алешина Е.А. №923,924,925 </t>
  </si>
  <si>
    <t xml:space="preserve">COTON (1 счетчик)</t>
  </si>
  <si>
    <t xml:space="preserve">Алешина Е.А.  </t>
  </si>
  <si>
    <t xml:space="preserve">COTON (2 счетик)</t>
  </si>
  <si>
    <r>
      <rPr>
        <sz val="20"/>
        <color rgb="FF7030A0"/>
        <rFont val="Arial Cyr"/>
        <family val="2"/>
        <charset val="204"/>
      </rPr>
      <t xml:space="preserve">Левченко ИП </t>
    </r>
    <r>
      <rPr>
        <sz val="14"/>
        <color rgb="FF7030A0"/>
        <rFont val="Arial Cyr"/>
        <family val="2"/>
        <charset val="204"/>
      </rPr>
      <t xml:space="preserve">( был Чубаров )</t>
    </r>
  </si>
  <si>
    <t xml:space="preserve">Samsung</t>
  </si>
  <si>
    <t xml:space="preserve">Антонова Е.Ф.№927</t>
  </si>
  <si>
    <t xml:space="preserve">DALI</t>
  </si>
  <si>
    <t xml:space="preserve">Слипченко Е.И. №928</t>
  </si>
  <si>
    <t xml:space="preserve">WAGGON</t>
  </si>
  <si>
    <t xml:space="preserve">Нечипоренко Д.К. (цветы)</t>
  </si>
  <si>
    <t xml:space="preserve">Цветочный магазин на улице перед входом в корп.№9</t>
  </si>
  <si>
    <t xml:space="preserve">Викулова С.Г./Савкина Н.А.</t>
  </si>
  <si>
    <t xml:space="preserve">Трюфель</t>
  </si>
  <si>
    <t xml:space="preserve">Владимирова С.В. </t>
  </si>
  <si>
    <t xml:space="preserve">Ателье возле бутика GARDEROB</t>
  </si>
  <si>
    <t xml:space="preserve">DOSSU DOSSI</t>
  </si>
  <si>
    <t xml:space="preserve">Столяр К.Ю. (островок кофе)</t>
  </si>
  <si>
    <t xml:space="preserve">№0617</t>
  </si>
  <si>
    <t xml:space="preserve">островок кофе (возле CORNERY)</t>
  </si>
  <si>
    <t xml:space="preserve">ООО ГАНАР</t>
  </si>
  <si>
    <t xml:space="preserve">Брендсмарт (2-й этаж,сч. на 3 колоннах)</t>
  </si>
  <si>
    <t xml:space="preserve">МЕГА ШОП</t>
  </si>
  <si>
    <t xml:space="preserve">MEGA SHOP (2-й этаж,сч. В щитовой)</t>
  </si>
  <si>
    <t xml:space="preserve">Марченко Ю.В. делить на2 с Талиевым</t>
  </si>
  <si>
    <t xml:space="preserve">№0227</t>
  </si>
  <si>
    <t xml:space="preserve">справа от входа (ремонт часов)</t>
  </si>
  <si>
    <t xml:space="preserve">Итого стороние корпус 9</t>
  </si>
  <si>
    <t xml:space="preserve">Итого</t>
  </si>
  <si>
    <t xml:space="preserve">ул.Глухова,9:</t>
  </si>
  <si>
    <t xml:space="preserve">ЧП Матюнькина</t>
  </si>
  <si>
    <t xml:space="preserve">Ольховская</t>
  </si>
  <si>
    <t xml:space="preserve">Чупахин</t>
  </si>
  <si>
    <t xml:space="preserve">Хаммер А.С.</t>
  </si>
  <si>
    <t xml:space="preserve">Астафьев</t>
  </si>
  <si>
    <t xml:space="preserve">ФЛП Максина</t>
  </si>
  <si>
    <t xml:space="preserve">Всего:</t>
  </si>
  <si>
    <t xml:space="preserve">Главный энергетик ПАО "Муссон"</t>
  </si>
  <si>
    <t xml:space="preserve">3.(7).ЩО-1 Торгового зала (100 А)</t>
  </si>
  <si>
    <t xml:space="preserve">4.(8).ЩО-1-1 Торгового зала (100 А)</t>
  </si>
  <si>
    <t xml:space="preserve">5.(9).ЩО-2 Торгового зала (100 А)</t>
  </si>
  <si>
    <t xml:space="preserve">6.(10).ЩО-3 Торгового зала (100 А)</t>
  </si>
  <si>
    <t xml:space="preserve">7.(11).ЩО-4 Раб.освещение (100 А)</t>
  </si>
  <si>
    <t xml:space="preserve">1.(13).ЩО-3 освещение (100 А)</t>
  </si>
  <si>
    <t xml:space="preserve">3.(14).ЩО Маркиз (100 А)</t>
  </si>
  <si>
    <t xml:space="preserve">2.(12).ЩО Тех.помещений (100 А)</t>
  </si>
  <si>
    <t xml:space="preserve">4.(15).ЩТ-2 тех.оборудования (100 А)</t>
  </si>
  <si>
    <t xml:space="preserve">5.(16).ЩТ-4 тех.оборудования (100 А)</t>
  </si>
  <si>
    <t xml:space="preserve">6.(17).ЩТ-5 тех.оборудования (100 А)</t>
  </si>
  <si>
    <t xml:space="preserve">7.(18).ЩО-5 раб.освещение (160 А)</t>
  </si>
  <si>
    <t xml:space="preserve">1.(19).ЩТ-1 тех.оборудование (160 А)</t>
  </si>
  <si>
    <t xml:space="preserve">2.(20).ЩТ-3 тех.оборудование (160 А)</t>
  </si>
  <si>
    <t xml:space="preserve">3.(21).ЩО Раб.освещение  тех.помещений (100 А)</t>
  </si>
  <si>
    <t xml:space="preserve">1.(5).ЩС управления компрессорами (250 А)</t>
  </si>
  <si>
    <t xml:space="preserve">4.(8).ЩС Торгового зала (100 А)</t>
  </si>
  <si>
    <t xml:space="preserve">5.(9).ЩС торгового зала (100 А)</t>
  </si>
  <si>
    <t xml:space="preserve">6.(10).ЩС торгового зала (100 А)</t>
  </si>
  <si>
    <t xml:space="preserve">1.(11).ЩС управления компрессорами (160 А)</t>
  </si>
  <si>
    <t xml:space="preserve">2.(12).ЩС-2 торгового зала (125 А)</t>
  </si>
  <si>
    <t xml:space="preserve">3.(13).ЩС-4 АБК (100 А)</t>
  </si>
  <si>
    <t xml:space="preserve">1.(17).ЩС управления компрессорами (160 А)</t>
  </si>
  <si>
    <t xml:space="preserve">2.(18).ЩС управления компрессорами (160 А)</t>
  </si>
  <si>
    <t xml:space="preserve">3.(19).Щ Силовой (100 А)</t>
  </si>
  <si>
    <t xml:space="preserve">1.(20).Печь авт№7</t>
  </si>
  <si>
    <t xml:space="preserve">1.(21).Тех.пом+суши</t>
  </si>
  <si>
    <t xml:space="preserve">Новые печи (100А)</t>
  </si>
  <si>
    <t xml:space="preserve">Итого Яблоко</t>
  </si>
  <si>
    <t xml:space="preserve">Л.К.-</t>
  </si>
  <si>
    <t xml:space="preserve">R по факту</t>
  </si>
  <si>
    <t xml:space="preserve">актив</t>
  </si>
  <si>
    <t xml:space="preserve">П.К -</t>
  </si>
  <si>
    <t xml:space="preserve">Установленный счетчик-</t>
  </si>
  <si>
    <t xml:space="preserve">самокаты</t>
  </si>
  <si>
    <t xml:space="preserve">освещение крыши 2 корпуса</t>
  </si>
  <si>
    <t xml:space="preserve">Экран на улице на центральном входе</t>
  </si>
  <si>
    <t xml:space="preserve">Коффишка у"черного моря"</t>
  </si>
  <si>
    <t xml:space="preserve">Всего</t>
  </si>
  <si>
    <r>
      <rPr>
        <sz val="20"/>
        <rFont val="Arial Cyr"/>
        <family val="2"/>
        <charset val="204"/>
      </rPr>
      <t xml:space="preserve">электроэнергии по  ПАО "Муссон" за ЯНВАРЬ 2021 год  ЧЕРНОЕ</t>
    </r>
    <r>
      <rPr>
        <sz val="28"/>
        <color rgb="FF7030A0"/>
        <rFont val="Arial Cyr"/>
        <family val="0"/>
        <charset val="204"/>
      </rPr>
      <t xml:space="preserve">-СНЯТО!!!! </t>
    </r>
    <r>
      <rPr>
        <sz val="28"/>
        <rFont val="Arial Cyr"/>
        <family val="0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</si>
  <si>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ТП-6 </t>
  </si>
  <si>
    <t xml:space="preserve">Экран на улицена центральном входе</t>
  </si>
  <si>
    <t xml:space="preserve">23943,773</t>
  </si>
  <si>
    <t xml:space="preserve">14313,521</t>
  </si>
  <si>
    <t xml:space="preserve">9233,262</t>
  </si>
  <si>
    <t xml:space="preserve">Смертин ИП</t>
  </si>
  <si>
    <t xml:space="preserve">Прачечная(между 1 и 2 корпусом)</t>
  </si>
  <si>
    <r>
      <rPr>
        <sz val="20"/>
        <rFont val="Arial Cyr"/>
        <family val="2"/>
        <charset val="204"/>
      </rPr>
      <t xml:space="preserve">Лукьянчиков  А.В. </t>
    </r>
    <r>
      <rPr>
        <b val="true"/>
        <sz val="20"/>
        <rFont val="Arial Cyr"/>
        <family val="2"/>
        <charset val="204"/>
      </rPr>
      <t xml:space="preserve">бут.№ 1</t>
    </r>
  </si>
  <si>
    <r>
      <rPr>
        <sz val="20"/>
        <rFont val="Arial Cyr"/>
        <family val="2"/>
        <charset val="204"/>
      </rPr>
      <t xml:space="preserve">Байдерин И.В. </t>
    </r>
    <r>
      <rPr>
        <b val="true"/>
        <sz val="20"/>
        <rFont val="Arial Cyr"/>
        <family val="2"/>
        <charset val="204"/>
      </rPr>
      <t xml:space="preserve">бут.№2</t>
    </r>
  </si>
  <si>
    <r>
      <rPr>
        <sz val="20"/>
        <rFont val="Arial Cyr"/>
        <family val="2"/>
        <charset val="204"/>
      </rPr>
      <t xml:space="preserve">Глиняник Е.П. бут</t>
    </r>
    <r>
      <rPr>
        <b val="true"/>
        <sz val="20"/>
        <rFont val="Arial Cyr"/>
        <family val="2"/>
        <charset val="204"/>
      </rPr>
      <t xml:space="preserve"> №3</t>
    </r>
  </si>
  <si>
    <r>
      <rPr>
        <sz val="20"/>
        <rFont val="Arial Cyr"/>
        <family val="2"/>
        <charset val="204"/>
      </rPr>
      <t xml:space="preserve">Алиджан ИП        бут </t>
    </r>
    <r>
      <rPr>
        <b val="true"/>
        <sz val="20"/>
        <rFont val="Arial Cyr"/>
        <family val="2"/>
        <charset val="204"/>
      </rPr>
      <t xml:space="preserve">№4</t>
    </r>
  </si>
  <si>
    <t xml:space="preserve">Xclusiff</t>
  </si>
  <si>
    <r>
      <rPr>
        <sz val="20"/>
        <rFont val="Arial Cyr"/>
        <family val="2"/>
        <charset val="204"/>
      </rPr>
      <t xml:space="preserve">Ольховская  В.В. бут </t>
    </r>
    <r>
      <rPr>
        <b val="true"/>
        <sz val="20"/>
        <rFont val="Arial Cyr"/>
        <family val="2"/>
        <charset val="204"/>
      </rPr>
      <t xml:space="preserve">№5</t>
    </r>
  </si>
  <si>
    <t xml:space="preserve">Горбатова ИП  бут. №6</t>
  </si>
  <si>
    <r>
      <rPr>
        <sz val="20"/>
        <rFont val="Arial Cyr"/>
        <family val="2"/>
        <charset val="204"/>
      </rPr>
      <t xml:space="preserve">Турукало Н.П. </t>
    </r>
    <r>
      <rPr>
        <b val="true"/>
        <sz val="20"/>
        <rFont val="Arial Cyr"/>
        <family val="2"/>
        <charset val="204"/>
      </rPr>
      <t xml:space="preserve">бут №7</t>
    </r>
  </si>
  <si>
    <r>
      <rPr>
        <sz val="20"/>
        <rFont val="Arial Cyr"/>
        <family val="2"/>
        <charset val="204"/>
      </rPr>
      <t xml:space="preserve">Левина ИП </t>
    </r>
    <r>
      <rPr>
        <b val="true"/>
        <sz val="20"/>
        <rFont val="Arial Cyr"/>
        <family val="2"/>
        <charset val="204"/>
      </rPr>
      <t xml:space="preserve">бут.№9</t>
    </r>
  </si>
  <si>
    <r>
      <rPr>
        <sz val="20"/>
        <rFont val="Arial Cyr"/>
        <family val="2"/>
        <charset val="204"/>
      </rPr>
      <t xml:space="preserve">Костенко Е. ИП бут.</t>
    </r>
    <r>
      <rPr>
        <b val="true"/>
        <sz val="20"/>
        <rFont val="Arial Cyr"/>
        <family val="2"/>
        <charset val="204"/>
      </rPr>
      <t xml:space="preserve">№10</t>
    </r>
  </si>
  <si>
    <t xml:space="preserve">EL"BRAVO(cъехал)</t>
  </si>
  <si>
    <r>
      <rPr>
        <sz val="20"/>
        <rFont val="Arial Cyr"/>
        <family val="2"/>
        <charset val="204"/>
      </rPr>
      <t xml:space="preserve">Воробьева Л.В. </t>
    </r>
    <r>
      <rPr>
        <b val="true"/>
        <sz val="20"/>
        <rFont val="Arial Cyr"/>
        <family val="2"/>
        <charset val="204"/>
      </rPr>
      <t xml:space="preserve">бут.№11</t>
    </r>
  </si>
  <si>
    <r>
      <rPr>
        <sz val="20"/>
        <rFont val="Arial Cyr"/>
        <family val="2"/>
        <charset val="204"/>
      </rPr>
      <t xml:space="preserve">Соскова ИП бутик </t>
    </r>
    <r>
      <rPr>
        <b val="true"/>
        <sz val="20"/>
        <rFont val="Arial Cyr"/>
        <family val="2"/>
        <charset val="204"/>
      </rPr>
      <t xml:space="preserve">№ 12</t>
    </r>
  </si>
  <si>
    <r>
      <rPr>
        <sz val="20"/>
        <rFont val="Arial Cyr"/>
        <family val="2"/>
        <charset val="204"/>
      </rPr>
      <t xml:space="preserve">Вивсянюк ИП</t>
    </r>
    <r>
      <rPr>
        <b val="true"/>
        <sz val="20"/>
        <rFont val="Arial Cyr"/>
        <family val="2"/>
        <charset val="204"/>
      </rPr>
      <t xml:space="preserve"> бут№13</t>
    </r>
  </si>
  <si>
    <r>
      <rPr>
        <sz val="20"/>
        <rFont val="Arial Cyr"/>
        <family val="2"/>
        <charset val="204"/>
      </rPr>
      <t xml:space="preserve">Мыркина Ю.О б</t>
    </r>
    <r>
      <rPr>
        <b val="true"/>
        <sz val="20"/>
        <rFont val="Arial Cyr"/>
        <family val="2"/>
        <charset val="204"/>
      </rPr>
      <t xml:space="preserve">ут. №14</t>
    </r>
  </si>
  <si>
    <r>
      <rPr>
        <sz val="20"/>
        <rFont val="Arial Cyr"/>
        <family val="2"/>
        <charset val="204"/>
      </rPr>
      <t xml:space="preserve">Парелюлько П.А. бутик </t>
    </r>
    <r>
      <rPr>
        <b val="true"/>
        <sz val="20"/>
        <rFont val="Arial Cyr"/>
        <family val="2"/>
        <charset val="204"/>
      </rPr>
      <t xml:space="preserve">№ 15</t>
    </r>
  </si>
  <si>
    <r>
      <rPr>
        <sz val="20"/>
        <rFont val="Arial Cyr"/>
        <family val="2"/>
        <charset val="204"/>
      </rPr>
      <t xml:space="preserve">Галета  Е.В. </t>
    </r>
    <r>
      <rPr>
        <b val="true"/>
        <sz val="20"/>
        <rFont val="Arial Cyr"/>
        <family val="2"/>
        <charset val="204"/>
      </rPr>
      <t xml:space="preserve">бут. № 16</t>
    </r>
  </si>
  <si>
    <r>
      <rPr>
        <sz val="20"/>
        <rFont val="Arial Cyr"/>
        <family val="2"/>
        <charset val="204"/>
      </rPr>
      <t xml:space="preserve">Котелевская И.П.  </t>
    </r>
    <r>
      <rPr>
        <b val="true"/>
        <sz val="20"/>
        <rFont val="Arial Cyr"/>
        <family val="2"/>
        <charset val="204"/>
      </rPr>
      <t xml:space="preserve">бут.№18</t>
    </r>
  </si>
  <si>
    <r>
      <rPr>
        <sz val="20"/>
        <rFont val="Arial Cyr"/>
        <family val="2"/>
        <charset val="204"/>
      </rPr>
      <t xml:space="preserve">Михайленко  В.Ю. </t>
    </r>
    <r>
      <rPr>
        <b val="true"/>
        <sz val="20"/>
        <rFont val="Arial Cyr"/>
        <family val="2"/>
        <charset val="204"/>
      </rPr>
      <t xml:space="preserve">бут №21</t>
    </r>
  </si>
  <si>
    <r>
      <rPr>
        <sz val="20"/>
        <rFont val="Arial Cyr"/>
        <family val="2"/>
        <charset val="204"/>
      </rPr>
      <t xml:space="preserve">Чернышева ИП  </t>
    </r>
    <r>
      <rPr>
        <b val="true"/>
        <sz val="20"/>
        <rFont val="Arial Cyr"/>
        <family val="2"/>
        <charset val="204"/>
      </rPr>
      <t xml:space="preserve">бут. №22</t>
    </r>
  </si>
  <si>
    <t xml:space="preserve">Роменская ИП</t>
  </si>
  <si>
    <t xml:space="preserve">Щенников ИП</t>
  </si>
  <si>
    <r>
      <rPr>
        <sz val="20"/>
        <rFont val="Arial Cyr"/>
        <family val="2"/>
        <charset val="204"/>
      </rPr>
      <t xml:space="preserve">"Рейманав" ООО </t>
    </r>
    <r>
      <rPr>
        <sz val="12"/>
        <rFont val="Arial Cyr"/>
        <family val="2"/>
        <charset val="204"/>
      </rPr>
      <t xml:space="preserve">(Булавка  Г.А./Кашалаба А.С.</t>
    </r>
    <r>
      <rPr>
        <b val="true"/>
        <sz val="12"/>
        <rFont val="Arial Cyr"/>
        <family val="2"/>
        <charset val="204"/>
      </rPr>
      <t xml:space="preserve">бут. № 25</t>
    </r>
  </si>
  <si>
    <r>
      <rPr>
        <sz val="19"/>
        <rFont val="Arial Cyr"/>
        <family val="2"/>
        <charset val="204"/>
      </rPr>
      <t xml:space="preserve">Синичкин  Р.В.</t>
    </r>
    <r>
      <rPr>
        <b val="true"/>
        <sz val="19"/>
        <rFont val="Arial Cyr"/>
        <family val="2"/>
        <charset val="204"/>
      </rPr>
      <t xml:space="preserve"> бут №26</t>
    </r>
  </si>
  <si>
    <r>
      <rPr>
        <sz val="20"/>
        <rFont val="Arial Cyr"/>
        <family val="2"/>
        <charset val="204"/>
      </rPr>
      <t xml:space="preserve">Иванов Д.В./Чепига В.С.</t>
    </r>
    <r>
      <rPr>
        <b val="true"/>
        <sz val="20"/>
        <rFont val="Arial Cyr"/>
        <family val="2"/>
        <charset val="204"/>
      </rPr>
      <t xml:space="preserve">бут.№27</t>
    </r>
    <r>
      <rPr>
        <sz val="20"/>
        <rFont val="Arial Cyr"/>
        <family val="2"/>
        <charset val="204"/>
      </rPr>
      <t xml:space="preserve"> </t>
    </r>
  </si>
  <si>
    <r>
      <rPr>
        <sz val="20"/>
        <rFont val="Arial Cyr"/>
        <family val="2"/>
        <charset val="204"/>
      </rPr>
      <t xml:space="preserve">Кефели  А.В. </t>
    </r>
    <r>
      <rPr>
        <b val="true"/>
        <sz val="20"/>
        <rFont val="Arial Cyr"/>
        <family val="2"/>
        <charset val="204"/>
      </rPr>
      <t xml:space="preserve">бут.№28</t>
    </r>
  </si>
  <si>
    <r>
      <rPr>
        <sz val="20"/>
        <rFont val="Arial Cyr"/>
        <family val="2"/>
        <charset val="204"/>
      </rPr>
      <t xml:space="preserve">Васильев Г. Ю. ИП </t>
    </r>
    <r>
      <rPr>
        <b val="true"/>
        <sz val="20"/>
        <rFont val="Arial Cyr"/>
        <family val="2"/>
        <charset val="204"/>
      </rPr>
      <t xml:space="preserve">бут.№29</t>
    </r>
  </si>
  <si>
    <r>
      <rPr>
        <sz val="20"/>
        <rFont val="Arial Cyr"/>
        <family val="2"/>
        <charset val="204"/>
      </rPr>
      <t xml:space="preserve">Антонова Н.П. </t>
    </r>
    <r>
      <rPr>
        <b val="true"/>
        <sz val="20"/>
        <rFont val="Arial Cyr"/>
        <family val="2"/>
        <charset val="204"/>
      </rPr>
      <t xml:space="preserve">бут.№30</t>
    </r>
  </si>
  <si>
    <r>
      <rPr>
        <sz val="20"/>
        <rFont val="Arial Cyr"/>
        <family val="2"/>
        <charset val="204"/>
      </rPr>
      <t xml:space="preserve">Антонова  Н.П.</t>
    </r>
    <r>
      <rPr>
        <b val="true"/>
        <sz val="20"/>
        <rFont val="Arial Cyr"/>
        <family val="2"/>
        <charset val="204"/>
      </rPr>
      <t xml:space="preserve">бут.№31 </t>
    </r>
  </si>
  <si>
    <r>
      <rPr>
        <sz val="20"/>
        <rFont val="Arial Cyr"/>
        <family val="2"/>
        <charset val="204"/>
      </rPr>
      <t xml:space="preserve">Козар Г.В./Козар В.И. </t>
    </r>
    <r>
      <rPr>
        <b val="true"/>
        <sz val="20"/>
        <rFont val="Arial Cyr"/>
        <family val="2"/>
        <charset val="204"/>
      </rPr>
      <t xml:space="preserve">бут. № 33</t>
    </r>
  </si>
  <si>
    <r>
      <rPr>
        <sz val="20"/>
        <rFont val="Arial Cyr"/>
        <family val="2"/>
        <charset val="204"/>
      </rPr>
      <t xml:space="preserve">Спешкова М.С.  </t>
    </r>
    <r>
      <rPr>
        <b val="true"/>
        <sz val="20"/>
        <rFont val="Arial Cyr"/>
        <family val="2"/>
        <charset val="204"/>
      </rPr>
      <t xml:space="preserve">бут. №35</t>
    </r>
  </si>
  <si>
    <r>
      <rPr>
        <sz val="20"/>
        <rFont val="Arial Cyr"/>
        <family val="2"/>
        <charset val="204"/>
      </rPr>
      <t xml:space="preserve">Тарлыгин Дмитрий Валерьевич </t>
    </r>
    <r>
      <rPr>
        <b val="true"/>
        <sz val="20"/>
        <rFont val="Arial Cyr"/>
        <family val="2"/>
        <charset val="204"/>
      </rPr>
      <t xml:space="preserve">бут. №36</t>
    </r>
  </si>
  <si>
    <r>
      <rPr>
        <sz val="20"/>
        <rFont val="Arial Cyr"/>
        <family val="2"/>
        <charset val="204"/>
      </rPr>
      <t xml:space="preserve">Черкашина О.Е.  </t>
    </r>
    <r>
      <rPr>
        <b val="true"/>
        <sz val="20"/>
        <rFont val="Arial Cyr"/>
        <family val="2"/>
        <charset val="204"/>
      </rPr>
      <t xml:space="preserve">бут.38/1</t>
    </r>
  </si>
  <si>
    <r>
      <rPr>
        <sz val="20"/>
        <rFont val="Arial Cyr"/>
        <family val="2"/>
        <charset val="204"/>
      </rPr>
      <t xml:space="preserve">Антонова Е.О. </t>
    </r>
    <r>
      <rPr>
        <b val="true"/>
        <sz val="20"/>
        <rFont val="Arial Cyr"/>
        <family val="2"/>
        <charset val="204"/>
      </rPr>
      <t xml:space="preserve">бутик № 38/2 </t>
    </r>
  </si>
  <si>
    <r>
      <rPr>
        <sz val="20"/>
        <rFont val="Arial Cyr"/>
        <family val="2"/>
        <charset val="204"/>
      </rPr>
      <t xml:space="preserve">Ненартович И.Ч.  </t>
    </r>
    <r>
      <rPr>
        <b val="true"/>
        <sz val="20"/>
        <rFont val="Arial Cyr"/>
        <family val="2"/>
        <charset val="204"/>
      </rPr>
      <t xml:space="preserve">бутик № 38/3 </t>
    </r>
  </si>
  <si>
    <r>
      <rPr>
        <sz val="20"/>
        <rFont val="Arial Cyr"/>
        <family val="2"/>
        <charset val="204"/>
      </rPr>
      <t xml:space="preserve">Щенников Д.Ю.</t>
    </r>
    <r>
      <rPr>
        <b val="true"/>
        <sz val="20"/>
        <rFont val="Arial Cyr"/>
        <family val="2"/>
        <charset val="204"/>
      </rPr>
      <t xml:space="preserve">бут. №38/4</t>
    </r>
  </si>
  <si>
    <r>
      <rPr>
        <i val="true"/>
        <sz val="20"/>
        <rFont val="Arial Cyr"/>
        <family val="2"/>
        <charset val="204"/>
      </rPr>
      <t xml:space="preserve">"РЕСТРО"  ООО  </t>
    </r>
    <r>
      <rPr>
        <b val="true"/>
        <i val="true"/>
        <sz val="20"/>
        <rFont val="Arial Cyr"/>
        <family val="2"/>
        <charset val="204"/>
      </rPr>
      <t xml:space="preserve">бут№1м</t>
    </r>
  </si>
  <si>
    <r>
      <rPr>
        <sz val="20"/>
        <rFont val="Arial Cyr"/>
        <family val="2"/>
        <charset val="204"/>
      </rPr>
      <t xml:space="preserve">Колесник  Е.Ю. бут.</t>
    </r>
    <r>
      <rPr>
        <b val="true"/>
        <sz val="20"/>
        <rFont val="Arial Cyr"/>
        <family val="2"/>
        <charset val="204"/>
      </rPr>
      <t xml:space="preserve">№3м</t>
    </r>
    <r>
      <rPr>
        <sz val="20"/>
        <rFont val="Arial Cyr"/>
        <family val="2"/>
        <charset val="204"/>
      </rPr>
      <t xml:space="preserve"> </t>
    </r>
  </si>
  <si>
    <r>
      <rPr>
        <sz val="20"/>
        <rFont val="Arial Cyr"/>
        <family val="2"/>
        <charset val="204"/>
      </rPr>
      <t xml:space="preserve">Сорокин  О.А. </t>
    </r>
    <r>
      <rPr>
        <b val="true"/>
        <sz val="20"/>
        <rFont val="Arial Cyr"/>
        <family val="2"/>
        <charset val="204"/>
      </rPr>
      <t xml:space="preserve">бут №5м</t>
    </r>
  </si>
  <si>
    <r>
      <rPr>
        <sz val="20"/>
        <rFont val="Arial Cyr"/>
        <family val="2"/>
        <charset val="204"/>
      </rPr>
      <t xml:space="preserve">Булдакова И.П.  </t>
    </r>
    <r>
      <rPr>
        <b val="true"/>
        <sz val="20"/>
        <rFont val="Arial Cyr"/>
        <family val="2"/>
        <charset val="204"/>
      </rPr>
      <t xml:space="preserve">бут. №6М</t>
    </r>
  </si>
  <si>
    <t xml:space="preserve">ОРВИС</t>
  </si>
  <si>
    <r>
      <rPr>
        <sz val="20"/>
        <rFont val="Arial Cyr"/>
        <family val="2"/>
        <charset val="204"/>
      </rPr>
      <t xml:space="preserve">Дибаева А.О. </t>
    </r>
    <r>
      <rPr>
        <sz val="15"/>
        <rFont val="Arial Cyr"/>
        <family val="2"/>
        <charset val="204"/>
      </rPr>
      <t xml:space="preserve">(был Кориненко Л.Р.)</t>
    </r>
  </si>
  <si>
    <t xml:space="preserve">Бакши ИП</t>
  </si>
  <si>
    <r>
      <rPr>
        <sz val="20"/>
        <rFont val="Arial Cyr"/>
        <family val="0"/>
        <charset val="204"/>
      </rPr>
      <t xml:space="preserve">Шурмелева А.А. </t>
    </r>
    <r>
      <rPr>
        <sz val="14"/>
        <rFont val="Arial Cyr"/>
        <family val="0"/>
        <charset val="204"/>
      </rPr>
      <t xml:space="preserve"> </t>
    </r>
  </si>
  <si>
    <t xml:space="preserve">Карпенко ИП</t>
  </si>
  <si>
    <t xml:space="preserve">Виза ТД №111</t>
  </si>
  <si>
    <t xml:space="preserve">Ларионов ИП</t>
  </si>
  <si>
    <t xml:space="preserve">Полозова</t>
  </si>
  <si>
    <t xml:space="preserve">Мартынюк ИП</t>
  </si>
  <si>
    <t xml:space="preserve">Масалкова (Калиопа)</t>
  </si>
  <si>
    <t xml:space="preserve">Осипенко ИП</t>
  </si>
  <si>
    <t xml:space="preserve">Сустов ИП</t>
  </si>
  <si>
    <t xml:space="preserve">Саленко А.Н. ИП</t>
  </si>
  <si>
    <t xml:space="preserve">корп.№1, каб.317 с 1 февраля</t>
  </si>
  <si>
    <t xml:space="preserve">корп.№1, каб.405a,407a,414,405,410 (приносят сами)</t>
  </si>
  <si>
    <t xml:space="preserve">Сервис Групп ООО</t>
  </si>
  <si>
    <t xml:space="preserve">корп.№1, каб.407   </t>
  </si>
  <si>
    <t xml:space="preserve">корп.№1, каб.418</t>
  </si>
  <si>
    <t xml:space="preserve">Ильина</t>
  </si>
  <si>
    <r>
      <rPr>
        <sz val="20"/>
        <rFont val="Arial Cyr"/>
        <family val="2"/>
        <charset val="204"/>
      </rPr>
      <t xml:space="preserve">Шведова </t>
    </r>
    <r>
      <rPr>
        <i val="true"/>
        <sz val="20"/>
        <rFont val="Arial Cyr"/>
        <family val="2"/>
        <charset val="204"/>
      </rPr>
      <t xml:space="preserve">А.В.</t>
    </r>
    <r>
      <rPr>
        <sz val="20"/>
        <rFont val="Arial Cyr"/>
        <family val="2"/>
        <charset val="204"/>
      </rPr>
      <t xml:space="preserve">№108</t>
    </r>
  </si>
  <si>
    <t xml:space="preserve">Карасева №115</t>
  </si>
  <si>
    <t xml:space="preserve">Борисенко</t>
  </si>
  <si>
    <t xml:space="preserve">Орехова №121</t>
  </si>
  <si>
    <t xml:space="preserve">Хомутова №122</t>
  </si>
  <si>
    <t xml:space="preserve">Баринов</t>
  </si>
  <si>
    <t xml:space="preserve">Петрова Л.В. №917</t>
  </si>
  <si>
    <r>
      <rPr>
        <sz val="20"/>
        <rFont val="Arial Cyr"/>
        <family val="2"/>
        <charset val="204"/>
      </rPr>
      <t xml:space="preserve">Левченко ИП </t>
    </r>
    <r>
      <rPr>
        <sz val="14"/>
        <rFont val="Arial Cyr"/>
        <family val="2"/>
        <charset val="204"/>
      </rPr>
      <t xml:space="preserve">( был Чубаров )</t>
    </r>
  </si>
  <si>
    <t xml:space="preserve">в феврале убрать 12839</t>
  </si>
  <si>
    <r>
      <rPr>
        <sz val="20"/>
        <rFont val="Arial Cyr"/>
        <family val="2"/>
        <charset val="204"/>
      </rPr>
      <t xml:space="preserve">электроэнергии по  ПАО "Муссон" за ФЕВРАЛЬ 2021 год  ЧЕРНОЕ</t>
    </r>
    <r>
      <rPr>
        <sz val="28"/>
        <color rgb="FF7030A0"/>
        <rFont val="Arial Cyr"/>
        <family val="0"/>
        <charset val="204"/>
      </rPr>
      <t xml:space="preserve">- НЕ СНЯТО!!!! </t>
    </r>
    <r>
      <rPr>
        <sz val="28"/>
        <rFont val="Arial Cyr"/>
        <family val="0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</si>
  <si>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АО "Муссон"</t>
  </si>
  <si>
    <t xml:space="preserve">Корпус 62(общага) 3этаж</t>
  </si>
  <si>
    <t xml:space="preserve">Итого АО МУССОН:</t>
  </si>
  <si>
    <t xml:space="preserve">24609,0985</t>
  </si>
  <si>
    <t xml:space="preserve">14825,958</t>
  </si>
  <si>
    <t xml:space="preserve">9657,482</t>
  </si>
  <si>
    <t xml:space="preserve">Прачечная</t>
  </si>
  <si>
    <r>
      <rPr>
        <sz val="20"/>
        <color rgb="FF7030A0"/>
        <rFont val="Arial Cyr"/>
        <family val="2"/>
        <charset val="204"/>
      </rPr>
      <t xml:space="preserve">Алиджан ИП        бут </t>
    </r>
    <r>
      <rPr>
        <b val="true"/>
        <sz val="20"/>
        <color rgb="FF7030A0"/>
        <rFont val="Arial Cyr"/>
        <family val="2"/>
        <charset val="204"/>
      </rPr>
      <t xml:space="preserve">№4</t>
    </r>
  </si>
  <si>
    <r>
      <rPr>
        <sz val="20"/>
        <color rgb="FF7030A0"/>
        <rFont val="Arial Cyr"/>
        <family val="2"/>
        <charset val="204"/>
      </rPr>
      <t xml:space="preserve">Левина ИП </t>
    </r>
    <r>
      <rPr>
        <b val="true"/>
        <sz val="20"/>
        <color rgb="FF7030A0"/>
        <rFont val="Arial Cyr"/>
        <family val="2"/>
        <charset val="204"/>
      </rPr>
      <t xml:space="preserve">бут.№9</t>
    </r>
  </si>
  <si>
    <r>
      <rPr>
        <sz val="20"/>
        <color rgb="FF7030A0"/>
        <rFont val="Arial Cyr"/>
        <family val="2"/>
        <charset val="204"/>
      </rPr>
      <t xml:space="preserve">Соскова ИП бутик </t>
    </r>
    <r>
      <rPr>
        <b val="true"/>
        <sz val="20"/>
        <color rgb="FF7030A0"/>
        <rFont val="Arial Cyr"/>
        <family val="2"/>
        <charset val="204"/>
      </rPr>
      <t xml:space="preserve">№ 12</t>
    </r>
  </si>
  <si>
    <r>
      <rPr>
        <sz val="20"/>
        <color rgb="FF7030A0"/>
        <rFont val="Arial Cyr"/>
        <family val="2"/>
        <charset val="204"/>
      </rPr>
      <t xml:space="preserve">Вивсянюк ИП</t>
    </r>
    <r>
      <rPr>
        <b val="true"/>
        <sz val="20"/>
        <color rgb="FF7030A0"/>
        <rFont val="Arial Cyr"/>
        <family val="2"/>
        <charset val="204"/>
      </rPr>
      <t xml:space="preserve"> бут№13</t>
    </r>
  </si>
  <si>
    <r>
      <rPr>
        <sz val="20"/>
        <color rgb="FF7030A0"/>
        <rFont val="Arial Cyr"/>
        <family val="2"/>
        <charset val="204"/>
      </rPr>
      <t xml:space="preserve">Чернышева ИП  </t>
    </r>
    <r>
      <rPr>
        <b val="true"/>
        <sz val="20"/>
        <color rgb="FF7030A0"/>
        <rFont val="Arial Cyr"/>
        <family val="2"/>
        <charset val="204"/>
      </rPr>
      <t xml:space="preserve">бут. №22</t>
    </r>
  </si>
  <si>
    <t xml:space="preserve">Подиум(съехал)</t>
  </si>
  <si>
    <t xml:space="preserve">EVA(съехал)</t>
  </si>
  <si>
    <t xml:space="preserve">корп.№1, каб.422</t>
  </si>
  <si>
    <t xml:space="preserve">СоюзДонСтрой ООО</t>
  </si>
  <si>
    <t xml:space="preserve">ЦентрМалоэтажногоСтроительства ООО к.418</t>
  </si>
  <si>
    <t xml:space="preserve">Страна Гулливера</t>
  </si>
  <si>
    <t xml:space="preserve">"ЯБЛОКО" Февраль</t>
  </si>
  <si>
    <r>
      <rPr>
        <sz val="20"/>
        <rFont val="Arial Cyr"/>
        <family val="2"/>
        <charset val="204"/>
      </rPr>
      <t xml:space="preserve">электроэнергии по  ПАО "Муссон" за МАРТ 2021 год  ЧЕРНОЕ</t>
    </r>
    <r>
      <rPr>
        <sz val="28"/>
        <color rgb="FF7030A0"/>
        <rFont val="Arial Cyr"/>
        <family val="0"/>
        <charset val="204"/>
      </rPr>
      <t xml:space="preserve">- СНЯТО!!!! </t>
    </r>
    <r>
      <rPr>
        <sz val="28"/>
        <rFont val="Arial Cyr"/>
        <family val="0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</si>
  <si>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Ресторан над катком СИБИРЬ</t>
  </si>
  <si>
    <t xml:space="preserve">"Промальп-Севастополь"  ООО</t>
  </si>
  <si>
    <t xml:space="preserve">уч.корпус </t>
  </si>
  <si>
    <t xml:space="preserve">25343,996</t>
  </si>
  <si>
    <t xml:space="preserve">15355,06</t>
  </si>
  <si>
    <t xml:space="preserve">10147,236</t>
  </si>
  <si>
    <t xml:space="preserve">79316</t>
  </si>
  <si>
    <t xml:space="preserve">68088</t>
  </si>
  <si>
    <t xml:space="preserve">23070</t>
  </si>
  <si>
    <t xml:space="preserve">76648</t>
  </si>
  <si>
    <t xml:space="preserve">62120</t>
  </si>
  <si>
    <t xml:space="preserve">33619</t>
  </si>
  <si>
    <t xml:space="preserve">93880</t>
  </si>
  <si>
    <t xml:space="preserve">52835</t>
  </si>
  <si>
    <t xml:space="preserve">Горбунов ИП (Прачечная)</t>
  </si>
  <si>
    <t xml:space="preserve">22233</t>
  </si>
  <si>
    <t xml:space="preserve">62236</t>
  </si>
  <si>
    <t xml:space="preserve">04093</t>
  </si>
  <si>
    <t xml:space="preserve">17368</t>
  </si>
  <si>
    <t xml:space="preserve">магазин "Точка" (цоколь) перешел счетчик</t>
  </si>
  <si>
    <t xml:space="preserve">14327</t>
  </si>
  <si>
    <t xml:space="preserve">08265</t>
  </si>
  <si>
    <t xml:space="preserve">02660</t>
  </si>
  <si>
    <t xml:space="preserve">93154</t>
  </si>
  <si>
    <t xml:space="preserve">92107</t>
  </si>
  <si>
    <t xml:space="preserve">26295</t>
  </si>
  <si>
    <t xml:space="preserve">09849</t>
  </si>
  <si>
    <t xml:space="preserve">24924</t>
  </si>
  <si>
    <t xml:space="preserve">04762</t>
  </si>
  <si>
    <t xml:space="preserve">78320</t>
  </si>
  <si>
    <t xml:space="preserve">06490</t>
  </si>
  <si>
    <t xml:space="preserve">17872</t>
  </si>
  <si>
    <t xml:space="preserve">14200</t>
  </si>
  <si>
    <t xml:space="preserve">10775</t>
  </si>
  <si>
    <t xml:space="preserve">43267</t>
  </si>
  <si>
    <t xml:space="preserve">Broadway (оранжевая зона) перешел счетчик</t>
  </si>
  <si>
    <t xml:space="preserve">07747</t>
  </si>
  <si>
    <t xml:space="preserve">36398</t>
  </si>
  <si>
    <t xml:space="preserve">00302</t>
  </si>
  <si>
    <t xml:space="preserve">02943</t>
  </si>
  <si>
    <t xml:space="preserve">30475</t>
  </si>
  <si>
    <t xml:space="preserve">79311</t>
  </si>
  <si>
    <t xml:space="preserve">26292</t>
  </si>
  <si>
    <t xml:space="preserve">43092</t>
  </si>
  <si>
    <t xml:space="preserve">03370</t>
  </si>
  <si>
    <t xml:space="preserve">03300</t>
  </si>
  <si>
    <t xml:space="preserve">53920</t>
  </si>
  <si>
    <t xml:space="preserve">03665</t>
  </si>
  <si>
    <t xml:space="preserve">26272</t>
  </si>
  <si>
    <t xml:space="preserve">52502</t>
  </si>
  <si>
    <t xml:space="preserve">90805</t>
  </si>
  <si>
    <t xml:space="preserve">26088</t>
  </si>
  <si>
    <t xml:space="preserve">26209</t>
  </si>
  <si>
    <t xml:space="preserve">94369</t>
  </si>
  <si>
    <t xml:space="preserve">23218</t>
  </si>
  <si>
    <t xml:space="preserve">92062</t>
  </si>
  <si>
    <t xml:space="preserve">196911</t>
  </si>
  <si>
    <t xml:space="preserve">00618</t>
  </si>
  <si>
    <t xml:space="preserve">01507</t>
  </si>
  <si>
    <t xml:space="preserve">17347</t>
  </si>
  <si>
    <t xml:space="preserve">82706</t>
  </si>
  <si>
    <t xml:space="preserve">70526</t>
  </si>
  <si>
    <t xml:space="preserve">07359</t>
  </si>
  <si>
    <t xml:space="preserve">08606</t>
  </si>
  <si>
    <t xml:space="preserve">00437</t>
  </si>
  <si>
    <t xml:space="preserve">08904</t>
  </si>
  <si>
    <t xml:space="preserve">Мебель</t>
  </si>
  <si>
    <t xml:space="preserve">03233</t>
  </si>
  <si>
    <t xml:space="preserve">14506</t>
  </si>
  <si>
    <t xml:space="preserve">10361</t>
  </si>
  <si>
    <t xml:space="preserve">90990,27372</t>
  </si>
  <si>
    <t xml:space="preserve">20776</t>
  </si>
  <si>
    <t xml:space="preserve">04291</t>
  </si>
  <si>
    <t xml:space="preserve">51116</t>
  </si>
  <si>
    <t xml:space="preserve">57838</t>
  </si>
  <si>
    <t xml:space="preserve">08906</t>
  </si>
  <si>
    <t xml:space="preserve">04784</t>
  </si>
  <si>
    <t xml:space="preserve">23506</t>
  </si>
  <si>
    <t xml:space="preserve">32406</t>
  </si>
  <si>
    <t xml:space="preserve">54306</t>
  </si>
  <si>
    <t xml:space="preserve">21131</t>
  </si>
  <si>
    <t xml:space="preserve">2831</t>
  </si>
  <si>
    <t xml:space="preserve">90506</t>
  </si>
  <si>
    <t xml:space="preserve">35474</t>
  </si>
  <si>
    <t xml:space="preserve">51173</t>
  </si>
  <si>
    <t xml:space="preserve">55480</t>
  </si>
  <si>
    <t xml:space="preserve">38391</t>
  </si>
  <si>
    <t xml:space="preserve">06743</t>
  </si>
  <si>
    <t xml:space="preserve">10060</t>
  </si>
  <si>
    <t xml:space="preserve">68364</t>
  </si>
  <si>
    <t xml:space="preserve">Медицинский склад оф к.315</t>
  </si>
  <si>
    <t xml:space="preserve">корп.№1, каб.317 </t>
  </si>
  <si>
    <t xml:space="preserve">"ПромальпСевастополь" ООО/"ПромальпЭдельвейс" ООО, кор1, 401а</t>
  </si>
  <si>
    <t xml:space="preserve">00401</t>
  </si>
  <si>
    <t xml:space="preserve">116306,44271,13827</t>
  </si>
  <si>
    <t xml:space="preserve">62444</t>
  </si>
  <si>
    <t xml:space="preserve">Чайная Сказка (островок) </t>
  </si>
  <si>
    <t xml:space="preserve">92643</t>
  </si>
  <si>
    <t xml:space="preserve">61146</t>
  </si>
  <si>
    <t xml:space="preserve">04883</t>
  </si>
  <si>
    <t xml:space="preserve">12762</t>
  </si>
  <si>
    <t xml:space="preserve">Аверин ИП</t>
  </si>
  <si>
    <t xml:space="preserve">30469</t>
  </si>
  <si>
    <t xml:space="preserve">40202</t>
  </si>
  <si>
    <t xml:space="preserve">70776</t>
  </si>
  <si>
    <t xml:space="preserve">70606</t>
  </si>
  <si>
    <t xml:space="preserve">03758,03855</t>
  </si>
  <si>
    <t xml:space="preserve">84691</t>
  </si>
  <si>
    <t xml:space="preserve">71641</t>
  </si>
  <si>
    <t xml:space="preserve">64235</t>
  </si>
  <si>
    <t xml:space="preserve">69787</t>
  </si>
  <si>
    <t xml:space="preserve">70802</t>
  </si>
  <si>
    <t xml:space="preserve">69791</t>
  </si>
  <si>
    <t xml:space="preserve">71049</t>
  </si>
  <si>
    <t xml:space="preserve">64265</t>
  </si>
  <si>
    <t xml:space="preserve">63583</t>
  </si>
  <si>
    <t xml:space="preserve">84513</t>
  </si>
  <si>
    <t xml:space="preserve">Ямагучи Крым ООО №914</t>
  </si>
  <si>
    <t xml:space="preserve">3882</t>
  </si>
  <si>
    <t xml:space="preserve">ЯМАГУЧЧИ</t>
  </si>
  <si>
    <t xml:space="preserve">46296</t>
  </si>
  <si>
    <t xml:space="preserve">39873</t>
  </si>
  <si>
    <t xml:space="preserve">05679</t>
  </si>
  <si>
    <t xml:space="preserve">65803</t>
  </si>
  <si>
    <t xml:space="preserve">45419</t>
  </si>
  <si>
    <t xml:space="preserve">05691</t>
  </si>
  <si>
    <t xml:space="preserve">2169</t>
  </si>
  <si>
    <t xml:space="preserve">63943</t>
  </si>
  <si>
    <t xml:space="preserve">75973</t>
  </si>
  <si>
    <r>
      <rPr>
        <sz val="20"/>
        <rFont val="Arial Cyr"/>
        <family val="2"/>
        <charset val="204"/>
      </rPr>
      <t xml:space="preserve">Бондарь ИП </t>
    </r>
    <r>
      <rPr>
        <sz val="14"/>
        <rFont val="Arial Cyr"/>
        <family val="2"/>
        <charset val="204"/>
      </rPr>
      <t xml:space="preserve">( был Чубаров )</t>
    </r>
  </si>
  <si>
    <t xml:space="preserve">54561</t>
  </si>
  <si>
    <t xml:space="preserve">29736</t>
  </si>
  <si>
    <t xml:space="preserve">02154</t>
  </si>
  <si>
    <t xml:space="preserve">79093</t>
  </si>
  <si>
    <t xml:space="preserve">78650</t>
  </si>
  <si>
    <t xml:space="preserve">84707</t>
  </si>
  <si>
    <t xml:space="preserve">Самойлова ИП</t>
  </si>
  <si>
    <t xml:space="preserve">02556</t>
  </si>
  <si>
    <t xml:space="preserve">00617</t>
  </si>
  <si>
    <t xml:space="preserve">92071,98706</t>
  </si>
  <si>
    <t xml:space="preserve">5770</t>
  </si>
  <si>
    <t xml:space="preserve">00227</t>
  </si>
  <si>
    <t xml:space="preserve">"ЯБЛОКО" Март</t>
  </si>
  <si>
    <r>
      <rPr>
        <sz val="20"/>
        <rFont val="Arial Cyr"/>
        <family val="2"/>
        <charset val="204"/>
      </rPr>
      <t xml:space="preserve">электроэнергии по  ПАО "Муссон" за АПРЕЛЬ 2021 год  ЧЕРНОЕ</t>
    </r>
    <r>
      <rPr>
        <sz val="28"/>
        <color rgb="FF7030A0"/>
        <rFont val="Arial Cyr"/>
        <family val="0"/>
        <charset val="204"/>
      </rPr>
      <t xml:space="preserve">- НЕ СНЯТО!!!! </t>
    </r>
    <r>
      <rPr>
        <sz val="28"/>
        <rFont val="Arial Cyr"/>
        <family val="0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</si>
  <si>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25874,402</t>
  </si>
  <si>
    <t xml:space="preserve">15793,064</t>
  </si>
  <si>
    <t xml:space="preserve">10435,8</t>
  </si>
  <si>
    <t xml:space="preserve">Корзинка</t>
  </si>
  <si>
    <t xml:space="preserve">Broadway (оранжевая зона) </t>
  </si>
  <si>
    <t xml:space="preserve">15684</t>
  </si>
  <si>
    <t xml:space="preserve">Мебель ротанг</t>
  </si>
  <si>
    <t xml:space="preserve">90990</t>
  </si>
  <si>
    <t xml:space="preserve">Calioppe</t>
  </si>
  <si>
    <t xml:space="preserve">Calioppe cклад под переходом 3к</t>
  </si>
  <si>
    <t xml:space="preserve">116306</t>
  </si>
  <si>
    <t xml:space="preserve">44271</t>
  </si>
  <si>
    <t xml:space="preserve">13827</t>
  </si>
  <si>
    <t xml:space="preserve">03758</t>
  </si>
  <si>
    <r>
      <rPr>
        <sz val="20"/>
        <color rgb="FF7030A0"/>
        <rFont val="Arial Cyr"/>
        <family val="2"/>
        <charset val="204"/>
      </rPr>
      <t xml:space="preserve">Бондарь ИП </t>
    </r>
    <r>
      <rPr>
        <sz val="14"/>
        <color rgb="FF7030A0"/>
        <rFont val="Arial Cyr"/>
        <family val="2"/>
        <charset val="204"/>
      </rPr>
      <t xml:space="preserve">( был Чубаров )</t>
    </r>
  </si>
  <si>
    <t xml:space="preserve">98706</t>
  </si>
  <si>
    <t xml:space="preserve">Брендсмарт 2-й этаж</t>
  </si>
  <si>
    <t xml:space="preserve">92071</t>
  </si>
  <si>
    <t xml:space="preserve">Пома А.М.</t>
  </si>
  <si>
    <t xml:space="preserve">Русанов</t>
  </si>
  <si>
    <t xml:space="preserve">"ЯБЛОКО" Апрель</t>
  </si>
  <si>
    <r>
      <rPr>
        <sz val="20"/>
        <rFont val="Arial Cyr"/>
        <family val="2"/>
        <charset val="204"/>
      </rPr>
      <t xml:space="preserve">электроэнергии по  ПАО "Муссон" за Май 2021 год  ЧЕРНОЕ</t>
    </r>
    <r>
      <rPr>
        <sz val="28"/>
        <color rgb="FF7030A0"/>
        <rFont val="Arial Cyr"/>
        <family val="0"/>
        <charset val="204"/>
      </rPr>
      <t xml:space="preserve">- СНЯТО!!!! </t>
    </r>
    <r>
      <rPr>
        <sz val="28"/>
        <rFont val="Arial Cyr"/>
        <family val="0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</si>
  <si>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9988</t>
  </si>
  <si>
    <t xml:space="preserve">4235</t>
  </si>
  <si>
    <t xml:space="preserve">9872</t>
  </si>
  <si>
    <t xml:space="preserve">7905</t>
  </si>
  <si>
    <t xml:space="preserve">0150</t>
  </si>
  <si>
    <t xml:space="preserve">0383</t>
  </si>
  <si>
    <t xml:space="preserve">5861</t>
  </si>
  <si>
    <t xml:space="preserve">2019/7171</t>
  </si>
  <si>
    <t xml:space="preserve">7584/5636</t>
  </si>
  <si>
    <t xml:space="preserve">1227/8110</t>
  </si>
  <si>
    <t xml:space="preserve">8732</t>
  </si>
  <si>
    <t xml:space="preserve">4307</t>
  </si>
  <si>
    <t xml:space="preserve">5916</t>
  </si>
  <si>
    <t xml:space="preserve">18723/6339</t>
  </si>
  <si>
    <t xml:space="preserve">9813</t>
  </si>
  <si>
    <t xml:space="preserve">26142,688</t>
  </si>
  <si>
    <t xml:space="preserve">00747</t>
  </si>
  <si>
    <t xml:space="preserve">20766</t>
  </si>
  <si>
    <t xml:space="preserve">103095569</t>
  </si>
  <si>
    <t xml:space="preserve">Крым Серебро (напротив Кари)</t>
  </si>
  <si>
    <t xml:space="preserve">"ЯБЛОКО" Май</t>
  </si>
  <si>
    <t xml:space="preserve">Номер счетчика</t>
  </si>
  <si>
    <t xml:space="preserve">0142</t>
  </si>
  <si>
    <t xml:space="preserve">7471</t>
  </si>
  <si>
    <t xml:space="preserve">7556</t>
  </si>
  <si>
    <t xml:space="preserve">0411</t>
  </si>
  <si>
    <t xml:space="preserve">7558</t>
  </si>
  <si>
    <t xml:space="preserve">7477</t>
  </si>
  <si>
    <t xml:space="preserve">7502</t>
  </si>
  <si>
    <t xml:space="preserve">0366</t>
  </si>
  <si>
    <t xml:space="preserve">0297</t>
  </si>
  <si>
    <t xml:space="preserve">0329</t>
  </si>
  <si>
    <t xml:space="preserve">8349</t>
  </si>
  <si>
    <t xml:space="preserve">0328</t>
  </si>
  <si>
    <t xml:space="preserve">0323</t>
  </si>
  <si>
    <t xml:space="preserve">0433</t>
  </si>
  <si>
    <t xml:space="preserve">0327</t>
  </si>
  <si>
    <t xml:space="preserve">0108</t>
  </si>
  <si>
    <t xml:space="preserve">0104</t>
  </si>
  <si>
    <t xml:space="preserve">0322</t>
  </si>
  <si>
    <t xml:space="preserve">0313</t>
  </si>
  <si>
    <t xml:space="preserve">0090</t>
  </si>
  <si>
    <t xml:space="preserve">0320</t>
  </si>
  <si>
    <t xml:space="preserve">0283</t>
  </si>
  <si>
    <t xml:space="preserve">0148</t>
  </si>
  <si>
    <t xml:space="preserve">0281</t>
  </si>
  <si>
    <t xml:space="preserve">8054</t>
  </si>
  <si>
    <t xml:space="preserve">5909</t>
  </si>
  <si>
    <t xml:space="preserve">8848</t>
  </si>
  <si>
    <t xml:space="preserve">2406</t>
  </si>
  <si>
    <t xml:space="preserve">8053</t>
  </si>
  <si>
    <t xml:space="preserve">8050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</si>
</sst>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&quot;р.&quot;_-;\-* #,##0.00&quot;р.&quot;_-;_-* \-??&quot;р.&quot;_-;_-@_-"/>
    <numFmt numFmtId="166" formatCode="_-* #,##0.00_р_._-;\-* #,##0.00_р_._-;_-* \-??_р_._-;_-@_-"/>
    <numFmt numFmtId="167" formatCode="0"/>
    <numFmt numFmtId="168" formatCode="0.00"/>
    <numFmt numFmtId="169" formatCode="General"/>
    <numFmt numFmtId="170" formatCode="0.0"/>
    <numFmt numFmtId="171" formatCode="m/d/yyyy"/>
    <numFmt numFmtId="172" formatCode="d\-mmm"/>
    <numFmt numFmtId="173" formatCode="@"/>
    <numFmt numFmtId="174" formatCode="0.000"/>
    <numFmt numFmtId="175" formatCode="#,##0"/>
    <numFmt numFmtId="176" formatCode="#,##0.00&quot;р.&quot;"/>
  </numFmts>
  <fonts count="1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1"/>
      <name val="Calibri"/>
      <family val="2"/>
      <charset val="204"/>
    </font>
    <font>
      <sz val="20"/>
      <name val="Arial Cyr"/>
      <family val="2"/>
      <charset val="204"/>
    </font>
    <font>
      <sz val="20"/>
      <name val="Arial"/>
      <family val="2"/>
      <charset val="204"/>
    </font>
    <font>
      <sz val="28"/>
      <color rgb="FF7030A0"/>
      <name val="Arial Cyr"/>
      <family val="0"/>
      <charset val="204"/>
    </font>
    <font>
      <sz val="28"/>
      <name val="Arial Cyr"/>
      <family val="0"/>
      <charset val="204"/>
    </font>
    <font>
      <sz val="14"/>
      <name val="Arial Cyr"/>
      <family val="2"/>
      <charset val="204"/>
    </font>
    <font>
      <sz val="16"/>
      <name val="Arial"/>
      <family val="2"/>
      <charset val="204"/>
    </font>
    <font>
      <b val="true"/>
      <sz val="20"/>
      <name val="Arial Cyr"/>
      <family val="0"/>
      <charset val="204"/>
    </font>
    <font>
      <b val="true"/>
      <sz val="20"/>
      <name val="Arial Cyr"/>
      <family val="2"/>
      <charset val="204"/>
    </font>
    <font>
      <sz val="20"/>
      <color rgb="FF7030A0"/>
      <name val="Arial Cyr"/>
      <family val="2"/>
      <charset val="204"/>
    </font>
    <font>
      <sz val="14"/>
      <color rgb="FF7030A0"/>
      <name val="Arial Cyr"/>
      <family val="2"/>
      <charset val="204"/>
    </font>
    <font>
      <sz val="10"/>
      <color rgb="FF7030A0"/>
      <name val="Arial Cyr"/>
      <family val="2"/>
      <charset val="204"/>
    </font>
    <font>
      <sz val="12"/>
      <color rgb="FF7030A0"/>
      <name val="Arial Cyr"/>
      <family val="2"/>
      <charset val="204"/>
    </font>
    <font>
      <sz val="20"/>
      <color rgb="FFFF0000"/>
      <name val="Arial Cyr"/>
      <family val="2"/>
      <charset val="204"/>
    </font>
    <font>
      <sz val="14"/>
      <color rgb="FFFF0000"/>
      <name val="Arial Cyr"/>
      <family val="2"/>
      <charset val="204"/>
    </font>
    <font>
      <sz val="10"/>
      <color rgb="FFFF0000"/>
      <name val="Arial Cyr"/>
      <family val="2"/>
      <charset val="204"/>
    </font>
    <font>
      <sz val="20"/>
      <name val="Arial Cyr"/>
      <family val="0"/>
      <charset val="204"/>
    </font>
    <font>
      <sz val="18"/>
      <color rgb="FF7030A0"/>
      <name val="Arial Cyr"/>
      <family val="2"/>
      <charset val="204"/>
    </font>
    <font>
      <sz val="20"/>
      <color rgb="FF00B050"/>
      <name val="Arial Cyr"/>
      <family val="2"/>
      <charset val="204"/>
    </font>
    <font>
      <sz val="14"/>
      <color rgb="FF00B050"/>
      <name val="Arial Cyr"/>
      <family val="2"/>
      <charset val="204"/>
    </font>
    <font>
      <b val="true"/>
      <sz val="10"/>
      <color rgb="FF7030A0"/>
      <name val="Arial Cyr"/>
      <family val="2"/>
      <charset val="204"/>
    </font>
    <font>
      <b val="true"/>
      <sz val="20"/>
      <color rgb="FF7030A0"/>
      <name val="Arial Cyr"/>
      <family val="2"/>
      <charset val="204"/>
    </font>
    <font>
      <b val="true"/>
      <sz val="20"/>
      <color rgb="FF00B050"/>
      <name val="Arial Cyr"/>
      <family val="2"/>
      <charset val="204"/>
    </font>
    <font>
      <b val="true"/>
      <sz val="10"/>
      <color rgb="FF00B050"/>
      <name val="Arial Cyr"/>
      <family val="2"/>
      <charset val="204"/>
    </font>
    <font>
      <sz val="16"/>
      <color rgb="FF7030A0"/>
      <name val="Arial Cyr"/>
      <family val="2"/>
      <charset val="204"/>
    </font>
    <font>
      <sz val="10"/>
      <color rgb="FF00B050"/>
      <name val="Arial Cyr"/>
      <family val="2"/>
      <charset val="204"/>
    </font>
    <font>
      <sz val="16"/>
      <color rgb="FF00B050"/>
      <name val="Arial Cyr"/>
      <family val="2"/>
      <charset val="204"/>
    </font>
    <font>
      <sz val="16"/>
      <color rgb="FF0070C0"/>
      <name val="Arial"/>
      <family val="2"/>
      <charset val="204"/>
    </font>
    <font>
      <sz val="10"/>
      <color rgb="FF0070C0"/>
      <name val="Arial Cyr"/>
      <family val="2"/>
      <charset val="204"/>
    </font>
    <font>
      <sz val="10"/>
      <color rgb="FF8064A2"/>
      <name val="Arial Cyr"/>
      <family val="2"/>
      <charset val="204"/>
    </font>
    <font>
      <sz val="20"/>
      <color rgb="FF7030A0"/>
      <name val="Arial Cyr"/>
      <family val="0"/>
      <charset val="204"/>
    </font>
    <font>
      <sz val="14"/>
      <color rgb="FF7030A0"/>
      <name val="Arial Cyr"/>
      <family val="0"/>
      <charset val="204"/>
    </font>
    <font>
      <sz val="20"/>
      <color rgb="FF7030A0"/>
      <name val="Arial"/>
      <family val="2"/>
      <charset val="204"/>
    </font>
    <font>
      <b val="true"/>
      <sz val="14"/>
      <color rgb="FF7030A0"/>
      <name val="Arial Cyr"/>
      <family val="2"/>
      <charset val="204"/>
    </font>
    <font>
      <sz val="10"/>
      <color rgb="FF7030A0"/>
      <name val="Arial Cyr"/>
      <family val="0"/>
      <charset val="204"/>
    </font>
    <font>
      <sz val="20"/>
      <color rgb="FFFF0000"/>
      <name val="Arial Cyr"/>
      <family val="0"/>
      <charset val="204"/>
    </font>
    <font>
      <b val="true"/>
      <sz val="20"/>
      <color rgb="FF7030A0"/>
      <name val="Arial"/>
      <family val="2"/>
      <charset val="204"/>
    </font>
    <font>
      <sz val="16"/>
      <color rgb="FF92D050"/>
      <name val="Arial"/>
      <family val="2"/>
      <charset val="204"/>
    </font>
    <font>
      <b val="true"/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name val="Arial Cyr"/>
      <family val="0"/>
      <charset val="204"/>
    </font>
    <font>
      <b val="true"/>
      <sz val="16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20"/>
      <color rgb="FF7030A0"/>
      <name val="Arial Cyr"/>
      <family val="0"/>
      <charset val="204"/>
    </font>
    <font>
      <b val="true"/>
      <sz val="22"/>
      <name val="Arial Cyr"/>
      <family val="2"/>
      <charset val="204"/>
    </font>
    <font>
      <b val="true"/>
      <sz val="10"/>
      <name val="Arial Cyr"/>
      <family val="2"/>
      <charset val="204"/>
    </font>
    <font>
      <sz val="20"/>
      <color rgb="FF00B050"/>
      <name val="Arial Cyr"/>
      <family val="0"/>
      <charset val="204"/>
    </font>
    <font>
      <sz val="14"/>
      <color rgb="FF00B050"/>
      <name val="Arial Cyr"/>
      <family val="0"/>
      <charset val="204"/>
    </font>
    <font>
      <b val="true"/>
      <sz val="10"/>
      <color rgb="FF7030A0"/>
      <name val="Arial Cyr"/>
      <family val="0"/>
      <charset val="204"/>
    </font>
    <font>
      <b val="true"/>
      <i val="true"/>
      <u val="single"/>
      <sz val="20"/>
      <name val="Arial Cyr"/>
      <family val="0"/>
      <charset val="204"/>
    </font>
    <font>
      <b val="true"/>
      <sz val="16"/>
      <color rgb="FF7030A0"/>
      <name val="Arial Cyr"/>
      <family val="2"/>
      <charset val="204"/>
    </font>
    <font>
      <strike val="true"/>
      <sz val="20"/>
      <name val="Arial Cyr"/>
      <family val="2"/>
      <charset val="204"/>
    </font>
    <font>
      <b val="true"/>
      <sz val="12"/>
      <color rgb="FF7030A0"/>
      <name val="Arial Cyr"/>
      <family val="0"/>
      <charset val="204"/>
    </font>
    <font>
      <b val="true"/>
      <i val="true"/>
      <u val="single"/>
      <sz val="22"/>
      <name val="Arial Cyr"/>
      <family val="0"/>
      <charset val="204"/>
    </font>
    <font>
      <sz val="18"/>
      <color rgb="FF7030A0"/>
      <name val="Arial Cyr"/>
      <family val="0"/>
      <charset val="204"/>
    </font>
    <font>
      <sz val="16"/>
      <color rgb="FF7030A0"/>
      <name val="Arial Cyr"/>
      <family val="0"/>
      <charset val="204"/>
    </font>
    <font>
      <b val="true"/>
      <sz val="14"/>
      <name val="Arial Cyr"/>
      <family val="0"/>
      <charset val="204"/>
    </font>
    <font>
      <b val="true"/>
      <sz val="14"/>
      <color rgb="FF7030A0"/>
      <name val="Arial Cyr"/>
      <family val="0"/>
      <charset val="204"/>
    </font>
    <font>
      <sz val="16"/>
      <color rgb="FF7030A0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20"/>
      <color rgb="FFFF0000"/>
      <name val="Arial Cyr"/>
      <family val="2"/>
      <charset val="204"/>
    </font>
    <font>
      <sz val="11"/>
      <color rgb="FFFF0000"/>
      <name val="Calibri"/>
      <family val="2"/>
      <charset val="204"/>
    </font>
    <font>
      <b val="true"/>
      <sz val="14"/>
      <color rgb="FFFF0000"/>
      <name val="Arial CYR"/>
      <family val="2"/>
      <charset val="204"/>
    </font>
    <font>
      <sz val="10"/>
      <color rgb="FFFF0000"/>
      <name val="Arial Cyr"/>
      <family val="0"/>
      <charset val="204"/>
    </font>
    <font>
      <sz val="11"/>
      <color rgb="FF7030A0"/>
      <name val="Calibri"/>
      <family val="2"/>
      <charset val="204"/>
    </font>
    <font>
      <strike val="true"/>
      <sz val="10"/>
      <name val="Arial Cyr"/>
      <family val="0"/>
      <charset val="204"/>
    </font>
    <font>
      <strike val="true"/>
      <sz val="11"/>
      <name val="Calibri"/>
      <family val="2"/>
      <charset val="204"/>
    </font>
    <font>
      <i val="true"/>
      <sz val="20"/>
      <color rgb="FF7030A0"/>
      <name val="Arial Cyr"/>
      <family val="2"/>
      <charset val="204"/>
    </font>
    <font>
      <b val="true"/>
      <sz val="12"/>
      <color rgb="FF7030A0"/>
      <name val="Arial Cyr"/>
      <family val="2"/>
      <charset val="204"/>
    </font>
    <font>
      <sz val="19"/>
      <color rgb="FF7030A0"/>
      <name val="Arial Cyr"/>
      <family val="2"/>
      <charset val="204"/>
    </font>
    <font>
      <b val="true"/>
      <sz val="19"/>
      <color rgb="FF7030A0"/>
      <name val="Arial Cyr"/>
      <family val="2"/>
      <charset val="204"/>
    </font>
    <font>
      <b val="true"/>
      <i val="true"/>
      <sz val="20"/>
      <color rgb="FF7030A0"/>
      <name val="Arial Cyr"/>
      <family val="2"/>
      <charset val="204"/>
    </font>
    <font>
      <sz val="20"/>
      <name val="Calibri"/>
      <family val="2"/>
      <charset val="204"/>
    </font>
    <font>
      <sz val="16"/>
      <name val="Arial Cyr"/>
      <family val="2"/>
      <charset val="204"/>
    </font>
    <font>
      <sz val="15"/>
      <color rgb="FF7030A0"/>
      <name val="Arial Cyr"/>
      <family val="2"/>
      <charset val="204"/>
    </font>
    <font>
      <b val="true"/>
      <sz val="12"/>
      <name val="Arial Cyr"/>
      <family val="2"/>
      <charset val="204"/>
    </font>
    <font>
      <i val="true"/>
      <sz val="20"/>
      <color rgb="FF7030A0"/>
      <name val="Calibri"/>
      <family val="2"/>
      <charset val="204"/>
    </font>
    <font>
      <sz val="22"/>
      <color rgb="FF7030A0"/>
      <name val="Arial  cyr"/>
      <family val="0"/>
      <charset val="204"/>
    </font>
    <font>
      <i val="true"/>
      <sz val="20"/>
      <color rgb="FF7030A0"/>
      <name val="Arial Cyr"/>
      <family val="0"/>
      <charset val="204"/>
    </font>
    <font>
      <i val="true"/>
      <sz val="18"/>
      <color rgb="FF7030A0"/>
      <name val="Arial Cyr"/>
      <family val="0"/>
      <charset val="204"/>
    </font>
    <font>
      <b val="true"/>
      <sz val="22"/>
      <name val="Arial Cyr"/>
      <family val="0"/>
      <charset val="204"/>
    </font>
    <font>
      <sz val="20"/>
      <color rgb="FF604A7B"/>
      <name val="Arial Cyr"/>
      <family val="2"/>
      <charset val="204"/>
    </font>
    <font>
      <sz val="10"/>
      <color rgb="FF604A7B"/>
      <name val="Arial Cyr"/>
      <family val="0"/>
      <charset val="204"/>
    </font>
    <font>
      <sz val="11"/>
      <color rgb="FF604A7B"/>
      <name val="Calibri"/>
      <family val="2"/>
      <charset val="204"/>
    </font>
    <font>
      <b val="true"/>
      <sz val="18"/>
      <name val="Arial Cyr"/>
      <family val="2"/>
      <charset val="204"/>
    </font>
    <font>
      <sz val="18"/>
      <name val="Arial Cyr"/>
      <family val="0"/>
      <charset val="204"/>
    </font>
    <font>
      <sz val="16"/>
      <name val="Arial Cyr"/>
      <family val="0"/>
      <charset val="204"/>
    </font>
    <font>
      <sz val="22"/>
      <name val="Arial Cyr"/>
      <family val="0"/>
      <charset val="204"/>
    </font>
    <font>
      <b val="true"/>
      <sz val="16"/>
      <name val="Arial CYR"/>
      <family val="2"/>
      <charset val="204"/>
    </font>
    <font>
      <sz val="12"/>
      <name val="Arial Cyr"/>
      <family val="2"/>
      <charset val="204"/>
    </font>
    <font>
      <i val="true"/>
      <sz val="20"/>
      <name val="Arial Cyr"/>
      <family val="2"/>
      <charset val="204"/>
    </font>
    <font>
      <sz val="10"/>
      <name val="Verdana"/>
      <family val="2"/>
      <charset val="204"/>
    </font>
    <font>
      <sz val="20"/>
      <color rgb="FF000000"/>
      <name val="Calibri"/>
      <family val="2"/>
      <charset val="204"/>
    </font>
    <font>
      <sz val="20"/>
      <color rgb="FF000000"/>
      <name val="Arial"/>
      <family val="2"/>
      <charset val="204"/>
    </font>
    <font>
      <sz val="20"/>
      <color rgb="FFFF0000"/>
      <name val="Arial"/>
      <family val="2"/>
      <charset val="204"/>
    </font>
    <font>
      <b val="true"/>
      <sz val="20"/>
      <color rgb="FFFF0000"/>
      <name val="Arial"/>
      <family val="2"/>
      <charset val="204"/>
    </font>
    <font>
      <b val="true"/>
      <sz val="20"/>
      <color rgb="FF000000"/>
      <name val="Arial"/>
      <family val="2"/>
      <charset val="204"/>
    </font>
    <font>
      <strike val="true"/>
      <sz val="20"/>
      <name val="Arial"/>
      <family val="2"/>
      <charset val="204"/>
    </font>
    <font>
      <sz val="18"/>
      <name val="Arial Cyr"/>
      <family val="2"/>
      <charset val="204"/>
    </font>
    <font>
      <sz val="22"/>
      <name val="Arial  cyr"/>
      <family val="0"/>
      <charset val="204"/>
    </font>
    <font>
      <sz val="19"/>
      <name val="Arial Cyr"/>
      <family val="2"/>
      <charset val="204"/>
    </font>
    <font>
      <b val="true"/>
      <sz val="19"/>
      <name val="Arial Cyr"/>
      <family val="2"/>
      <charset val="204"/>
    </font>
    <font>
      <b val="true"/>
      <i val="true"/>
      <sz val="20"/>
      <name val="Arial Cyr"/>
      <family val="2"/>
      <charset val="204"/>
    </font>
    <font>
      <sz val="15"/>
      <name val="Arial Cyr"/>
      <family val="2"/>
      <charset val="204"/>
    </font>
    <font>
      <i val="true"/>
      <sz val="20"/>
      <name val="Calibri"/>
      <family val="2"/>
      <charset val="204"/>
    </font>
    <font>
      <i val="true"/>
      <sz val="20"/>
      <name val="Arial Cyr"/>
      <family val="0"/>
      <charset val="204"/>
    </font>
    <font>
      <i val="true"/>
      <sz val="18"/>
      <name val="Arial Cyr"/>
      <family val="0"/>
      <charset val="204"/>
    </font>
    <font>
      <sz val="20"/>
      <color rgb="FF7030A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B7DEE8"/>
        <bgColor rgb="FF93CDDD"/>
      </patternFill>
    </fill>
    <fill>
      <patternFill patternType="solid">
        <fgColor rgb="FF8EB4E3"/>
        <bgColor rgb="FF93CDDD"/>
      </patternFill>
    </fill>
    <fill>
      <patternFill patternType="solid">
        <fgColor rgb="FFFFFFFF"/>
        <bgColor rgb="FFFFFFCC"/>
      </patternFill>
    </fill>
    <fill>
      <patternFill patternType="solid">
        <fgColor rgb="FF93CDDD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376092"/>
        <bgColor rgb="FF604A7B"/>
      </patternFill>
    </fill>
    <fill>
      <patternFill patternType="solid">
        <fgColor rgb="FFFFDBB6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21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3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7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4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4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3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3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5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5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3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3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9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4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1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1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0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6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8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48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5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1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8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5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5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1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1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35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4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5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7" fillId="0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0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0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3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7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3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7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6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6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4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4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3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8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8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5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5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5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1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9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9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1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6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1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1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5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5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8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3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8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0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4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5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3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23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1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8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3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0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23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4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4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3" fillId="4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4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2" fillId="0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5" fillId="6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9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9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9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9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5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5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9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2" fillId="9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9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9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9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3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0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3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0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4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9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9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6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7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9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9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5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9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9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Денежный 2" xfId="20"/>
    <cellStyle name="Обычный 2" xfId="21"/>
    <cellStyle name="Финансовый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7030A0"/>
      <rgbColor rgb="FFFFFFCC"/>
      <rgbColor rgb="FFCCFFFF"/>
      <rgbColor rgb="FF660066"/>
      <rgbColor rgb="FFFF8080"/>
      <rgbColor rgb="FF0070C0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DBB6"/>
      <rgbColor rgb="FF376092"/>
      <rgbColor rgb="FF33CCCC"/>
      <rgbColor rgb="FF92D050"/>
      <rgbColor rgb="FFFFCC00"/>
      <rgbColor rgb="FFFF9900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604A7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0" name="CustomShape 1"/>
        <xdr:cNvSpPr/>
      </xdr:nvSpPr>
      <xdr:spPr>
        <a:xfrm>
          <a:off x="43331760" y="11654820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1" name="CustomShape 1"/>
        <xdr:cNvSpPr/>
      </xdr:nvSpPr>
      <xdr:spPr>
        <a:xfrm>
          <a:off x="43331760" y="11595744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2" name="CustomShape 1"/>
        <xdr:cNvSpPr/>
      </xdr:nvSpPr>
      <xdr:spPr>
        <a:xfrm>
          <a:off x="47764800" y="11596716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3" name="CustomShape 1"/>
        <xdr:cNvSpPr/>
      </xdr:nvSpPr>
      <xdr:spPr>
        <a:xfrm>
          <a:off x="47015640" y="11596716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4" name="CustomShape 1"/>
        <xdr:cNvSpPr/>
      </xdr:nvSpPr>
      <xdr:spPr>
        <a:xfrm>
          <a:off x="45567720" y="11692908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5" name="CustomShape 1"/>
        <xdr:cNvSpPr/>
      </xdr:nvSpPr>
      <xdr:spPr>
        <a:xfrm>
          <a:off x="45108720" y="11693844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1" ySplit="6" topLeftCell="B668" activePane="bottomRight" state="frozen"/>
      <selection pane="topLeft" activeCell="A1" activeCellId="0" sqref="A1"/>
      <selection pane="topRight" activeCell="B1" activeCellId="0" sqref="B1"/>
      <selection pane="bottomLeft" activeCell="A668" activeCellId="0" sqref="A668"/>
      <selection pane="bottomRight" activeCell="V168" activeCellId="1" sqref="V657:V696 V168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26.3"/>
    <col collapsed="false" customWidth="true" hidden="false" outlineLevel="0" max="4" min="4" style="1" width="23.43"/>
    <col collapsed="false" customWidth="true" hidden="false" outlineLevel="0" max="5" min="5" style="1" width="19"/>
    <col collapsed="false" customWidth="true" hidden="false" outlineLevel="0" max="6" min="6" style="1" width="20.28"/>
    <col collapsed="false" customWidth="true" hidden="false" outlineLevel="0" max="7" min="7" style="1" width="19.43"/>
    <col collapsed="false" customWidth="true" hidden="false" outlineLevel="0" max="8" min="8" style="1" width="27.3"/>
    <col collapsed="false" customWidth="true" hidden="false" outlineLevel="0" max="9" min="9" style="1" width="16.14"/>
    <col collapsed="false" customWidth="true" hidden="true" outlineLevel="0" max="10" min="10" style="1" width="0.29"/>
    <col collapsed="false" customWidth="true" hidden="true" outlineLevel="0" max="11" min="11" style="1" width="28.86"/>
    <col collapsed="false" customWidth="true" hidden="true" outlineLevel="0" max="12" min="12" style="1" width="29.57"/>
    <col collapsed="false" customWidth="true" hidden="true" outlineLevel="0" max="13" min="13" style="1" width="27.85"/>
    <col collapsed="false" customWidth="true" hidden="true" outlineLevel="0" max="14" min="14" style="1" width="28"/>
    <col collapsed="false" customWidth="true" hidden="false" outlineLevel="0" max="15" min="15" style="1" width="27.85"/>
    <col collapsed="false" customWidth="true" hidden="false" outlineLevel="0" max="16" min="16" style="1" width="28.57"/>
    <col collapsed="false" customWidth="true" hidden="false" outlineLevel="0" max="17" min="17" style="1" width="0.14"/>
    <col collapsed="false" customWidth="true" hidden="true" outlineLevel="0" max="18" min="18" style="1" width="38.85"/>
    <col collapsed="false" customWidth="true" hidden="false" outlineLevel="0" max="19" min="19" style="1" width="11.43"/>
    <col collapsed="false" customWidth="true" hidden="false" outlineLevel="0" max="20" min="20" style="1" width="25.28"/>
    <col collapsed="false" customWidth="true" hidden="false" outlineLevel="0" max="21" min="21" style="3" width="27.85"/>
    <col collapsed="false" customWidth="true" hidden="false" outlineLevel="0" max="22" min="22" style="4" width="138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17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2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31" t="s">
        <v>18</v>
      </c>
      <c r="C8" s="32" t="n">
        <f aca="false">H8+E8</f>
        <v>5243</v>
      </c>
      <c r="D8" s="32"/>
      <c r="E8" s="32" t="n">
        <v>0</v>
      </c>
      <c r="F8" s="32" t="n">
        <v>0</v>
      </c>
      <c r="G8" s="32" t="n">
        <v>0</v>
      </c>
      <c r="H8" s="32" t="n">
        <f aca="false">T8+T9</f>
        <v>5243</v>
      </c>
      <c r="I8" s="32" t="n">
        <f aca="false">0.4*C8</f>
        <v>2097.2</v>
      </c>
      <c r="J8" s="33"/>
      <c r="K8" s="33"/>
      <c r="L8" s="33"/>
      <c r="M8" s="34"/>
      <c r="N8" s="35"/>
      <c r="O8" s="32" t="n">
        <v>592515</v>
      </c>
      <c r="P8" s="32" t="n">
        <v>596469</v>
      </c>
      <c r="Q8" s="36"/>
      <c r="R8" s="37"/>
      <c r="S8" s="32" t="n">
        <v>1</v>
      </c>
      <c r="T8" s="32" t="n">
        <f aca="false">(P8-O8)*S8</f>
        <v>3954</v>
      </c>
      <c r="U8" s="38" t="n">
        <v>108076</v>
      </c>
      <c r="V8" s="39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31"/>
      <c r="C9" s="32"/>
      <c r="D9" s="32"/>
      <c r="E9" s="32"/>
      <c r="F9" s="32"/>
      <c r="G9" s="32"/>
      <c r="H9" s="32"/>
      <c r="I9" s="32"/>
      <c r="J9" s="33"/>
      <c r="K9" s="33"/>
      <c r="L9" s="33"/>
      <c r="M9" s="33"/>
      <c r="N9" s="35"/>
      <c r="O9" s="40" t="n">
        <v>272839</v>
      </c>
      <c r="P9" s="40" t="n">
        <v>274128</v>
      </c>
      <c r="Q9" s="36"/>
      <c r="R9" s="41"/>
      <c r="S9" s="40" t="n">
        <v>1</v>
      </c>
      <c r="T9" s="32" t="n">
        <f aca="false">(P9-O9)*S9</f>
        <v>1289</v>
      </c>
      <c r="U9" s="38" t="n">
        <v>108093</v>
      </c>
      <c r="V9" s="39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31" t="s">
        <v>21</v>
      </c>
      <c r="C10" s="32" t="n">
        <f aca="false">H10+E10</f>
        <v>18158</v>
      </c>
      <c r="D10" s="32"/>
      <c r="E10" s="32" t="n">
        <f aca="false">F10+G10</f>
        <v>0</v>
      </c>
      <c r="F10" s="32" t="n">
        <v>0</v>
      </c>
      <c r="G10" s="32" t="n">
        <v>0</v>
      </c>
      <c r="H10" s="32" t="n">
        <f aca="false">T10+T11</f>
        <v>18158</v>
      </c>
      <c r="I10" s="32" t="n">
        <f aca="false">0.4*C10</f>
        <v>7263.2</v>
      </c>
      <c r="J10" s="33"/>
      <c r="K10" s="33"/>
      <c r="L10" s="33"/>
      <c r="M10" s="33"/>
      <c r="N10" s="35"/>
      <c r="O10" s="40" t="n">
        <v>4761.2</v>
      </c>
      <c r="P10" s="40" t="n">
        <v>5572.4</v>
      </c>
      <c r="Q10" s="36"/>
      <c r="R10" s="42"/>
      <c r="S10" s="40" t="n">
        <v>15</v>
      </c>
      <c r="T10" s="32" t="n">
        <f aca="false">(P10-O10)*S10</f>
        <v>12168</v>
      </c>
      <c r="U10" s="38" t="n">
        <v>798111</v>
      </c>
      <c r="V10" s="39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31" t="s">
        <v>24</v>
      </c>
      <c r="C11" s="32"/>
      <c r="D11" s="32"/>
      <c r="E11" s="32"/>
      <c r="F11" s="32"/>
      <c r="G11" s="32"/>
      <c r="H11" s="32"/>
      <c r="I11" s="32"/>
      <c r="J11" s="33"/>
      <c r="K11" s="33"/>
      <c r="L11" s="33"/>
      <c r="M11" s="33"/>
      <c r="N11" s="35"/>
      <c r="O11" s="40" t="n">
        <v>43881</v>
      </c>
      <c r="P11" s="40" t="n">
        <v>49871</v>
      </c>
      <c r="Q11" s="36"/>
      <c r="R11" s="42"/>
      <c r="S11" s="40" t="n">
        <v>1</v>
      </c>
      <c r="T11" s="32" t="n">
        <f aca="false">(P11-O11)*S11</f>
        <v>5990</v>
      </c>
      <c r="U11" s="38" t="n">
        <v>16029</v>
      </c>
      <c r="V11" s="39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44"/>
      <c r="C12" s="45"/>
      <c r="D12" s="45"/>
      <c r="E12" s="45"/>
      <c r="F12" s="45"/>
      <c r="G12" s="45"/>
      <c r="H12" s="45"/>
      <c r="I12" s="45"/>
      <c r="J12" s="46"/>
      <c r="K12" s="47"/>
      <c r="L12" s="47"/>
      <c r="M12" s="48"/>
      <c r="N12" s="48"/>
      <c r="O12" s="45"/>
      <c r="P12" s="45"/>
      <c r="Q12" s="49"/>
      <c r="R12" s="49"/>
      <c r="S12" s="45"/>
      <c r="T12" s="45"/>
      <c r="U12" s="50"/>
      <c r="V12" s="51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44" t="s">
        <v>26</v>
      </c>
      <c r="C13" s="45" t="n">
        <f aca="false">(C98-C46-C14-C95-C96)</f>
        <v>3254.45999999978</v>
      </c>
      <c r="D13" s="55"/>
      <c r="E13" s="55"/>
      <c r="F13" s="55"/>
      <c r="G13" s="55"/>
      <c r="H13" s="55"/>
      <c r="I13" s="55"/>
      <c r="J13" s="56"/>
      <c r="K13" s="57"/>
      <c r="L13" s="57"/>
      <c r="M13" s="58"/>
      <c r="N13" s="58"/>
      <c r="O13" s="55"/>
      <c r="P13" s="55"/>
      <c r="Q13" s="59"/>
      <c r="R13" s="59"/>
      <c r="S13" s="55"/>
      <c r="T13" s="55"/>
      <c r="U13" s="60" t="s">
        <v>27</v>
      </c>
      <c r="V13" s="51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62" t="s">
        <v>28</v>
      </c>
      <c r="C14" s="32" t="n">
        <f aca="false">H14</f>
        <v>18894</v>
      </c>
      <c r="D14" s="32"/>
      <c r="E14" s="32" t="n">
        <v>0</v>
      </c>
      <c r="F14" s="32" t="n">
        <v>0</v>
      </c>
      <c r="G14" s="32" t="n">
        <v>0</v>
      </c>
      <c r="H14" s="32" t="n">
        <f aca="false">T14</f>
        <v>18894</v>
      </c>
      <c r="I14" s="32" t="n">
        <f aca="false">0.4*C14</f>
        <v>7557.6</v>
      </c>
      <c r="J14" s="63" t="s">
        <v>16</v>
      </c>
      <c r="K14" s="63"/>
      <c r="L14" s="63"/>
      <c r="M14" s="35"/>
      <c r="N14" s="35"/>
      <c r="O14" s="32" t="n">
        <v>1456.3</v>
      </c>
      <c r="P14" s="32" t="n">
        <v>2401</v>
      </c>
      <c r="Q14" s="37" t="s">
        <v>29</v>
      </c>
      <c r="R14" s="37"/>
      <c r="S14" s="32" t="n">
        <v>20</v>
      </c>
      <c r="T14" s="32" t="n">
        <f aca="false">(P14-O14)*S14</f>
        <v>18894</v>
      </c>
      <c r="U14" s="38" t="n">
        <v>182341</v>
      </c>
      <c r="V14" s="39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6"/>
      <c r="C15" s="45"/>
      <c r="D15" s="45"/>
      <c r="E15" s="45"/>
      <c r="F15" s="45"/>
      <c r="G15" s="45"/>
      <c r="H15" s="45"/>
      <c r="I15" s="45"/>
      <c r="J15" s="47"/>
      <c r="K15" s="47"/>
      <c r="L15" s="47"/>
      <c r="M15" s="48"/>
      <c r="N15" s="48"/>
      <c r="O15" s="45"/>
      <c r="P15" s="45"/>
      <c r="Q15" s="67"/>
      <c r="R15" s="67"/>
      <c r="S15" s="45"/>
      <c r="T15" s="45"/>
      <c r="U15" s="50"/>
      <c r="V15" s="51"/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31" t="s">
        <v>31</v>
      </c>
      <c r="C16" s="32" t="n">
        <f aca="false">H16+E16</f>
        <v>1234.78</v>
      </c>
      <c r="D16" s="32"/>
      <c r="E16" s="32" t="n">
        <f aca="false">F16+G16</f>
        <v>80.78</v>
      </c>
      <c r="F16" s="32" t="n">
        <f aca="false">0.04*H16</f>
        <v>46.16</v>
      </c>
      <c r="G16" s="32" t="n">
        <f aca="false">0.03*H16</f>
        <v>34.62</v>
      </c>
      <c r="H16" s="32" t="n">
        <f aca="false">T16</f>
        <v>1154</v>
      </c>
      <c r="I16" s="32" t="n">
        <f aca="false">0.6*C16</f>
        <v>740.868</v>
      </c>
      <c r="J16" s="35"/>
      <c r="K16" s="35"/>
      <c r="L16" s="35"/>
      <c r="M16" s="35"/>
      <c r="N16" s="35"/>
      <c r="O16" s="32" t="n">
        <v>48609</v>
      </c>
      <c r="P16" s="32" t="n">
        <v>49763</v>
      </c>
      <c r="Q16" s="36"/>
      <c r="R16" s="68"/>
      <c r="S16" s="69" t="n">
        <v>1</v>
      </c>
      <c r="T16" s="32" t="n">
        <f aca="false">(P16-O16)*S16</f>
        <v>1154</v>
      </c>
      <c r="U16" s="38" t="n">
        <v>84036</v>
      </c>
      <c r="V16" s="39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44" t="s">
        <v>34</v>
      </c>
      <c r="C17" s="45" t="n">
        <f aca="false">H17+E17</f>
        <v>18309</v>
      </c>
      <c r="D17" s="45"/>
      <c r="E17" s="45"/>
      <c r="F17" s="45"/>
      <c r="G17" s="45"/>
      <c r="H17" s="45" t="n">
        <f aca="false">T17</f>
        <v>18309</v>
      </c>
      <c r="I17" s="45" t="n">
        <f aca="false">0.2*C17</f>
        <v>3661.8</v>
      </c>
      <c r="J17" s="47"/>
      <c r="K17" s="47"/>
      <c r="L17" s="47"/>
      <c r="M17" s="48"/>
      <c r="N17" s="48"/>
      <c r="O17" s="45" t="n">
        <v>558843</v>
      </c>
      <c r="P17" s="45" t="n">
        <v>577152</v>
      </c>
      <c r="Q17" s="67" t="s">
        <v>35</v>
      </c>
      <c r="R17" s="67"/>
      <c r="S17" s="45" t="n">
        <v>1</v>
      </c>
      <c r="T17" s="45" t="n">
        <f aca="false">P17-O17</f>
        <v>18309</v>
      </c>
      <c r="U17" s="50" t="n">
        <v>2648</v>
      </c>
      <c r="V17" s="51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31" t="s">
        <v>38</v>
      </c>
      <c r="C18" s="32" t="n">
        <f aca="false">H18+E18</f>
        <v>307.939999999999</v>
      </c>
      <c r="D18" s="32"/>
      <c r="E18" s="32" t="n">
        <f aca="false">F18+G18</f>
        <v>0</v>
      </c>
      <c r="F18" s="32" t="n">
        <v>0</v>
      </c>
      <c r="G18" s="32" t="n">
        <v>0</v>
      </c>
      <c r="H18" s="32" t="n">
        <f aca="false">T18</f>
        <v>307.939999999999</v>
      </c>
      <c r="I18" s="32" t="n">
        <f aca="false">T20</f>
        <v>0</v>
      </c>
      <c r="J18" s="35"/>
      <c r="K18" s="63"/>
      <c r="L18" s="63"/>
      <c r="M18" s="35"/>
      <c r="N18" s="35"/>
      <c r="O18" s="70" t="n">
        <v>849.236</v>
      </c>
      <c r="P18" s="70" t="n">
        <v>856.9345</v>
      </c>
      <c r="Q18" s="37" t="s">
        <v>39</v>
      </c>
      <c r="R18" s="37"/>
      <c r="S18" s="32" t="n">
        <v>40</v>
      </c>
      <c r="T18" s="32" t="n">
        <f aca="false">(P18-O18)*S18</f>
        <v>307.939999999999</v>
      </c>
      <c r="U18" s="38" t="n">
        <v>28377662</v>
      </c>
      <c r="V18" s="39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76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31" t="s">
        <v>42</v>
      </c>
      <c r="C20" s="32" t="n">
        <f aca="false">H20+E20</f>
        <v>0</v>
      </c>
      <c r="D20" s="32"/>
      <c r="E20" s="32" t="n">
        <f aca="false">F20+G20</f>
        <v>0</v>
      </c>
      <c r="F20" s="32" t="n">
        <f aca="false">0.04*H20</f>
        <v>0</v>
      </c>
      <c r="G20" s="32" t="n">
        <f aca="false">0.03*H20</f>
        <v>0</v>
      </c>
      <c r="H20" s="32" t="n">
        <f aca="false">T20</f>
        <v>0</v>
      </c>
      <c r="I20" s="32" t="n">
        <f aca="false">0.6*C20</f>
        <v>0</v>
      </c>
      <c r="J20" s="35"/>
      <c r="K20" s="35"/>
      <c r="L20" s="35"/>
      <c r="M20" s="35"/>
      <c r="N20" s="35"/>
      <c r="O20" s="32" t="n">
        <f aca="false">13159+2088+1399</f>
        <v>16646</v>
      </c>
      <c r="P20" s="32" t="n">
        <f aca="false">13159+2088+1399</f>
        <v>16646</v>
      </c>
      <c r="Q20" s="36"/>
      <c r="R20" s="68"/>
      <c r="S20" s="69" t="n">
        <v>1</v>
      </c>
      <c r="T20" s="32" t="n">
        <f aca="false">(P20-O20)*S20</f>
        <v>0</v>
      </c>
      <c r="U20" s="38" t="s">
        <v>43</v>
      </c>
      <c r="V20" s="39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31" t="s">
        <v>46</v>
      </c>
      <c r="C21" s="32" t="n">
        <f aca="false">H21+E21</f>
        <v>15284</v>
      </c>
      <c r="D21" s="32"/>
      <c r="E21" s="32" t="n">
        <v>0</v>
      </c>
      <c r="F21" s="32" t="n">
        <v>0</v>
      </c>
      <c r="G21" s="32" t="n">
        <v>0</v>
      </c>
      <c r="H21" s="32" t="n">
        <f aca="false">T21</f>
        <v>15284</v>
      </c>
      <c r="I21" s="32" t="n">
        <f aca="false">0.4*C21</f>
        <v>6113.6</v>
      </c>
      <c r="J21" s="35"/>
      <c r="K21" s="63"/>
      <c r="L21" s="63"/>
      <c r="M21" s="35"/>
      <c r="N21" s="35"/>
      <c r="O21" s="32" t="n">
        <v>1126.2</v>
      </c>
      <c r="P21" s="32" t="n">
        <v>1890.4</v>
      </c>
      <c r="Q21" s="78"/>
      <c r="R21" s="78"/>
      <c r="S21" s="32" t="n">
        <v>20</v>
      </c>
      <c r="T21" s="32" t="n">
        <f aca="false">(P21-O21)*S21</f>
        <v>15284</v>
      </c>
      <c r="U21" s="38" t="n">
        <v>88154</v>
      </c>
      <c r="V21" s="39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79" t="s">
        <v>48</v>
      </c>
      <c r="C22" s="32" t="n">
        <f aca="false">H22+E22</f>
        <v>206.51</v>
      </c>
      <c r="D22" s="32"/>
      <c r="E22" s="32" t="n">
        <f aca="false">F22+G22</f>
        <v>13.51</v>
      </c>
      <c r="F22" s="32" t="n">
        <f aca="false">0.04*H22</f>
        <v>7.72</v>
      </c>
      <c r="G22" s="32" t="n">
        <f aca="false">0.03*H22</f>
        <v>5.79</v>
      </c>
      <c r="H22" s="32" t="n">
        <f aca="false">T22</f>
        <v>193</v>
      </c>
      <c r="I22" s="32" t="n">
        <f aca="false">0.6*C22</f>
        <v>123.906</v>
      </c>
      <c r="J22" s="35"/>
      <c r="K22" s="35"/>
      <c r="L22" s="35"/>
      <c r="M22" s="35"/>
      <c r="N22" s="35"/>
      <c r="O22" s="32" t="n">
        <v>26250</v>
      </c>
      <c r="P22" s="32" t="n">
        <v>26443</v>
      </c>
      <c r="Q22" s="36"/>
      <c r="R22" s="68"/>
      <c r="S22" s="69" t="n">
        <v>1</v>
      </c>
      <c r="T22" s="32" t="n">
        <f aca="false">(P22-O22)*S22</f>
        <v>193</v>
      </c>
      <c r="U22" s="38" t="n">
        <v>7862</v>
      </c>
      <c r="V22" s="39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44"/>
      <c r="C23" s="80"/>
      <c r="D23" s="45"/>
      <c r="E23" s="45"/>
      <c r="F23" s="45"/>
      <c r="G23" s="45"/>
      <c r="H23" s="45"/>
      <c r="I23" s="80"/>
      <c r="J23" s="47"/>
      <c r="K23" s="47"/>
      <c r="L23" s="47"/>
      <c r="M23" s="48"/>
      <c r="N23" s="48"/>
      <c r="O23" s="45"/>
      <c r="P23" s="45"/>
      <c r="Q23" s="81"/>
      <c r="R23" s="81"/>
      <c r="S23" s="45"/>
      <c r="T23" s="45"/>
      <c r="U23" s="82"/>
      <c r="V23" s="51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83"/>
      <c r="C24" s="84"/>
      <c r="D24" s="85"/>
      <c r="E24" s="85"/>
      <c r="F24" s="85"/>
      <c r="G24" s="85"/>
      <c r="H24" s="85"/>
      <c r="I24" s="84"/>
      <c r="J24" s="86"/>
      <c r="K24" s="86"/>
      <c r="L24" s="86"/>
      <c r="M24" s="87"/>
      <c r="N24" s="87"/>
      <c r="O24" s="85"/>
      <c r="P24" s="85"/>
      <c r="Q24" s="88"/>
      <c r="R24" s="88"/>
      <c r="S24" s="85"/>
      <c r="T24" s="85"/>
      <c r="U24" s="89"/>
      <c r="V24" s="90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31" t="s">
        <v>51</v>
      </c>
      <c r="C25" s="32" t="n">
        <f aca="false">H25+E25</f>
        <v>27359.9999999991</v>
      </c>
      <c r="D25" s="32"/>
      <c r="E25" s="32" t="n">
        <v>0</v>
      </c>
      <c r="F25" s="32" t="n">
        <v>0</v>
      </c>
      <c r="G25" s="32" t="n">
        <v>0</v>
      </c>
      <c r="H25" s="32" t="n">
        <f aca="false">T25</f>
        <v>27359.9999999991</v>
      </c>
      <c r="I25" s="32" t="n">
        <f aca="false">0.4*C25</f>
        <v>10943.9999999997</v>
      </c>
      <c r="J25" s="63"/>
      <c r="K25" s="63"/>
      <c r="L25" s="63"/>
      <c r="M25" s="35"/>
      <c r="N25" s="35"/>
      <c r="O25" s="32" t="n">
        <v>47244</v>
      </c>
      <c r="P25" s="32" t="n">
        <v>47335.2</v>
      </c>
      <c r="Q25" s="37" t="s">
        <v>52</v>
      </c>
      <c r="R25" s="37"/>
      <c r="S25" s="32" t="n">
        <v>300</v>
      </c>
      <c r="T25" s="32" t="n">
        <f aca="false">(P25-O25)*S25</f>
        <v>27359.9999999991</v>
      </c>
      <c r="U25" s="38" t="s">
        <v>53</v>
      </c>
      <c r="V25" s="39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44"/>
      <c r="C26" s="45"/>
      <c r="D26" s="45"/>
      <c r="E26" s="45"/>
      <c r="F26" s="45"/>
      <c r="G26" s="45"/>
      <c r="H26" s="45"/>
      <c r="I26" s="45"/>
      <c r="J26" s="47"/>
      <c r="K26" s="47"/>
      <c r="L26" s="47"/>
      <c r="M26" s="48"/>
      <c r="N26" s="48"/>
      <c r="O26" s="91"/>
      <c r="P26" s="91"/>
      <c r="Q26" s="92"/>
      <c r="R26" s="49"/>
      <c r="S26" s="91"/>
      <c r="T26" s="91"/>
      <c r="U26" s="50"/>
      <c r="V26" s="51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44" t="s">
        <v>56</v>
      </c>
      <c r="C27" s="32" t="n">
        <f aca="false">H27+E27</f>
        <v>14100</v>
      </c>
      <c r="D27" s="32"/>
      <c r="E27" s="32" t="n">
        <v>0</v>
      </c>
      <c r="F27" s="32" t="n">
        <v>0</v>
      </c>
      <c r="G27" s="32" t="n">
        <v>0</v>
      </c>
      <c r="H27" s="32" t="n">
        <f aca="false">T27</f>
        <v>14100</v>
      </c>
      <c r="I27" s="32" t="n">
        <f aca="false">0.4*C27</f>
        <v>5640</v>
      </c>
      <c r="J27" s="63"/>
      <c r="K27" s="63"/>
      <c r="L27" s="63"/>
      <c r="M27" s="35"/>
      <c r="N27" s="35"/>
      <c r="O27" s="32" t="n">
        <v>3097.4</v>
      </c>
      <c r="P27" s="32" t="n">
        <v>3214.9</v>
      </c>
      <c r="Q27" s="36"/>
      <c r="R27" s="94"/>
      <c r="S27" s="32" t="n">
        <v>120</v>
      </c>
      <c r="T27" s="32" t="n">
        <f aca="false">(P27-O27)*S27</f>
        <v>14100</v>
      </c>
      <c r="U27" s="95" t="n">
        <v>470</v>
      </c>
      <c r="V27" s="39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62" t="s">
        <v>57</v>
      </c>
      <c r="C28" s="32" t="n">
        <f aca="false">H28+E28</f>
        <v>185.999999999891</v>
      </c>
      <c r="D28" s="32"/>
      <c r="E28" s="32" t="n">
        <v>0</v>
      </c>
      <c r="F28" s="32" t="n">
        <v>0</v>
      </c>
      <c r="G28" s="32" t="n">
        <v>0</v>
      </c>
      <c r="H28" s="32" t="n">
        <f aca="false">T28</f>
        <v>185.999999999891</v>
      </c>
      <c r="I28" s="32" t="n">
        <f aca="false">0.4*C28</f>
        <v>74.3999999999564</v>
      </c>
      <c r="J28" s="63"/>
      <c r="K28" s="63"/>
      <c r="L28" s="63"/>
      <c r="M28" s="35"/>
      <c r="N28" s="35"/>
      <c r="O28" s="32" t="n">
        <v>14805.6</v>
      </c>
      <c r="P28" s="32" t="n">
        <v>14854</v>
      </c>
      <c r="Q28" s="36"/>
      <c r="R28" s="94"/>
      <c r="S28" s="32" t="n">
        <v>300</v>
      </c>
      <c r="T28" s="32" t="n">
        <f aca="false">(P28-O28)*S28-T32-T27</f>
        <v>185.999999999891</v>
      </c>
      <c r="U28" s="38" t="s">
        <v>58</v>
      </c>
      <c r="V28" s="39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105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31" t="s">
        <v>62</v>
      </c>
      <c r="C30" s="32" t="n">
        <f aca="false">H30+E30</f>
        <v>30230.9453999997</v>
      </c>
      <c r="D30" s="32"/>
      <c r="E30" s="32" t="n">
        <f aca="false">F30+G30</f>
        <v>1977.72539999998</v>
      </c>
      <c r="F30" s="32" t="n">
        <f aca="false">0.04*H30</f>
        <v>1130.12879999999</v>
      </c>
      <c r="G30" s="32" t="n">
        <f aca="false">0.03*H30</f>
        <v>847.596599999991</v>
      </c>
      <c r="H30" s="32" t="n">
        <f aca="false">T30</f>
        <v>28253.2199999997</v>
      </c>
      <c r="I30" s="32" t="n">
        <f aca="false">T31</f>
        <v>87103.9999999999</v>
      </c>
      <c r="J30" s="63"/>
      <c r="K30" s="63"/>
      <c r="L30" s="63"/>
      <c r="M30" s="35"/>
      <c r="N30" s="35"/>
      <c r="O30" s="32" t="n">
        <v>40185.919</v>
      </c>
      <c r="P30" s="32" t="n">
        <v>40656.806</v>
      </c>
      <c r="Q30" s="36"/>
      <c r="R30" s="107"/>
      <c r="S30" s="32" t="n">
        <v>60</v>
      </c>
      <c r="T30" s="32" t="n">
        <f aca="false">(P30-O30)*S30</f>
        <v>28253.2199999997</v>
      </c>
      <c r="U30" s="38" t="s">
        <v>63</v>
      </c>
      <c r="V30" s="39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31" t="s">
        <v>65</v>
      </c>
      <c r="C31" s="32" t="n">
        <f aca="false">T31</f>
        <v>87103.9999999999</v>
      </c>
      <c r="D31" s="32"/>
      <c r="E31" s="32" t="n">
        <f aca="false">F31+G31</f>
        <v>6097.28</v>
      </c>
      <c r="F31" s="32" t="n">
        <f aca="false">0.04*H31</f>
        <v>3484.16</v>
      </c>
      <c r="G31" s="32" t="n">
        <f aca="false">0.03*H31</f>
        <v>2613.12</v>
      </c>
      <c r="H31" s="32" t="n">
        <f aca="false">T31</f>
        <v>87103.9999999999</v>
      </c>
      <c r="I31" s="32" t="n">
        <f aca="false">0.6*C31</f>
        <v>52262.4</v>
      </c>
      <c r="J31" s="35"/>
      <c r="K31" s="35"/>
      <c r="L31" s="35"/>
      <c r="M31" s="35"/>
      <c r="N31" s="35"/>
      <c r="O31" s="32" t="n">
        <v>7599.5</v>
      </c>
      <c r="P31" s="32" t="n">
        <v>8143.9</v>
      </c>
      <c r="Q31" s="36"/>
      <c r="R31" s="68"/>
      <c r="S31" s="69" t="n">
        <v>160</v>
      </c>
      <c r="T31" s="32" t="n">
        <f aca="false">(P31-O31)*S31</f>
        <v>87103.9999999999</v>
      </c>
      <c r="U31" s="38" t="n">
        <v>4435</v>
      </c>
      <c r="V31" s="39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108" t="s">
        <v>67</v>
      </c>
      <c r="C32" s="32" t="n">
        <f aca="false">H32+E32</f>
        <v>250.38</v>
      </c>
      <c r="D32" s="32"/>
      <c r="E32" s="32" t="n">
        <f aca="false">F32+G32</f>
        <v>16.38</v>
      </c>
      <c r="F32" s="32" t="n">
        <f aca="false">0.04*H32</f>
        <v>9.36</v>
      </c>
      <c r="G32" s="32" t="n">
        <f aca="false">0.03*H32</f>
        <v>7.02</v>
      </c>
      <c r="H32" s="32" t="n">
        <f aca="false">T32</f>
        <v>234</v>
      </c>
      <c r="I32" s="109" t="n">
        <f aca="false">T33-I34</f>
        <v>2247</v>
      </c>
      <c r="J32" s="63"/>
      <c r="K32" s="63"/>
      <c r="L32" s="63"/>
      <c r="M32" s="35"/>
      <c r="N32" s="35"/>
      <c r="O32" s="32" t="n">
        <v>0</v>
      </c>
      <c r="P32" s="32" t="n">
        <v>3.9</v>
      </c>
      <c r="Q32" s="36"/>
      <c r="R32" s="107"/>
      <c r="S32" s="32" t="n">
        <v>60</v>
      </c>
      <c r="T32" s="32" t="n">
        <f aca="false">(P32-O32)*S32</f>
        <v>234</v>
      </c>
      <c r="U32" s="38" t="n">
        <v>18628</v>
      </c>
      <c r="V32" s="39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79" t="s">
        <v>69</v>
      </c>
      <c r="C33" s="32" t="n">
        <f aca="false">H33+E33</f>
        <v>2404.29</v>
      </c>
      <c r="D33" s="32"/>
      <c r="E33" s="32" t="n">
        <f aca="false">F33+G33</f>
        <v>157.29</v>
      </c>
      <c r="F33" s="32" t="n">
        <f aca="false">0.04*H33</f>
        <v>89.88</v>
      </c>
      <c r="G33" s="32" t="n">
        <f aca="false">0.03*H33</f>
        <v>67.41</v>
      </c>
      <c r="H33" s="32" t="n">
        <f aca="false">T33</f>
        <v>2247</v>
      </c>
      <c r="I33" s="32" t="n">
        <f aca="false">0.6*C33</f>
        <v>1442.574</v>
      </c>
      <c r="J33" s="35"/>
      <c r="K33" s="35"/>
      <c r="L33" s="35"/>
      <c r="M33" s="35"/>
      <c r="N33" s="35"/>
      <c r="O33" s="32" t="n">
        <v>22650</v>
      </c>
      <c r="P33" s="32" t="n">
        <v>24897</v>
      </c>
      <c r="Q33" s="36"/>
      <c r="R33" s="68"/>
      <c r="S33" s="69" t="n">
        <v>1</v>
      </c>
      <c r="T33" s="32" t="n">
        <f aca="false">(P33-O33)*S33</f>
        <v>2247</v>
      </c>
      <c r="U33" s="38"/>
      <c r="V33" s="39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83"/>
      <c r="C34" s="85"/>
      <c r="D34" s="85"/>
      <c r="E34" s="85"/>
      <c r="F34" s="85"/>
      <c r="G34" s="85"/>
      <c r="H34" s="85"/>
      <c r="I34" s="85"/>
      <c r="J34" s="86"/>
      <c r="K34" s="86"/>
      <c r="L34" s="86"/>
      <c r="M34" s="87"/>
      <c r="N34" s="87"/>
      <c r="O34" s="85"/>
      <c r="P34" s="85"/>
      <c r="Q34" s="113"/>
      <c r="R34" s="114"/>
      <c r="S34" s="85"/>
      <c r="T34" s="85"/>
      <c r="U34" s="115"/>
      <c r="V34" s="90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44" t="s">
        <v>71</v>
      </c>
      <c r="C35" s="32" t="n">
        <f aca="false">H35+E35</f>
        <v>596</v>
      </c>
      <c r="D35" s="32"/>
      <c r="E35" s="32" t="n">
        <v>0</v>
      </c>
      <c r="F35" s="32" t="n">
        <v>0</v>
      </c>
      <c r="G35" s="32" t="n">
        <v>0</v>
      </c>
      <c r="H35" s="32" t="n">
        <f aca="false">T35</f>
        <v>596</v>
      </c>
      <c r="I35" s="32" t="n">
        <f aca="false">0.4*C35</f>
        <v>238.4</v>
      </c>
      <c r="J35" s="63"/>
      <c r="K35" s="63"/>
      <c r="L35" s="63"/>
      <c r="M35" s="35"/>
      <c r="N35" s="35"/>
      <c r="O35" s="32" t="n">
        <v>4237</v>
      </c>
      <c r="P35" s="32" t="n">
        <v>4833</v>
      </c>
      <c r="Q35" s="36"/>
      <c r="R35" s="94"/>
      <c r="S35" s="32" t="n">
        <v>1</v>
      </c>
      <c r="T35" s="32" t="n">
        <f aca="false">(P35-O35)*S35</f>
        <v>596</v>
      </c>
      <c r="U35" s="50" t="n">
        <v>9051</v>
      </c>
      <c r="V35" s="51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31" t="s">
        <v>73</v>
      </c>
      <c r="C36" s="32" t="n">
        <f aca="false">H36+E36</f>
        <v>18227</v>
      </c>
      <c r="D36" s="32"/>
      <c r="E36" s="32" t="n">
        <v>0</v>
      </c>
      <c r="F36" s="32" t="n">
        <v>0</v>
      </c>
      <c r="G36" s="32" t="n">
        <v>0</v>
      </c>
      <c r="H36" s="32" t="n">
        <f aca="false">T36</f>
        <v>18227</v>
      </c>
      <c r="I36" s="32" t="n">
        <f aca="false">0.4*C36</f>
        <v>7290.8</v>
      </c>
      <c r="J36" s="63"/>
      <c r="K36" s="63"/>
      <c r="L36" s="63"/>
      <c r="M36" s="35"/>
      <c r="N36" s="35"/>
      <c r="O36" s="32" t="n">
        <v>28571.7</v>
      </c>
      <c r="P36" s="32" t="n">
        <v>28811.7</v>
      </c>
      <c r="Q36" s="36"/>
      <c r="R36" s="42"/>
      <c r="S36" s="32" t="n">
        <v>80</v>
      </c>
      <c r="T36" s="32" t="n">
        <f aca="false">(P36-O36)*S36-T35-T271-T272-T270-T279-T280-T282-T284</f>
        <v>18227</v>
      </c>
      <c r="U36" s="38" t="n">
        <v>81596396</v>
      </c>
      <c r="V36" s="39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31" t="s">
        <v>74</v>
      </c>
      <c r="C37" s="32" t="n">
        <f aca="false">H37+E37</f>
        <v>356.31</v>
      </c>
      <c r="D37" s="32"/>
      <c r="E37" s="32" t="n">
        <f aca="false">F37+G37</f>
        <v>23.31</v>
      </c>
      <c r="F37" s="32" t="n">
        <f aca="false">0.04*H37</f>
        <v>13.32</v>
      </c>
      <c r="G37" s="32" t="n">
        <f aca="false">0.03*H37</f>
        <v>9.99</v>
      </c>
      <c r="H37" s="32" t="n">
        <f aca="false">T37</f>
        <v>333</v>
      </c>
      <c r="I37" s="32" t="n">
        <f aca="false">0.6*C37</f>
        <v>213.786</v>
      </c>
      <c r="J37" s="35"/>
      <c r="K37" s="35"/>
      <c r="L37" s="35"/>
      <c r="M37" s="35"/>
      <c r="N37" s="35"/>
      <c r="O37" s="32" t="n">
        <v>77952</v>
      </c>
      <c r="P37" s="32" t="n">
        <v>78285</v>
      </c>
      <c r="Q37" s="36"/>
      <c r="R37" s="68"/>
      <c r="S37" s="69" t="n">
        <v>1</v>
      </c>
      <c r="T37" s="32" t="n">
        <f aca="false">(P37-O37)*S37</f>
        <v>333</v>
      </c>
      <c r="U37" s="116" t="n">
        <v>15737.0376</v>
      </c>
      <c r="V37" s="39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117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20"/>
      <c r="N38" s="120"/>
      <c r="O38" s="121"/>
      <c r="P38" s="121"/>
      <c r="Q38" s="122"/>
      <c r="R38" s="123"/>
      <c r="S38" s="118"/>
      <c r="T38" s="118"/>
      <c r="U38" s="124"/>
      <c r="V38" s="125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31" t="s">
        <v>76</v>
      </c>
      <c r="C39" s="32" t="n">
        <f aca="false">H39+E39</f>
        <v>3289.18000000006</v>
      </c>
      <c r="D39" s="32"/>
      <c r="E39" s="32" t="n">
        <f aca="false">F39+G39</f>
        <v>215.180000000004</v>
      </c>
      <c r="F39" s="32" t="n">
        <f aca="false">0.04*H39</f>
        <v>122.960000000002</v>
      </c>
      <c r="G39" s="126" t="n">
        <f aca="false">0.03*H39</f>
        <v>92.2200000000018</v>
      </c>
      <c r="H39" s="32" t="n">
        <f aca="false">T39-H214-H216-H215-H213-H188-H169-H232-H233</f>
        <v>3074.00000000006</v>
      </c>
      <c r="I39" s="32" t="n">
        <f aca="false">0.4*C39</f>
        <v>1315.67200000003</v>
      </c>
      <c r="J39" s="63"/>
      <c r="K39" s="63"/>
      <c r="L39" s="63"/>
      <c r="M39" s="35"/>
      <c r="N39" s="35"/>
      <c r="O39" s="127" t="n">
        <v>15444.3</v>
      </c>
      <c r="P39" s="127" t="n">
        <v>15663.2</v>
      </c>
      <c r="Q39" s="36"/>
      <c r="R39" s="37"/>
      <c r="S39" s="32" t="n">
        <v>40</v>
      </c>
      <c r="T39" s="32" t="n">
        <f aca="false">(P39-O39)*S39</f>
        <v>8756.00000000006</v>
      </c>
      <c r="U39" s="38" t="n">
        <v>81596438</v>
      </c>
      <c r="V39" s="39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31" t="s">
        <v>78</v>
      </c>
      <c r="C40" s="32" t="n">
        <f aca="false">H40+E40</f>
        <v>1778.34</v>
      </c>
      <c r="D40" s="32"/>
      <c r="E40" s="32" t="n">
        <f aca="false">F40+G40</f>
        <v>116.34</v>
      </c>
      <c r="F40" s="32" t="n">
        <f aca="false">0.04*H40</f>
        <v>66.48</v>
      </c>
      <c r="G40" s="126" t="n">
        <f aca="false">0.03*H40</f>
        <v>49.86</v>
      </c>
      <c r="H40" s="32" t="n">
        <f aca="false">T40-T232</f>
        <v>1662</v>
      </c>
      <c r="I40" s="32" t="n">
        <f aca="false">0.4*C40</f>
        <v>711.336</v>
      </c>
      <c r="J40" s="63"/>
      <c r="K40" s="63"/>
      <c r="L40" s="63"/>
      <c r="M40" s="35"/>
      <c r="N40" s="35"/>
      <c r="O40" s="32" t="n">
        <v>34839</v>
      </c>
      <c r="P40" s="32" t="n">
        <v>34927</v>
      </c>
      <c r="Q40" s="36"/>
      <c r="R40" s="37"/>
      <c r="S40" s="32" t="n">
        <v>40</v>
      </c>
      <c r="T40" s="32" t="n">
        <f aca="false">(P40-O40)*S40</f>
        <v>3520</v>
      </c>
      <c r="U40" s="38" t="n">
        <v>218822</v>
      </c>
      <c r="V40" s="39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129" t="s">
        <v>80</v>
      </c>
      <c r="C41" s="130" t="n">
        <f aca="false">H41</f>
        <v>1931</v>
      </c>
      <c r="D41" s="131"/>
      <c r="E41" s="130" t="n">
        <f aca="false">F41+G41</f>
        <v>135.17</v>
      </c>
      <c r="F41" s="130" t="n">
        <f aca="false">0.04*H41</f>
        <v>77.24</v>
      </c>
      <c r="G41" s="130" t="n">
        <f aca="false">0.03*H41</f>
        <v>57.93</v>
      </c>
      <c r="H41" s="131" t="n">
        <f aca="false">T41</f>
        <v>1931</v>
      </c>
      <c r="I41" s="132" t="n">
        <f aca="false">C41*0.4</f>
        <v>772.4</v>
      </c>
      <c r="J41" s="133"/>
      <c r="K41" s="133"/>
      <c r="L41" s="133"/>
      <c r="M41" s="133"/>
      <c r="N41" s="133"/>
      <c r="O41" s="131" t="n">
        <v>17662</v>
      </c>
      <c r="P41" s="131" t="n">
        <v>19593</v>
      </c>
      <c r="Q41" s="134"/>
      <c r="R41" s="135"/>
      <c r="S41" s="135" t="n">
        <v>1</v>
      </c>
      <c r="T41" s="131" t="n">
        <f aca="false">(P41-O41)*S41</f>
        <v>1931</v>
      </c>
      <c r="U41" s="136" t="n">
        <v>2406</v>
      </c>
      <c r="V41" s="129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137" t="s">
        <v>82</v>
      </c>
      <c r="C42" s="32" t="n">
        <f aca="false">H42</f>
        <v>3184</v>
      </c>
      <c r="D42" s="126"/>
      <c r="E42" s="32" t="n">
        <f aca="false">F42+G42</f>
        <v>222.88</v>
      </c>
      <c r="F42" s="32" t="n">
        <f aca="false">0.04*H42</f>
        <v>127.36</v>
      </c>
      <c r="G42" s="32" t="n">
        <f aca="false">0.03*H42</f>
        <v>95.52</v>
      </c>
      <c r="H42" s="126" t="n">
        <f aca="false">T42</f>
        <v>3184</v>
      </c>
      <c r="I42" s="127" t="n">
        <f aca="false">C42*0.4</f>
        <v>1273.6</v>
      </c>
      <c r="J42" s="63"/>
      <c r="K42" s="63"/>
      <c r="L42" s="63"/>
      <c r="M42" s="63"/>
      <c r="N42" s="63"/>
      <c r="O42" s="126" t="n">
        <v>31451</v>
      </c>
      <c r="P42" s="126" t="n">
        <v>34635</v>
      </c>
      <c r="Q42" s="138"/>
      <c r="R42" s="139"/>
      <c r="S42" s="139" t="n">
        <v>1</v>
      </c>
      <c r="T42" s="126" t="n">
        <f aca="false">(P42-O42)*S42</f>
        <v>3184</v>
      </c>
      <c r="U42" s="38" t="n">
        <v>6249</v>
      </c>
      <c r="V42" s="39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31" t="s">
        <v>84</v>
      </c>
      <c r="C43" s="32" t="n">
        <f aca="false">H43</f>
        <v>862</v>
      </c>
      <c r="D43" s="32"/>
      <c r="E43" s="32"/>
      <c r="F43" s="32"/>
      <c r="G43" s="126" t="n">
        <v>0</v>
      </c>
      <c r="H43" s="32" t="n">
        <f aca="false">T43</f>
        <v>862</v>
      </c>
      <c r="I43" s="32" t="n">
        <f aca="false">0.4*C43</f>
        <v>344.8</v>
      </c>
      <c r="J43" s="32" t="n">
        <f aca="false">0.55*D43</f>
        <v>0</v>
      </c>
      <c r="K43" s="32" t="n">
        <f aca="false">0.55*E43</f>
        <v>0</v>
      </c>
      <c r="L43" s="32" t="n">
        <f aca="false">0.55*F43</f>
        <v>0</v>
      </c>
      <c r="M43" s="32" t="n">
        <f aca="false">0.55*G43</f>
        <v>0</v>
      </c>
      <c r="N43" s="32" t="n">
        <f aca="false">0.55*H43</f>
        <v>474.1</v>
      </c>
      <c r="O43" s="32" t="n">
        <v>44099</v>
      </c>
      <c r="P43" s="32" t="n">
        <v>44961</v>
      </c>
      <c r="Q43" s="36"/>
      <c r="R43" s="42"/>
      <c r="S43" s="32" t="n">
        <v>1</v>
      </c>
      <c r="T43" s="32" t="n">
        <f aca="false">(P43-O43)*S43</f>
        <v>862</v>
      </c>
      <c r="U43" s="38" t="s">
        <v>85</v>
      </c>
      <c r="V43" s="39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0" t="s">
        <v>87</v>
      </c>
      <c r="C44" s="109" t="n">
        <f aca="false">H44+E44</f>
        <v>25933.3331999998</v>
      </c>
      <c r="D44" s="109"/>
      <c r="E44" s="109" t="n">
        <f aca="false">F44+G44</f>
        <v>1696.57319999998</v>
      </c>
      <c r="F44" s="109" t="n">
        <f aca="false">0.04*H44</f>
        <v>969.470399999991</v>
      </c>
      <c r="G44" s="109" t="n">
        <f aca="false">0.03*H44</f>
        <v>727.102799999993</v>
      </c>
      <c r="H44" s="109" t="n">
        <f aca="false">T44</f>
        <v>24236.7599999998</v>
      </c>
      <c r="I44" s="109" t="n">
        <f aca="false">T492</f>
        <v>0</v>
      </c>
      <c r="J44" s="141"/>
      <c r="K44" s="141"/>
      <c r="L44" s="141"/>
      <c r="M44" s="141"/>
      <c r="N44" s="141"/>
      <c r="O44" s="32" t="n">
        <v>39748.934</v>
      </c>
      <c r="P44" s="32" t="n">
        <v>39950.907</v>
      </c>
      <c r="Q44" s="35" t="s">
        <v>35</v>
      </c>
      <c r="R44" s="37"/>
      <c r="S44" s="69" t="n">
        <v>120</v>
      </c>
      <c r="T44" s="32" t="n">
        <f aca="false">(P44-O44)*S44</f>
        <v>24236.7599999998</v>
      </c>
      <c r="U44" s="38" t="n">
        <v>42000</v>
      </c>
      <c r="V44" s="39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143" t="s">
        <v>89</v>
      </c>
      <c r="C45" s="130" t="n">
        <f aca="false">H45</f>
        <v>1997</v>
      </c>
      <c r="D45" s="130"/>
      <c r="E45" s="130"/>
      <c r="F45" s="130"/>
      <c r="G45" s="131" t="n">
        <v>0</v>
      </c>
      <c r="H45" s="130" t="n">
        <f aca="false">T45</f>
        <v>1997</v>
      </c>
      <c r="I45" s="130" t="n">
        <f aca="false">0.4*C45</f>
        <v>798.8</v>
      </c>
      <c r="J45" s="130" t="n">
        <f aca="false">0.55*D45</f>
        <v>0</v>
      </c>
      <c r="K45" s="130" t="n">
        <f aca="false">0.55*E45</f>
        <v>0</v>
      </c>
      <c r="L45" s="130" t="n">
        <f aca="false">0.55*F45</f>
        <v>0</v>
      </c>
      <c r="M45" s="130" t="n">
        <f aca="false">0.55*G45</f>
        <v>0</v>
      </c>
      <c r="N45" s="130" t="n">
        <f aca="false">0.55*H45</f>
        <v>1098.35</v>
      </c>
      <c r="O45" s="130" t="n">
        <v>284678</v>
      </c>
      <c r="P45" s="130" t="n">
        <v>287121</v>
      </c>
      <c r="Q45" s="144"/>
      <c r="R45" s="145"/>
      <c r="S45" s="130" t="n">
        <v>1</v>
      </c>
      <c r="T45" s="130" t="n">
        <f aca="false">(P45-O45)*S45-446</f>
        <v>1997</v>
      </c>
      <c r="U45" s="136" t="n">
        <v>15695</v>
      </c>
      <c r="V45" s="129" t="s">
        <v>90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146" t="s">
        <v>91</v>
      </c>
      <c r="C46" s="32" t="n">
        <f aca="false">H46</f>
        <v>76.9000000000001</v>
      </c>
      <c r="D46" s="126"/>
      <c r="E46" s="32" t="n">
        <f aca="false">F46+G46</f>
        <v>5.38300000000001</v>
      </c>
      <c r="F46" s="32" t="n">
        <f aca="false">0.04*H46</f>
        <v>3.076</v>
      </c>
      <c r="G46" s="32" t="n">
        <f aca="false">0.03*H46</f>
        <v>2.307</v>
      </c>
      <c r="H46" s="126" t="n">
        <f aca="false">T46</f>
        <v>76.9000000000001</v>
      </c>
      <c r="I46" s="127" t="n">
        <f aca="false">C46*0.4</f>
        <v>30.76</v>
      </c>
      <c r="J46" s="63"/>
      <c r="K46" s="63"/>
      <c r="L46" s="63"/>
      <c r="M46" s="63"/>
      <c r="N46" s="63"/>
      <c r="O46" s="126" t="n">
        <v>2310</v>
      </c>
      <c r="P46" s="126" t="n">
        <v>2386.9</v>
      </c>
      <c r="Q46" s="138"/>
      <c r="R46" s="139"/>
      <c r="S46" s="139" t="n">
        <v>1</v>
      </c>
      <c r="T46" s="126" t="n">
        <f aca="false">(P46-O46)*S46</f>
        <v>76.9000000000001</v>
      </c>
      <c r="U46" s="38" t="n">
        <v>364814</v>
      </c>
      <c r="V46" s="39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137" t="s">
        <v>92</v>
      </c>
      <c r="C47" s="32" t="n">
        <f aca="false">H47</f>
        <v>9581</v>
      </c>
      <c r="D47" s="126"/>
      <c r="E47" s="32" t="n">
        <f aca="false">F47+G47</f>
        <v>670.67</v>
      </c>
      <c r="F47" s="32" t="n">
        <f aca="false">0.04*H47</f>
        <v>383.24</v>
      </c>
      <c r="G47" s="32" t="n">
        <f aca="false">0.03*H47</f>
        <v>287.43</v>
      </c>
      <c r="H47" s="126" t="n">
        <f aca="false">T47</f>
        <v>9581</v>
      </c>
      <c r="I47" s="127" t="n">
        <f aca="false">C47*0.4</f>
        <v>3832.4</v>
      </c>
      <c r="J47" s="63"/>
      <c r="K47" s="63"/>
      <c r="L47" s="63"/>
      <c r="M47" s="63"/>
      <c r="N47" s="63"/>
      <c r="O47" s="126" t="n">
        <v>96674</v>
      </c>
      <c r="P47" s="126" t="n">
        <v>106255</v>
      </c>
      <c r="Q47" s="138"/>
      <c r="R47" s="139"/>
      <c r="S47" s="139" t="n">
        <v>1</v>
      </c>
      <c r="T47" s="126" t="n">
        <f aca="false">(P47-O47)*S47</f>
        <v>9581</v>
      </c>
      <c r="U47" s="38" t="n">
        <v>9148</v>
      </c>
      <c r="V47" s="39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44" t="s">
        <v>95</v>
      </c>
      <c r="C48" s="32" t="n">
        <f aca="false">H48+E48</f>
        <v>10138</v>
      </c>
      <c r="D48" s="32"/>
      <c r="E48" s="32" t="n">
        <v>0</v>
      </c>
      <c r="F48" s="32" t="n">
        <v>0</v>
      </c>
      <c r="G48" s="32" t="n">
        <v>0</v>
      </c>
      <c r="H48" s="32" t="n">
        <f aca="false">T48</f>
        <v>10138</v>
      </c>
      <c r="I48" s="32" t="n">
        <f aca="false">0.4*C48</f>
        <v>4055.2</v>
      </c>
      <c r="J48" s="63"/>
      <c r="K48" s="63"/>
      <c r="L48" s="63"/>
      <c r="M48" s="35"/>
      <c r="N48" s="35"/>
      <c r="O48" s="32" t="n">
        <v>79936</v>
      </c>
      <c r="P48" s="32" t="n">
        <v>90074</v>
      </c>
      <c r="Q48" s="36"/>
      <c r="R48" s="94"/>
      <c r="S48" s="32" t="n">
        <v>1</v>
      </c>
      <c r="T48" s="32" t="n">
        <f aca="false">(P48-O48)*S48</f>
        <v>10138</v>
      </c>
      <c r="U48" s="50" t="n">
        <v>5732</v>
      </c>
      <c r="V48" s="51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137" t="s">
        <v>97</v>
      </c>
      <c r="C49" s="32" t="n">
        <f aca="false">H49</f>
        <v>4101</v>
      </c>
      <c r="D49" s="126"/>
      <c r="E49" s="32" t="n">
        <f aca="false">F49+G49</f>
        <v>287.07</v>
      </c>
      <c r="F49" s="32" t="n">
        <f aca="false">0.04*H49</f>
        <v>164.04</v>
      </c>
      <c r="G49" s="32" t="n">
        <f aca="false">0.03*H49</f>
        <v>123.03</v>
      </c>
      <c r="H49" s="126" t="n">
        <f aca="false">T49</f>
        <v>4101</v>
      </c>
      <c r="I49" s="127" t="n">
        <f aca="false">C49*0.4</f>
        <v>1640.4</v>
      </c>
      <c r="J49" s="63"/>
      <c r="K49" s="63"/>
      <c r="L49" s="63"/>
      <c r="M49" s="63"/>
      <c r="N49" s="63"/>
      <c r="O49" s="126" t="n">
        <v>58850</v>
      </c>
      <c r="P49" s="126" t="n">
        <v>64435</v>
      </c>
      <c r="Q49" s="138"/>
      <c r="R49" s="139"/>
      <c r="S49" s="139" t="n">
        <v>1</v>
      </c>
      <c r="T49" s="126" t="n">
        <f aca="false">(P49-O49)*S49-T225-T223-T227-T226-T228</f>
        <v>4101</v>
      </c>
      <c r="U49" s="38" t="n">
        <v>6252</v>
      </c>
      <c r="V49" s="39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152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152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152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154" t="s">
        <v>98</v>
      </c>
      <c r="C53" s="155" t="n">
        <f aca="false">H53+E53</f>
        <v>13867.2</v>
      </c>
      <c r="D53" s="155"/>
      <c r="E53" s="155" t="n">
        <f aca="false">F53+G53</f>
        <v>907.2</v>
      </c>
      <c r="F53" s="155" t="n">
        <f aca="false">0.04*H53</f>
        <v>518.4</v>
      </c>
      <c r="G53" s="155" t="n">
        <f aca="false">0.03*H53</f>
        <v>388.8</v>
      </c>
      <c r="H53" s="155" t="n">
        <f aca="false">T53</f>
        <v>12960</v>
      </c>
      <c r="I53" s="155" t="n">
        <f aca="false">0.6*C53</f>
        <v>8320.32</v>
      </c>
      <c r="J53" s="156"/>
      <c r="K53" s="156"/>
      <c r="L53" s="156"/>
      <c r="M53" s="156"/>
      <c r="N53" s="156"/>
      <c r="O53" s="155" t="n">
        <v>27354</v>
      </c>
      <c r="P53" s="155" t="n">
        <v>27678</v>
      </c>
      <c r="Q53" s="157"/>
      <c r="R53" s="158"/>
      <c r="S53" s="159" t="n">
        <v>40</v>
      </c>
      <c r="T53" s="155" t="n">
        <f aca="false">(P53-O53)*S53</f>
        <v>12960</v>
      </c>
      <c r="U53" s="38"/>
      <c r="V53" s="39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</f>
        <v>338445.568599998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152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152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115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79" t="s">
        <v>102</v>
      </c>
      <c r="C57" s="32" t="n">
        <f aca="false">H57</f>
        <v>873</v>
      </c>
      <c r="D57" s="126"/>
      <c r="E57" s="32" t="n">
        <f aca="false">F57+G57</f>
        <v>61.11</v>
      </c>
      <c r="F57" s="32" t="n">
        <f aca="false">0.04*H57</f>
        <v>34.92</v>
      </c>
      <c r="G57" s="32" t="n">
        <f aca="false">0.03*H57</f>
        <v>26.19</v>
      </c>
      <c r="H57" s="126" t="n">
        <f aca="false">T57</f>
        <v>873</v>
      </c>
      <c r="I57" s="127" t="n">
        <f aca="false">C57*0.4</f>
        <v>349.2</v>
      </c>
      <c r="J57" s="63"/>
      <c r="K57" s="63"/>
      <c r="L57" s="63"/>
      <c r="M57" s="63"/>
      <c r="N57" s="63"/>
      <c r="O57" s="126" t="n">
        <v>381173</v>
      </c>
      <c r="P57" s="126" t="n">
        <v>382046</v>
      </c>
      <c r="Q57" s="138"/>
      <c r="R57" s="139"/>
      <c r="S57" s="139" t="n">
        <v>1</v>
      </c>
      <c r="T57" s="126" t="n">
        <f aca="false">(P57-O57)*S57</f>
        <v>873</v>
      </c>
      <c r="U57" s="116" t="n">
        <v>4786</v>
      </c>
      <c r="V57" s="170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79" t="s">
        <v>105</v>
      </c>
      <c r="C58" s="32" t="n">
        <f aca="false">H58</f>
        <v>2272.52000000008</v>
      </c>
      <c r="D58" s="126"/>
      <c r="E58" s="32"/>
      <c r="F58" s="32"/>
      <c r="G58" s="32"/>
      <c r="H58" s="126" t="n">
        <f aca="false">T58</f>
        <v>2272.52000000008</v>
      </c>
      <c r="I58" s="126" t="n">
        <f aca="false">T59</f>
        <v>108</v>
      </c>
      <c r="J58" s="63"/>
      <c r="K58" s="63"/>
      <c r="L58" s="63"/>
      <c r="M58" s="63"/>
      <c r="N58" s="63"/>
      <c r="O58" s="126" t="n">
        <v>20448.913</v>
      </c>
      <c r="P58" s="126" t="n">
        <v>20692.632</v>
      </c>
      <c r="Q58" s="138"/>
      <c r="R58" s="139"/>
      <c r="S58" s="139" t="n">
        <v>80</v>
      </c>
      <c r="T58" s="126" t="n">
        <f aca="false">(P58-O58)*S58-T624</f>
        <v>2272.52000000008</v>
      </c>
      <c r="U58" s="116" t="s">
        <v>106</v>
      </c>
      <c r="V58" s="170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79" t="s">
        <v>108</v>
      </c>
      <c r="C59" s="32" t="n">
        <f aca="false">H59</f>
        <v>108</v>
      </c>
      <c r="D59" s="126"/>
      <c r="E59" s="32" t="n">
        <f aca="false">F59+G59</f>
        <v>7.56</v>
      </c>
      <c r="F59" s="32" t="n">
        <f aca="false">0.04*H59</f>
        <v>4.32</v>
      </c>
      <c r="G59" s="32" t="n">
        <f aca="false">0.03*H59</f>
        <v>3.24</v>
      </c>
      <c r="H59" s="126" t="n">
        <f aca="false">T59</f>
        <v>108</v>
      </c>
      <c r="I59" s="127" t="n">
        <f aca="false">C59*0.4</f>
        <v>43.2</v>
      </c>
      <c r="J59" s="63"/>
      <c r="K59" s="63"/>
      <c r="L59" s="63"/>
      <c r="M59" s="63"/>
      <c r="N59" s="63"/>
      <c r="O59" s="126" t="n">
        <v>11560</v>
      </c>
      <c r="P59" s="126" t="n">
        <v>11668</v>
      </c>
      <c r="Q59" s="138"/>
      <c r="R59" s="139"/>
      <c r="S59" s="139" t="n">
        <v>1</v>
      </c>
      <c r="T59" s="126" t="n">
        <f aca="false">(P59-O59)*S59</f>
        <v>108</v>
      </c>
      <c r="U59" s="38" t="n">
        <v>6221</v>
      </c>
      <c r="V59" s="170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31" t="s">
        <v>110</v>
      </c>
      <c r="C60" s="32" t="n">
        <f aca="false">T60</f>
        <v>1121.99999999999</v>
      </c>
      <c r="D60" s="126"/>
      <c r="E60" s="32"/>
      <c r="F60" s="32"/>
      <c r="G60" s="32"/>
      <c r="H60" s="126" t="n">
        <f aca="false">T60</f>
        <v>1121.99999999999</v>
      </c>
      <c r="I60" s="126" t="n">
        <f aca="false">T61</f>
        <v>688</v>
      </c>
      <c r="J60" s="63"/>
      <c r="K60" s="63"/>
      <c r="L60" s="63"/>
      <c r="M60" s="63"/>
      <c r="N60" s="63"/>
      <c r="O60" s="126" t="n">
        <v>5403.64</v>
      </c>
      <c r="P60" s="126" t="n">
        <v>5422.34</v>
      </c>
      <c r="Q60" s="138"/>
      <c r="R60" s="139"/>
      <c r="S60" s="139" t="n">
        <v>60</v>
      </c>
      <c r="T60" s="126" t="n">
        <f aca="false">(P60-O60)*S60</f>
        <v>1121.99999999999</v>
      </c>
      <c r="U60" s="116" t="s">
        <v>111</v>
      </c>
      <c r="V60" s="170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31" t="s">
        <v>113</v>
      </c>
      <c r="C61" s="32" t="n">
        <f aca="false">H61</f>
        <v>688</v>
      </c>
      <c r="D61" s="126"/>
      <c r="E61" s="32"/>
      <c r="F61" s="32"/>
      <c r="G61" s="32"/>
      <c r="H61" s="126" t="n">
        <f aca="false">T61</f>
        <v>688</v>
      </c>
      <c r="I61" s="126" t="n">
        <f aca="false">T62</f>
        <v>232</v>
      </c>
      <c r="J61" s="63"/>
      <c r="K61" s="63"/>
      <c r="L61" s="63"/>
      <c r="M61" s="63"/>
      <c r="N61" s="63"/>
      <c r="O61" s="126" t="n">
        <v>827.3</v>
      </c>
      <c r="P61" s="126" t="n">
        <v>844.8</v>
      </c>
      <c r="Q61" s="138"/>
      <c r="R61" s="139"/>
      <c r="S61" s="139" t="n">
        <v>120</v>
      </c>
      <c r="T61" s="126" t="n">
        <f aca="false">(P61-O61)*S61-T636-T59-T65-T62</f>
        <v>688</v>
      </c>
      <c r="U61" s="116"/>
      <c r="V61" s="172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44" t="s">
        <v>115</v>
      </c>
      <c r="C62" s="32" t="n">
        <f aca="false">T62</f>
        <v>232</v>
      </c>
      <c r="D62" s="126"/>
      <c r="E62" s="32"/>
      <c r="F62" s="32"/>
      <c r="G62" s="32"/>
      <c r="H62" s="126" t="n">
        <f aca="false">T62</f>
        <v>232</v>
      </c>
      <c r="I62" s="126" t="n">
        <f aca="false">T63</f>
        <v>0</v>
      </c>
      <c r="J62" s="63"/>
      <c r="K62" s="63"/>
      <c r="L62" s="63"/>
      <c r="M62" s="63"/>
      <c r="N62" s="63"/>
      <c r="O62" s="126" t="n">
        <v>12123</v>
      </c>
      <c r="P62" s="126" t="n">
        <v>12355</v>
      </c>
      <c r="Q62" s="138"/>
      <c r="R62" s="139"/>
      <c r="S62" s="139" t="n">
        <v>1</v>
      </c>
      <c r="T62" s="126" t="n">
        <f aca="false">(P62-O62)*S62</f>
        <v>232</v>
      </c>
      <c r="U62" s="82"/>
      <c r="V62" s="172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44"/>
      <c r="C63" s="45"/>
      <c r="D63" s="173"/>
      <c r="E63" s="45"/>
      <c r="F63" s="45"/>
      <c r="G63" s="45"/>
      <c r="H63" s="173"/>
      <c r="I63" s="173"/>
      <c r="J63" s="48"/>
      <c r="K63" s="48"/>
      <c r="L63" s="48"/>
      <c r="M63" s="48"/>
      <c r="N63" s="48"/>
      <c r="O63" s="45"/>
      <c r="P63" s="45"/>
      <c r="Q63" s="174"/>
      <c r="R63" s="175"/>
      <c r="S63" s="176"/>
      <c r="T63" s="173"/>
      <c r="U63" s="82"/>
      <c r="V63" s="177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178" t="s">
        <v>116</v>
      </c>
      <c r="C64" s="40" t="n">
        <f aca="false">H64</f>
        <v>802.000000000007</v>
      </c>
      <c r="D64" s="179"/>
      <c r="E64" s="40"/>
      <c r="F64" s="40"/>
      <c r="G64" s="40"/>
      <c r="H64" s="179" t="n">
        <f aca="false">T64</f>
        <v>802.000000000007</v>
      </c>
      <c r="I64" s="179" t="n">
        <f aca="false">T64*0.3</f>
        <v>240.600000000002</v>
      </c>
      <c r="J64" s="63"/>
      <c r="K64" s="63"/>
      <c r="L64" s="63"/>
      <c r="M64" s="63"/>
      <c r="N64" s="63"/>
      <c r="O64" s="180" t="n">
        <v>3862.2</v>
      </c>
      <c r="P64" s="180" t="n">
        <v>3902.3</v>
      </c>
      <c r="Q64" s="138"/>
      <c r="R64" s="181"/>
      <c r="S64" s="182" t="n">
        <v>20</v>
      </c>
      <c r="T64" s="179" t="n">
        <f aca="false">(P64-O64)*S64</f>
        <v>802.000000000007</v>
      </c>
      <c r="U64" s="116" t="n">
        <v>5621</v>
      </c>
      <c r="V64" s="170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31" t="s">
        <v>118</v>
      </c>
      <c r="C65" s="40" t="n">
        <f aca="false">H65</f>
        <v>1072</v>
      </c>
      <c r="D65" s="126"/>
      <c r="E65" s="32"/>
      <c r="F65" s="32"/>
      <c r="G65" s="32"/>
      <c r="H65" s="126" t="n">
        <f aca="false">T65</f>
        <v>1072</v>
      </c>
      <c r="I65" s="126" t="n">
        <f aca="false">T65*0.3</f>
        <v>321.6</v>
      </c>
      <c r="J65" s="37"/>
      <c r="K65" s="37"/>
      <c r="L65" s="37"/>
      <c r="M65" s="37"/>
      <c r="N65" s="37"/>
      <c r="O65" s="32" t="n">
        <v>215902</v>
      </c>
      <c r="P65" s="32" t="n">
        <v>216974</v>
      </c>
      <c r="Q65" s="126"/>
      <c r="R65" s="126"/>
      <c r="S65" s="32" t="n">
        <v>1</v>
      </c>
      <c r="T65" s="126" t="n">
        <f aca="false">(P65-O65)*S65</f>
        <v>1072</v>
      </c>
      <c r="U65" s="116" t="n">
        <v>4785</v>
      </c>
      <c r="V65" s="170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7169.52000000007</v>
      </c>
      <c r="D66" s="186"/>
      <c r="E66" s="187"/>
      <c r="F66" s="187"/>
      <c r="G66" s="187"/>
      <c r="H66" s="186"/>
      <c r="I66" s="188" t="n">
        <f aca="false">SUM(I56:I65)</f>
        <v>1982.6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191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191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196" t="s">
        <v>121</v>
      </c>
      <c r="C68" s="40" t="n">
        <v>1521</v>
      </c>
      <c r="D68" s="197"/>
      <c r="E68" s="198"/>
      <c r="F68" s="198"/>
      <c r="G68" s="198"/>
      <c r="H68" s="197"/>
      <c r="I68" s="197"/>
      <c r="J68" s="63"/>
      <c r="K68" s="63"/>
      <c r="L68" s="63"/>
      <c r="M68" s="63"/>
      <c r="N68" s="63"/>
      <c r="O68" s="32" t="n">
        <f aca="false">12183.39+30327.6</f>
        <v>42510.99</v>
      </c>
      <c r="P68" s="32" t="n">
        <f aca="false">12459.05+30905.94</f>
        <v>43364.99</v>
      </c>
      <c r="Q68" s="126"/>
      <c r="R68" s="126"/>
      <c r="S68" s="32" t="n">
        <v>80</v>
      </c>
      <c r="T68" s="126" t="n">
        <f aca="false">(P68-O68)*S68-T72-T73</f>
        <v>62408</v>
      </c>
      <c r="U68" s="116" t="s">
        <v>122</v>
      </c>
      <c r="V68" s="170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199" t="s">
        <v>124</v>
      </c>
      <c r="C69" s="40" t="n">
        <f aca="false">T71</f>
        <v>10348</v>
      </c>
      <c r="D69" s="197"/>
      <c r="E69" s="198"/>
      <c r="F69" s="198"/>
      <c r="G69" s="198"/>
      <c r="H69" s="197"/>
      <c r="I69" s="197"/>
      <c r="J69" s="63"/>
      <c r="K69" s="63"/>
      <c r="L69" s="63"/>
      <c r="M69" s="63"/>
      <c r="N69" s="63"/>
      <c r="O69" s="32"/>
      <c r="P69" s="32"/>
      <c r="Q69" s="126"/>
      <c r="R69" s="126"/>
      <c r="S69" s="32"/>
      <c r="T69" s="126"/>
      <c r="U69" s="116"/>
      <c r="V69" s="170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200" t="s">
        <v>125</v>
      </c>
      <c r="C70" s="32" t="n">
        <f aca="false">H70</f>
        <v>8794</v>
      </c>
      <c r="D70" s="32"/>
      <c r="E70" s="32" t="n">
        <f aca="false">F70+G70</f>
        <v>615.58</v>
      </c>
      <c r="F70" s="32" t="n">
        <f aca="false">0.04*H70</f>
        <v>351.76</v>
      </c>
      <c r="G70" s="32" t="n">
        <f aca="false">0.03*H70</f>
        <v>263.82</v>
      </c>
      <c r="H70" s="32" t="n">
        <f aca="false">T70</f>
        <v>8794</v>
      </c>
      <c r="I70" s="32" t="n">
        <f aca="false">0.6*C70</f>
        <v>5276.4</v>
      </c>
      <c r="J70" s="35"/>
      <c r="K70" s="35"/>
      <c r="L70" s="35"/>
      <c r="M70" s="35"/>
      <c r="N70" s="35"/>
      <c r="O70" s="32" t="n">
        <f aca="false">161667+7902</f>
        <v>169569</v>
      </c>
      <c r="P70" s="32" t="n">
        <f aca="false">168713+9650</f>
        <v>178363</v>
      </c>
      <c r="Q70" s="36"/>
      <c r="R70" s="42"/>
      <c r="S70" s="69" t="n">
        <v>1</v>
      </c>
      <c r="T70" s="32" t="n">
        <f aca="false">(P70-O70)*S70</f>
        <v>8794</v>
      </c>
      <c r="U70" s="38" t="n">
        <v>7584</v>
      </c>
      <c r="V70" s="39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196" t="s">
        <v>126</v>
      </c>
      <c r="C71" s="40" t="n">
        <f aca="false">T68-C706</f>
        <v>17552.53</v>
      </c>
      <c r="D71" s="197"/>
      <c r="E71" s="198"/>
      <c r="F71" s="198"/>
      <c r="G71" s="198"/>
      <c r="H71" s="197"/>
      <c r="I71" s="198" t="n">
        <f aca="false">T69-I707</f>
        <v>0</v>
      </c>
      <c r="J71" s="63"/>
      <c r="K71" s="63"/>
      <c r="L71" s="63"/>
      <c r="M71" s="63"/>
      <c r="N71" s="63"/>
      <c r="O71" s="32" t="n">
        <f aca="false">4327.32+3854.51</f>
        <v>8181.83</v>
      </c>
      <c r="P71" s="32" t="n">
        <f aca="false">4454.96+3856.22</f>
        <v>8311.18</v>
      </c>
      <c r="Q71" s="126"/>
      <c r="R71" s="126"/>
      <c r="S71" s="32" t="n">
        <v>80</v>
      </c>
      <c r="T71" s="126" t="n">
        <f aca="false">(P71-O71)*S71</f>
        <v>10348</v>
      </c>
      <c r="U71" s="116" t="s">
        <v>127</v>
      </c>
      <c r="V71" s="170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44" t="s">
        <v>95</v>
      </c>
      <c r="C72" s="32" t="n">
        <f aca="false">H72+E72</f>
        <v>5403</v>
      </c>
      <c r="D72" s="32"/>
      <c r="E72" s="32" t="n">
        <v>0</v>
      </c>
      <c r="F72" s="32" t="n">
        <v>0</v>
      </c>
      <c r="G72" s="32" t="n">
        <v>0</v>
      </c>
      <c r="H72" s="32" t="n">
        <f aca="false">T72</f>
        <v>5403</v>
      </c>
      <c r="I72" s="32" t="n">
        <f aca="false">0.4*C72</f>
        <v>2161.2</v>
      </c>
      <c r="J72" s="63"/>
      <c r="K72" s="63"/>
      <c r="L72" s="63"/>
      <c r="M72" s="35"/>
      <c r="N72" s="35"/>
      <c r="O72" s="32" t="n">
        <v>44794</v>
      </c>
      <c r="P72" s="32" t="n">
        <v>50197</v>
      </c>
      <c r="Q72" s="36"/>
      <c r="R72" s="94"/>
      <c r="S72" s="32" t="n">
        <v>1</v>
      </c>
      <c r="T72" s="32" t="n">
        <f aca="false">(P72-O72)*S72</f>
        <v>5403</v>
      </c>
      <c r="U72" s="50" t="n">
        <v>5837</v>
      </c>
      <c r="V72" s="51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196" t="s">
        <v>130</v>
      </c>
      <c r="C73" s="32" t="n">
        <f aca="false">H73+E73</f>
        <v>544.63</v>
      </c>
      <c r="D73" s="32"/>
      <c r="E73" s="32" t="n">
        <f aca="false">F73+G73</f>
        <v>35.63</v>
      </c>
      <c r="F73" s="32" t="n">
        <f aca="false">0.04*H73</f>
        <v>20.36</v>
      </c>
      <c r="G73" s="32" t="n">
        <f aca="false">0.03*H73</f>
        <v>15.27</v>
      </c>
      <c r="H73" s="32" t="n">
        <f aca="false">T73</f>
        <v>509</v>
      </c>
      <c r="I73" s="32" t="n">
        <f aca="false">0.6*C73</f>
        <v>326.778</v>
      </c>
      <c r="J73" s="63"/>
      <c r="K73" s="63"/>
      <c r="L73" s="63"/>
      <c r="M73" s="63"/>
      <c r="N73" s="63"/>
      <c r="O73" s="32" t="n">
        <v>14628</v>
      </c>
      <c r="P73" s="32" t="n">
        <v>15137</v>
      </c>
      <c r="Q73" s="126"/>
      <c r="R73" s="126"/>
      <c r="S73" s="32" t="n">
        <v>1</v>
      </c>
      <c r="T73" s="32" t="n">
        <f aca="false">(P73-O73)*S73</f>
        <v>509</v>
      </c>
      <c r="U73" s="116" t="n">
        <v>9868</v>
      </c>
      <c r="V73" s="170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44163.16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191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209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1" t="s">
        <v>134</v>
      </c>
      <c r="C77" s="130" t="n">
        <f aca="false">(T77+T78)</f>
        <v>36289.6000000003</v>
      </c>
      <c r="D77" s="130"/>
      <c r="E77" s="130" t="n">
        <f aca="false">F77+G77</f>
        <v>0</v>
      </c>
      <c r="F77" s="130" t="n">
        <v>0</v>
      </c>
      <c r="G77" s="130" t="n">
        <v>0</v>
      </c>
      <c r="H77" s="130" t="n">
        <f aca="false">T77</f>
        <v>40.7999999999993</v>
      </c>
      <c r="I77" s="130" t="n">
        <f aca="false">T79</f>
        <v>0</v>
      </c>
      <c r="J77" s="212"/>
      <c r="K77" s="133"/>
      <c r="L77" s="133"/>
      <c r="M77" s="212"/>
      <c r="N77" s="212"/>
      <c r="O77" s="130" t="n">
        <v>4066</v>
      </c>
      <c r="P77" s="130" t="n">
        <v>4067.02</v>
      </c>
      <c r="Q77" s="213" t="s">
        <v>39</v>
      </c>
      <c r="R77" s="213"/>
      <c r="S77" s="130" t="n">
        <v>40</v>
      </c>
      <c r="T77" s="130" t="n">
        <f aca="false">(P77-O77)*S77</f>
        <v>40.7999999999993</v>
      </c>
      <c r="U77" s="136" t="n">
        <v>7163</v>
      </c>
      <c r="V77" s="214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1"/>
      <c r="C78" s="130"/>
      <c r="D78" s="130"/>
      <c r="E78" s="130" t="n">
        <f aca="false">F78+G78</f>
        <v>0</v>
      </c>
      <c r="F78" s="130" t="n">
        <v>0</v>
      </c>
      <c r="G78" s="130" t="n">
        <v>0</v>
      </c>
      <c r="H78" s="130" t="n">
        <f aca="false">T78</f>
        <v>36248.8000000003</v>
      </c>
      <c r="I78" s="130" t="n">
        <f aca="false">T81</f>
        <v>0</v>
      </c>
      <c r="J78" s="212"/>
      <c r="K78" s="133"/>
      <c r="L78" s="133"/>
      <c r="M78" s="212"/>
      <c r="N78" s="212"/>
      <c r="O78" s="130" t="n">
        <v>8872.32</v>
      </c>
      <c r="P78" s="130" t="n">
        <v>9598.64</v>
      </c>
      <c r="Q78" s="213" t="s">
        <v>39</v>
      </c>
      <c r="R78" s="213"/>
      <c r="S78" s="130" t="n">
        <v>50</v>
      </c>
      <c r="T78" s="130" t="n">
        <f aca="false">(P78-O78)*S78-T98</f>
        <v>36248.8000000003</v>
      </c>
      <c r="U78" s="136" t="n">
        <v>7215</v>
      </c>
      <c r="V78" s="214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5"/>
      <c r="C79" s="206"/>
      <c r="D79" s="206"/>
      <c r="E79" s="206"/>
      <c r="F79" s="206"/>
      <c r="G79" s="206"/>
      <c r="H79" s="206"/>
      <c r="I79" s="206"/>
      <c r="J79" s="216"/>
      <c r="K79" s="216"/>
      <c r="L79" s="216"/>
      <c r="M79" s="216"/>
      <c r="N79" s="216"/>
      <c r="O79" s="206"/>
      <c r="P79" s="206"/>
      <c r="Q79" s="207"/>
      <c r="R79" s="207"/>
      <c r="S79" s="206"/>
      <c r="T79" s="206"/>
      <c r="U79" s="209"/>
      <c r="V79" s="210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1" t="s">
        <v>139</v>
      </c>
      <c r="C80" s="130" t="n">
        <f aca="false">H80+E80</f>
        <v>388.41</v>
      </c>
      <c r="D80" s="130"/>
      <c r="E80" s="130" t="n">
        <f aca="false">F80+G80</f>
        <v>25.41</v>
      </c>
      <c r="F80" s="130" t="n">
        <f aca="false">0.04*H80</f>
        <v>14.52</v>
      </c>
      <c r="G80" s="130" t="n">
        <f aca="false">0.03*H80</f>
        <v>10.89</v>
      </c>
      <c r="H80" s="130" t="n">
        <f aca="false">T80</f>
        <v>363</v>
      </c>
      <c r="I80" s="130" t="n">
        <f aca="false">0.6*C80</f>
        <v>233.046</v>
      </c>
      <c r="J80" s="133"/>
      <c r="K80" s="133"/>
      <c r="L80" s="133"/>
      <c r="M80" s="133"/>
      <c r="N80" s="133"/>
      <c r="O80" s="130" t="n">
        <v>3291</v>
      </c>
      <c r="P80" s="130" t="n">
        <v>3654</v>
      </c>
      <c r="Q80" s="131"/>
      <c r="R80" s="131"/>
      <c r="S80" s="130" t="n">
        <v>1</v>
      </c>
      <c r="T80" s="130" t="n">
        <f aca="false">(P80-O80)*S80</f>
        <v>363</v>
      </c>
      <c r="U80" s="136"/>
      <c r="V80" s="129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36289.6000000003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209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209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24" t="s">
        <v>143</v>
      </c>
      <c r="C83" s="130" t="n">
        <f aca="false">H83+E83</f>
        <v>2540</v>
      </c>
      <c r="D83" s="130"/>
      <c r="E83" s="130" t="n">
        <f aca="false">F83+G83</f>
        <v>0</v>
      </c>
      <c r="F83" s="130" t="n">
        <v>0</v>
      </c>
      <c r="G83" s="130" t="n">
        <v>0</v>
      </c>
      <c r="H83" s="130" t="n">
        <f aca="false">T83</f>
        <v>2540</v>
      </c>
      <c r="I83" s="130" t="n">
        <f aca="false">T86</f>
        <v>0</v>
      </c>
      <c r="J83" s="212"/>
      <c r="K83" s="133"/>
      <c r="L83" s="133"/>
      <c r="M83" s="212"/>
      <c r="N83" s="212"/>
      <c r="O83" s="130" t="n">
        <v>3676.4</v>
      </c>
      <c r="P83" s="130" t="n">
        <v>3739.9</v>
      </c>
      <c r="Q83" s="213" t="s">
        <v>39</v>
      </c>
      <c r="R83" s="213"/>
      <c r="S83" s="130" t="n">
        <v>40</v>
      </c>
      <c r="T83" s="130" t="n">
        <f aca="false">(P83-O83)*S83</f>
        <v>2540</v>
      </c>
      <c r="U83" s="136" t="n">
        <v>5669</v>
      </c>
      <c r="V83" s="129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143" t="s">
        <v>145</v>
      </c>
      <c r="C84" s="130" t="n">
        <f aca="false">H84+E84</f>
        <v>14773</v>
      </c>
      <c r="D84" s="130"/>
      <c r="E84" s="130" t="n">
        <f aca="false">F84+G84</f>
        <v>0</v>
      </c>
      <c r="F84" s="130" t="n">
        <v>0</v>
      </c>
      <c r="G84" s="130" t="n">
        <v>0</v>
      </c>
      <c r="H84" s="130" t="n">
        <f aca="false">T84</f>
        <v>14773</v>
      </c>
      <c r="I84" s="130" t="n">
        <f aca="false">T87</f>
        <v>0</v>
      </c>
      <c r="J84" s="212"/>
      <c r="K84" s="133"/>
      <c r="L84" s="133"/>
      <c r="M84" s="212"/>
      <c r="N84" s="212"/>
      <c r="O84" s="130" t="n">
        <v>2552</v>
      </c>
      <c r="P84" s="130" t="n">
        <v>2815.5</v>
      </c>
      <c r="Q84" s="213" t="s">
        <v>39</v>
      </c>
      <c r="R84" s="213"/>
      <c r="S84" s="130" t="n">
        <v>120</v>
      </c>
      <c r="T84" s="130" t="n">
        <f aca="false">(P84-O84)*S84-T377-T343-T83-T362-T376-T172</f>
        <v>14773</v>
      </c>
      <c r="U84" s="136" t="n">
        <v>1152</v>
      </c>
      <c r="V84" s="129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146</v>
      </c>
      <c r="C85" s="190" t="n">
        <f aca="false">SUM(C54+C74+C81+C66+C83+C84)</f>
        <v>443380.848599999</v>
      </c>
      <c r="D85" s="148"/>
      <c r="E85" s="190"/>
      <c r="F85" s="148"/>
      <c r="G85" s="148"/>
      <c r="H85" s="190"/>
      <c r="I85" s="148" t="n">
        <f aca="false">SUM(I8:I43)+I74+I81+I66</f>
        <v>201415.941999999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152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152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152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79" t="s">
        <v>147</v>
      </c>
      <c r="C88" s="32" t="n">
        <f aca="false">H88-C89-C90-C726-D720</f>
        <v>26664.2799999999</v>
      </c>
      <c r="D88" s="32"/>
      <c r="E88" s="32"/>
      <c r="F88" s="32"/>
      <c r="G88" s="32"/>
      <c r="H88" s="32" t="n">
        <f aca="false">T88</f>
        <v>33854.2799999999</v>
      </c>
      <c r="I88" s="32" t="n">
        <v>0</v>
      </c>
      <c r="J88" s="35"/>
      <c r="K88" s="35"/>
      <c r="L88" s="35"/>
      <c r="M88" s="35"/>
      <c r="N88" s="35"/>
      <c r="O88" s="32" t="n">
        <v>37782.709</v>
      </c>
      <c r="P88" s="32" t="n">
        <v>38629.066</v>
      </c>
      <c r="Q88" s="36"/>
      <c r="R88" s="42"/>
      <c r="S88" s="32" t="n">
        <v>40</v>
      </c>
      <c r="T88" s="32" t="n">
        <f aca="false">(P88-O88)*S88</f>
        <v>33854.2799999999</v>
      </c>
      <c r="U88" s="38" t="n">
        <v>95964307</v>
      </c>
      <c r="V88" s="39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76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31" t="s">
        <v>151</v>
      </c>
      <c r="C90" s="109" t="n">
        <f aca="false">H90+E90</f>
        <v>4207</v>
      </c>
      <c r="D90" s="126"/>
      <c r="E90" s="32" t="n">
        <f aca="false">247</f>
        <v>247</v>
      </c>
      <c r="F90" s="32"/>
      <c r="G90" s="32"/>
      <c r="H90" s="32" t="n">
        <f aca="false">T90</f>
        <v>3960</v>
      </c>
      <c r="I90" s="32"/>
      <c r="J90" s="35"/>
      <c r="K90" s="35"/>
      <c r="L90" s="35"/>
      <c r="M90" s="35"/>
      <c r="N90" s="35"/>
      <c r="O90" s="32" t="n">
        <v>14887</v>
      </c>
      <c r="P90" s="32" t="n">
        <v>15019</v>
      </c>
      <c r="Q90" s="234"/>
      <c r="R90" s="235"/>
      <c r="S90" s="69" t="n">
        <v>30</v>
      </c>
      <c r="T90" s="32" t="n">
        <f aca="false">(P90-O90)*S90</f>
        <v>3960</v>
      </c>
      <c r="U90" s="38"/>
      <c r="V90" s="39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152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33854.2799999999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3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152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152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24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24" t="s">
        <v>155</v>
      </c>
      <c r="C96" s="250" t="n">
        <f aca="false">H96+E96</f>
        <v>8865.83999999995</v>
      </c>
      <c r="D96" s="131"/>
      <c r="E96" s="130" t="n">
        <f aca="false">F96+G96</f>
        <v>0</v>
      </c>
      <c r="F96" s="130" t="n">
        <v>0</v>
      </c>
      <c r="G96" s="130" t="n">
        <v>0</v>
      </c>
      <c r="H96" s="130" t="n">
        <f aca="false">T96</f>
        <v>8865.83999999995</v>
      </c>
      <c r="I96" s="130" t="n">
        <f aca="false">0.5*C96</f>
        <v>4432.91999999998</v>
      </c>
      <c r="J96" s="212"/>
      <c r="K96" s="212"/>
      <c r="L96" s="212"/>
      <c r="M96" s="212"/>
      <c r="N96" s="212"/>
      <c r="O96" s="251" t="n">
        <v>13291.298</v>
      </c>
      <c r="P96" s="251" t="n">
        <v>13512.944</v>
      </c>
      <c r="Q96" s="144"/>
      <c r="R96" s="252"/>
      <c r="S96" s="253" t="n">
        <v>40</v>
      </c>
      <c r="T96" s="130" t="n">
        <f aca="false">(P96-O96)*S96</f>
        <v>8865.83999999995</v>
      </c>
      <c r="U96" s="136" t="s">
        <v>156</v>
      </c>
      <c r="V96" s="129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143"/>
      <c r="C97" s="130"/>
      <c r="D97" s="130"/>
      <c r="E97" s="130"/>
      <c r="F97" s="130"/>
      <c r="G97" s="130"/>
      <c r="H97" s="130"/>
      <c r="I97" s="130" t="n">
        <f aca="false">0.5*C97</f>
        <v>0</v>
      </c>
      <c r="J97" s="212"/>
      <c r="K97" s="212"/>
      <c r="L97" s="212"/>
      <c r="M97" s="212"/>
      <c r="N97" s="212"/>
      <c r="O97" s="130"/>
      <c r="P97" s="130"/>
      <c r="Q97" s="254"/>
      <c r="R97" s="255"/>
      <c r="S97" s="253"/>
      <c r="T97" s="130"/>
      <c r="U97" s="136"/>
      <c r="V97" s="129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256" t="s">
        <v>158</v>
      </c>
      <c r="C98" s="130" t="n">
        <f aca="false">H98+E98</f>
        <v>31091.1999999997</v>
      </c>
      <c r="D98" s="130"/>
      <c r="E98" s="130" t="n">
        <f aca="false">F98+G98</f>
        <v>0</v>
      </c>
      <c r="F98" s="130" t="n">
        <v>0</v>
      </c>
      <c r="G98" s="130" t="n">
        <v>0</v>
      </c>
      <c r="H98" s="130" t="n">
        <f aca="false">T98+T99</f>
        <v>31091.1999999997</v>
      </c>
      <c r="I98" s="130" t="n">
        <f aca="false">0.6*C98</f>
        <v>18654.7199999998</v>
      </c>
      <c r="J98" s="212"/>
      <c r="K98" s="212"/>
      <c r="L98" s="212"/>
      <c r="M98" s="212"/>
      <c r="N98" s="212"/>
      <c r="O98" s="130" t="n">
        <v>64090</v>
      </c>
      <c r="P98" s="130" t="n">
        <v>64090.84</v>
      </c>
      <c r="Q98" s="254"/>
      <c r="R98" s="255"/>
      <c r="S98" s="253" t="n">
        <v>80</v>
      </c>
      <c r="T98" s="130" t="n">
        <f aca="false">(P98-O98)*S98</f>
        <v>67.1999999997206</v>
      </c>
      <c r="U98" s="136"/>
      <c r="V98" s="129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256"/>
      <c r="C99" s="130"/>
      <c r="D99" s="130"/>
      <c r="E99" s="130"/>
      <c r="F99" s="130"/>
      <c r="G99" s="130"/>
      <c r="H99" s="130"/>
      <c r="I99" s="130" t="n">
        <f aca="false">0.6*C99</f>
        <v>0</v>
      </c>
      <c r="J99" s="212"/>
      <c r="K99" s="212"/>
      <c r="L99" s="212"/>
      <c r="M99" s="212"/>
      <c r="N99" s="212"/>
      <c r="O99" s="130" t="n">
        <v>1958</v>
      </c>
      <c r="P99" s="130" t="n">
        <v>2151.9</v>
      </c>
      <c r="Q99" s="254"/>
      <c r="R99" s="255"/>
      <c r="S99" s="253" t="n">
        <v>80</v>
      </c>
      <c r="T99" s="130" t="n">
        <f aca="false">(P99-O99)*S99*2</f>
        <v>31024</v>
      </c>
      <c r="U99" s="136"/>
      <c r="V99" s="129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143"/>
      <c r="C100" s="130"/>
      <c r="D100" s="130"/>
      <c r="E100" s="131"/>
      <c r="F100" s="131"/>
      <c r="G100" s="131"/>
      <c r="H100" s="130"/>
      <c r="I100" s="131"/>
      <c r="J100" s="212"/>
      <c r="K100" s="212"/>
      <c r="L100" s="212"/>
      <c r="M100" s="212"/>
      <c r="N100" s="212"/>
      <c r="O100" s="130"/>
      <c r="P100" s="130"/>
      <c r="Q100" s="212"/>
      <c r="R100" s="213"/>
      <c r="S100" s="130"/>
      <c r="T100" s="130"/>
      <c r="U100" s="136"/>
      <c r="V100" s="129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24" t="s">
        <v>161</v>
      </c>
      <c r="C101" s="250" t="n">
        <f aca="false">H101+E101</f>
        <v>17660</v>
      </c>
      <c r="D101" s="130"/>
      <c r="E101" s="130" t="n">
        <f aca="false">F101+G101</f>
        <v>0</v>
      </c>
      <c r="F101" s="130" t="n">
        <f aca="false">X101</f>
        <v>0</v>
      </c>
      <c r="G101" s="130" t="n">
        <f aca="false">Y101</f>
        <v>0</v>
      </c>
      <c r="H101" s="130" t="n">
        <f aca="false">T102+T105+T108</f>
        <v>17660</v>
      </c>
      <c r="I101" s="130" t="n">
        <f aca="false">T103+0.5*(T108+T105)</f>
        <v>2920</v>
      </c>
      <c r="J101" s="212"/>
      <c r="K101" s="212"/>
      <c r="L101" s="212"/>
      <c r="M101" s="212"/>
      <c r="N101" s="212" t="s">
        <v>162</v>
      </c>
      <c r="O101" s="130"/>
      <c r="P101" s="130"/>
      <c r="Q101" s="254"/>
      <c r="R101" s="213"/>
      <c r="S101" s="130" t="n">
        <v>1</v>
      </c>
      <c r="T101" s="130" t="n">
        <f aca="false">(P101-O101)*S101</f>
        <v>0</v>
      </c>
      <c r="U101" s="136"/>
      <c r="V101" s="129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143" t="s">
        <v>163</v>
      </c>
      <c r="C102" s="130"/>
      <c r="D102" s="130"/>
      <c r="E102" s="130"/>
      <c r="F102" s="130"/>
      <c r="G102" s="130"/>
      <c r="H102" s="130"/>
      <c r="I102" s="131"/>
      <c r="J102" s="212"/>
      <c r="K102" s="212"/>
      <c r="L102" s="212"/>
      <c r="M102" s="212"/>
      <c r="N102" s="212"/>
      <c r="O102" s="130" t="n">
        <v>28364</v>
      </c>
      <c r="P102" s="130" t="n">
        <v>28561</v>
      </c>
      <c r="Q102" s="254"/>
      <c r="R102" s="213"/>
      <c r="S102" s="130" t="n">
        <v>60</v>
      </c>
      <c r="T102" s="130" t="n">
        <f aca="false">(P102-O102)*S102</f>
        <v>11820</v>
      </c>
      <c r="U102" s="136" t="n">
        <v>36259</v>
      </c>
      <c r="V102" s="129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143"/>
      <c r="C103" s="130"/>
      <c r="D103" s="130"/>
      <c r="E103" s="130"/>
      <c r="F103" s="130"/>
      <c r="G103" s="130"/>
      <c r="H103" s="130"/>
      <c r="I103" s="131"/>
      <c r="J103" s="212"/>
      <c r="K103" s="212"/>
      <c r="L103" s="212"/>
      <c r="M103" s="212"/>
      <c r="N103" s="212"/>
      <c r="O103" s="130"/>
      <c r="P103" s="130"/>
      <c r="Q103" s="254"/>
      <c r="R103" s="213"/>
      <c r="S103" s="130" t="n">
        <v>60</v>
      </c>
      <c r="T103" s="130" t="n">
        <f aca="false">(P103-O103)*S103</f>
        <v>0</v>
      </c>
      <c r="U103" s="136"/>
      <c r="V103" s="129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143"/>
      <c r="C104" s="130"/>
      <c r="D104" s="130"/>
      <c r="E104" s="130"/>
      <c r="F104" s="130"/>
      <c r="G104" s="130"/>
      <c r="H104" s="130"/>
      <c r="I104" s="131"/>
      <c r="J104" s="212"/>
      <c r="K104" s="212"/>
      <c r="L104" s="212"/>
      <c r="M104" s="212"/>
      <c r="N104" s="212"/>
      <c r="O104" s="130"/>
      <c r="P104" s="130"/>
      <c r="Q104" s="254"/>
      <c r="R104" s="213"/>
      <c r="S104" s="130" t="n">
        <v>60</v>
      </c>
      <c r="T104" s="130" t="n">
        <f aca="false">(P104-O104)*S104</f>
        <v>0</v>
      </c>
      <c r="U104" s="136"/>
      <c r="V104" s="129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143" t="s">
        <v>165</v>
      </c>
      <c r="C105" s="130"/>
      <c r="D105" s="130"/>
      <c r="E105" s="130"/>
      <c r="F105" s="130"/>
      <c r="G105" s="130"/>
      <c r="H105" s="130"/>
      <c r="I105" s="131"/>
      <c r="J105" s="212"/>
      <c r="K105" s="212"/>
      <c r="L105" s="212"/>
      <c r="M105" s="212"/>
      <c r="N105" s="212"/>
      <c r="O105" s="130" t="n">
        <v>5766</v>
      </c>
      <c r="P105" s="130" t="n">
        <v>5822</v>
      </c>
      <c r="Q105" s="254"/>
      <c r="R105" s="255"/>
      <c r="S105" s="130" t="n">
        <v>40</v>
      </c>
      <c r="T105" s="130" t="n">
        <f aca="false">(P105-O105)*S105</f>
        <v>2240</v>
      </c>
      <c r="U105" s="136" t="n">
        <v>580023</v>
      </c>
      <c r="V105" s="129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143"/>
      <c r="C106" s="130"/>
      <c r="D106" s="130"/>
      <c r="E106" s="130"/>
      <c r="F106" s="130"/>
      <c r="G106" s="130"/>
      <c r="H106" s="130"/>
      <c r="I106" s="131"/>
      <c r="J106" s="212"/>
      <c r="K106" s="212"/>
      <c r="L106" s="212"/>
      <c r="M106" s="212"/>
      <c r="N106" s="212"/>
      <c r="O106" s="130"/>
      <c r="P106" s="130"/>
      <c r="Q106" s="254"/>
      <c r="R106" s="213"/>
      <c r="S106" s="130" t="n">
        <v>20</v>
      </c>
      <c r="T106" s="130" t="n">
        <f aca="false">(P106-O106)*S106</f>
        <v>0</v>
      </c>
      <c r="U106" s="136"/>
      <c r="V106" s="129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143"/>
      <c r="C107" s="130"/>
      <c r="D107" s="130"/>
      <c r="E107" s="130"/>
      <c r="F107" s="130"/>
      <c r="G107" s="130"/>
      <c r="H107" s="130"/>
      <c r="I107" s="131"/>
      <c r="J107" s="212"/>
      <c r="K107" s="212"/>
      <c r="L107" s="212"/>
      <c r="M107" s="212"/>
      <c r="N107" s="212"/>
      <c r="O107" s="130"/>
      <c r="P107" s="130"/>
      <c r="Q107" s="254"/>
      <c r="R107" s="213"/>
      <c r="S107" s="130" t="n">
        <v>40</v>
      </c>
      <c r="T107" s="130" t="n">
        <f aca="false">(P107-O107)*S107</f>
        <v>0</v>
      </c>
      <c r="U107" s="136"/>
      <c r="V107" s="129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143" t="s">
        <v>166</v>
      </c>
      <c r="C108" s="130"/>
      <c r="D108" s="130"/>
      <c r="E108" s="130"/>
      <c r="F108" s="130"/>
      <c r="G108" s="130"/>
      <c r="H108" s="130"/>
      <c r="I108" s="131"/>
      <c r="J108" s="212"/>
      <c r="K108" s="212"/>
      <c r="L108" s="212"/>
      <c r="M108" s="212"/>
      <c r="N108" s="212"/>
      <c r="O108" s="130" t="n">
        <v>4914</v>
      </c>
      <c r="P108" s="130" t="n">
        <v>5004</v>
      </c>
      <c r="Q108" s="254"/>
      <c r="R108" s="213"/>
      <c r="S108" s="130" t="n">
        <v>40</v>
      </c>
      <c r="T108" s="130" t="n">
        <f aca="false">(P108-O108)*S108</f>
        <v>3600</v>
      </c>
      <c r="U108" s="136" t="n">
        <v>951989</v>
      </c>
      <c r="V108" s="129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26525.84</v>
      </c>
      <c r="D109" s="190"/>
      <c r="E109" s="190"/>
      <c r="F109" s="148"/>
      <c r="G109" s="148"/>
      <c r="H109" s="190" t="n">
        <f aca="false">SUM(H99:H108)</f>
        <v>17660</v>
      </c>
      <c r="I109" s="190" t="n">
        <f aca="false">I101+I99</f>
        <v>2920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152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152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152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152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152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175</v>
      </c>
      <c r="D114" s="32"/>
      <c r="E114" s="32"/>
      <c r="F114" s="32" t="n">
        <f aca="false">0.04*H114</f>
        <v>7</v>
      </c>
      <c r="G114" s="32" t="n">
        <f aca="false">0.03*H114</f>
        <v>5.25</v>
      </c>
      <c r="H114" s="32" t="n">
        <f aca="false">T114</f>
        <v>175</v>
      </c>
      <c r="I114" s="32" t="n">
        <f aca="false">0.6*C114</f>
        <v>105</v>
      </c>
      <c r="J114" s="35"/>
      <c r="K114" s="35"/>
      <c r="L114" s="35"/>
      <c r="M114" s="35"/>
      <c r="N114" s="35" t="s">
        <v>170</v>
      </c>
      <c r="O114" s="32" t="n">
        <v>196522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175</v>
      </c>
      <c r="U114" s="3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31" t="s">
        <v>172</v>
      </c>
      <c r="C115" s="32" t="n">
        <f aca="false">H115+E115</f>
        <v>8637.03999999997</v>
      </c>
      <c r="D115" s="32"/>
      <c r="E115" s="32" t="n">
        <f aca="false">F115+G115</f>
        <v>565.039999999998</v>
      </c>
      <c r="F115" s="32" t="n">
        <f aca="false">0.04*H115</f>
        <v>322.879999999999</v>
      </c>
      <c r="G115" s="32" t="n">
        <f aca="false">0.03*H115</f>
        <v>242.159999999999</v>
      </c>
      <c r="H115" s="32" t="n">
        <f aca="false">T115</f>
        <v>8071.99999999997</v>
      </c>
      <c r="I115" s="32" t="n">
        <f aca="false">0.6*C115</f>
        <v>5182.22399999998</v>
      </c>
      <c r="J115" s="35"/>
      <c r="K115" s="35"/>
      <c r="L115" s="35"/>
      <c r="M115" s="35"/>
      <c r="N115" s="35" t="s">
        <v>173</v>
      </c>
      <c r="O115" s="32" t="n">
        <v>8828.5</v>
      </c>
      <c r="P115" s="32" t="n">
        <v>8929.4</v>
      </c>
      <c r="Q115" s="234"/>
      <c r="R115" s="263"/>
      <c r="S115" s="69" t="n">
        <v>80</v>
      </c>
      <c r="T115" s="32" t="n">
        <f aca="false">(P115-O115)*S115</f>
        <v>8071.99999999997</v>
      </c>
      <c r="U115" s="38" t="n">
        <v>440479</v>
      </c>
      <c r="V115" s="39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269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269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0" t="s">
        <v>181</v>
      </c>
      <c r="C118" s="273" t="n">
        <f aca="false">H118+E118</f>
        <v>62017.2</v>
      </c>
      <c r="D118" s="109"/>
      <c r="E118" s="109" t="n">
        <f aca="false">F118+G118</f>
        <v>4057.2</v>
      </c>
      <c r="F118" s="109" t="n">
        <f aca="false">0.04*H118</f>
        <v>2318.4</v>
      </c>
      <c r="G118" s="109" t="n">
        <f aca="false">0.03*H118</f>
        <v>1738.8</v>
      </c>
      <c r="H118" s="109" t="n">
        <f aca="false">T118</f>
        <v>57960</v>
      </c>
      <c r="I118" s="109" t="n">
        <v>11490</v>
      </c>
      <c r="J118" s="141"/>
      <c r="K118" s="141"/>
      <c r="L118" s="141"/>
      <c r="M118" s="141"/>
      <c r="N118" s="141"/>
      <c r="O118" s="109" t="n">
        <v>45038</v>
      </c>
      <c r="P118" s="109" t="n">
        <v>45521</v>
      </c>
      <c r="Q118" s="234"/>
      <c r="R118" s="274"/>
      <c r="S118" s="275" t="n">
        <v>120</v>
      </c>
      <c r="T118" s="32" t="n">
        <f aca="false">(P118-O118)*S118</f>
        <v>57960</v>
      </c>
      <c r="U118" s="38"/>
      <c r="V118" s="39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31" t="s">
        <v>183</v>
      </c>
      <c r="C119" s="32" t="n">
        <f aca="false">H119+E119</f>
        <v>28.89</v>
      </c>
      <c r="D119" s="32"/>
      <c r="E119" s="32" t="n">
        <f aca="false">F119+G119</f>
        <v>1.89</v>
      </c>
      <c r="F119" s="32" t="n">
        <f aca="false">0.04*H119</f>
        <v>1.08</v>
      </c>
      <c r="G119" s="32" t="n">
        <f aca="false">0.03*H119</f>
        <v>0.81</v>
      </c>
      <c r="H119" s="32" t="n">
        <f aca="false">T119</f>
        <v>27</v>
      </c>
      <c r="I119" s="32" t="n">
        <f aca="false">0.6*C119</f>
        <v>17.334</v>
      </c>
      <c r="J119" s="35"/>
      <c r="K119" s="35"/>
      <c r="L119" s="35"/>
      <c r="M119" s="35"/>
      <c r="N119" s="35"/>
      <c r="O119" s="32" t="n">
        <v>59533</v>
      </c>
      <c r="P119" s="32" t="n">
        <v>59560</v>
      </c>
      <c r="Q119" s="36"/>
      <c r="R119" s="42"/>
      <c r="S119" s="69" t="n">
        <v>1</v>
      </c>
      <c r="T119" s="32" t="n">
        <f aca="false">(P119-O119)*S119</f>
        <v>27</v>
      </c>
      <c r="U119" s="38" t="n">
        <v>91423</v>
      </c>
      <c r="V119" s="39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152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31" t="s">
        <v>172</v>
      </c>
      <c r="C121" s="32" t="n">
        <f aca="false">H121+E121</f>
        <v>604.657</v>
      </c>
      <c r="D121" s="32"/>
      <c r="E121" s="32" t="n">
        <f aca="false">F121+G121</f>
        <v>39.557</v>
      </c>
      <c r="F121" s="32" t="n">
        <f aca="false">0.04*H121</f>
        <v>22.604</v>
      </c>
      <c r="G121" s="32" t="n">
        <f aca="false">0.03*H121</f>
        <v>16.953</v>
      </c>
      <c r="H121" s="32" t="n">
        <f aca="false">T121</f>
        <v>565.1</v>
      </c>
      <c r="I121" s="32" t="n">
        <f aca="false">0.6*C121</f>
        <v>362.7942</v>
      </c>
      <c r="J121" s="35"/>
      <c r="K121" s="35"/>
      <c r="L121" s="35"/>
      <c r="M121" s="35"/>
      <c r="N121" s="35"/>
      <c r="O121" s="32" t="n">
        <v>5275</v>
      </c>
      <c r="P121" s="32" t="n">
        <v>5840.1</v>
      </c>
      <c r="Q121" s="36"/>
      <c r="R121" s="42"/>
      <c r="S121" s="69" t="n">
        <v>1</v>
      </c>
      <c r="T121" s="32" t="n">
        <f aca="false">(P121-O121)*S121</f>
        <v>565.1</v>
      </c>
      <c r="U121" s="38"/>
      <c r="V121" s="39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31" t="s">
        <v>185</v>
      </c>
      <c r="C122" s="32" t="n">
        <f aca="false">H122+E122</f>
        <v>864.56</v>
      </c>
      <c r="D122" s="32"/>
      <c r="E122" s="32" t="n">
        <f aca="false">F122+G122</f>
        <v>56.56</v>
      </c>
      <c r="F122" s="32" t="n">
        <f aca="false">0.04*H122</f>
        <v>32.32</v>
      </c>
      <c r="G122" s="32" t="n">
        <f aca="false">0.03*H122</f>
        <v>24.24</v>
      </c>
      <c r="H122" s="32" t="n">
        <f aca="false">T122</f>
        <v>808</v>
      </c>
      <c r="I122" s="32" t="n">
        <f aca="false">0.6*C122</f>
        <v>518.736</v>
      </c>
      <c r="J122" s="35"/>
      <c r="K122" s="35"/>
      <c r="L122" s="35"/>
      <c r="M122" s="35"/>
      <c r="N122" s="35"/>
      <c r="O122" s="32" t="n">
        <f aca="false">56264+29407</f>
        <v>85671</v>
      </c>
      <c r="P122" s="32" t="n">
        <f aca="false">56805+29674</f>
        <v>86479</v>
      </c>
      <c r="Q122" s="36"/>
      <c r="R122" s="42"/>
      <c r="S122" s="69" t="n">
        <v>1</v>
      </c>
      <c r="T122" s="32" t="n">
        <f aca="false">(P122-O122)*S122</f>
        <v>808</v>
      </c>
      <c r="U122" s="38" t="n">
        <v>18723</v>
      </c>
      <c r="V122" s="39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31" t="s">
        <v>187</v>
      </c>
      <c r="C123" s="32" t="n">
        <f aca="false">H123+E123</f>
        <v>2665.37</v>
      </c>
      <c r="D123" s="32"/>
      <c r="E123" s="32" t="n">
        <f aca="false">F123+G123</f>
        <v>174.37</v>
      </c>
      <c r="F123" s="32" t="n">
        <f aca="false">0.04*H123</f>
        <v>99.64</v>
      </c>
      <c r="G123" s="32" t="n">
        <f aca="false">0.03*H123</f>
        <v>74.73</v>
      </c>
      <c r="H123" s="32" t="n">
        <f aca="false">T123</f>
        <v>2491</v>
      </c>
      <c r="I123" s="32" t="n">
        <f aca="false">0.6*C123</f>
        <v>1599.222</v>
      </c>
      <c r="J123" s="35"/>
      <c r="K123" s="35"/>
      <c r="L123" s="35"/>
      <c r="M123" s="35"/>
      <c r="N123" s="35" t="s">
        <v>170</v>
      </c>
      <c r="O123" s="32" t="n">
        <v>32797</v>
      </c>
      <c r="P123" s="32" t="n">
        <v>35288</v>
      </c>
      <c r="Q123" s="36"/>
      <c r="R123" s="42"/>
      <c r="S123" s="69" t="n">
        <v>1</v>
      </c>
      <c r="T123" s="32" t="n">
        <f aca="false">(P123-O123)*S123</f>
        <v>2491</v>
      </c>
      <c r="U123" s="38" t="n">
        <v>3275</v>
      </c>
      <c r="V123" s="39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0" t="s">
        <v>189</v>
      </c>
      <c r="C124" s="277" t="n">
        <f aca="false">H124+E124</f>
        <v>5820.8</v>
      </c>
      <c r="D124" s="109"/>
      <c r="E124" s="109" t="n">
        <f aca="false">F124+G124</f>
        <v>380.8</v>
      </c>
      <c r="F124" s="109" t="n">
        <f aca="false">0.04*H124</f>
        <v>217.6</v>
      </c>
      <c r="G124" s="109" t="n">
        <f aca="false">0.03*H124</f>
        <v>163.2</v>
      </c>
      <c r="H124" s="109" t="n">
        <f aca="false">T124</f>
        <v>5440</v>
      </c>
      <c r="I124" s="109" t="n">
        <f aca="false">T553</f>
        <v>0</v>
      </c>
      <c r="J124" s="278"/>
      <c r="K124" s="278"/>
      <c r="L124" s="278"/>
      <c r="M124" s="278"/>
      <c r="N124" s="278"/>
      <c r="O124" s="109" t="n">
        <v>12588</v>
      </c>
      <c r="P124" s="109" t="n">
        <v>12656</v>
      </c>
      <c r="Q124" s="141"/>
      <c r="R124" s="263"/>
      <c r="S124" s="275" t="n">
        <v>80</v>
      </c>
      <c r="T124" s="109" t="n">
        <f aca="false">(P124-O124)*S124</f>
        <v>5440</v>
      </c>
      <c r="U124" s="38"/>
      <c r="V124" s="39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152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31" t="s">
        <v>192</v>
      </c>
      <c r="C126" s="32" t="n">
        <f aca="false">H126+E126</f>
        <v>1122.30000000002</v>
      </c>
      <c r="D126" s="32"/>
      <c r="E126" s="32" t="n">
        <f aca="false">F126+G126</f>
        <v>78.3000000000011</v>
      </c>
      <c r="F126" s="32" t="n">
        <f aca="false">0.035*H126</f>
        <v>36.5400000000005</v>
      </c>
      <c r="G126" s="32" t="n">
        <f aca="false">H126*0.04</f>
        <v>41.7600000000006</v>
      </c>
      <c r="H126" s="32" t="n">
        <f aca="false">T126</f>
        <v>1044.00000000001</v>
      </c>
      <c r="I126" s="32" t="n">
        <f aca="false">0.6*C126</f>
        <v>673.380000000009</v>
      </c>
      <c r="J126" s="35"/>
      <c r="K126" s="35"/>
      <c r="L126" s="35"/>
      <c r="M126" s="35"/>
      <c r="N126" s="35"/>
      <c r="O126" s="32" t="n">
        <v>8118.4</v>
      </c>
      <c r="P126" s="32" t="n">
        <v>8170.6</v>
      </c>
      <c r="Q126" s="36"/>
      <c r="R126" s="42"/>
      <c r="S126" s="69" t="n">
        <v>20</v>
      </c>
      <c r="T126" s="32" t="n">
        <f aca="false">(P126-O126)*S126</f>
        <v>1044.00000000001</v>
      </c>
      <c r="U126" s="38" t="n">
        <v>33780</v>
      </c>
      <c r="V126" s="39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269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79" t="s">
        <v>197</v>
      </c>
      <c r="C128" s="32" t="n">
        <f aca="false">H128+E128</f>
        <v>207.58</v>
      </c>
      <c r="D128" s="32"/>
      <c r="E128" s="32" t="n">
        <f aca="false">F128+G128</f>
        <v>13.58</v>
      </c>
      <c r="F128" s="32" t="n">
        <f aca="false">0.04*H128</f>
        <v>7.76</v>
      </c>
      <c r="G128" s="32" t="n">
        <f aca="false">0.03*H128</f>
        <v>5.82</v>
      </c>
      <c r="H128" s="32" t="n">
        <f aca="false">T128</f>
        <v>194</v>
      </c>
      <c r="I128" s="32" t="n">
        <f aca="false">0.6*C128</f>
        <v>124.548</v>
      </c>
      <c r="J128" s="35"/>
      <c r="K128" s="35"/>
      <c r="L128" s="35"/>
      <c r="M128" s="35"/>
      <c r="N128" s="35"/>
      <c r="O128" s="32" t="n">
        <v>2363</v>
      </c>
      <c r="P128" s="32" t="n">
        <v>2557</v>
      </c>
      <c r="Q128" s="36"/>
      <c r="R128" s="42"/>
      <c r="S128" s="69" t="n">
        <v>1</v>
      </c>
      <c r="T128" s="32" t="n">
        <f aca="false">(P128-O128)*S128</f>
        <v>194</v>
      </c>
      <c r="U128" s="38" t="n">
        <v>2466</v>
      </c>
      <c r="V128" s="39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269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31" t="s">
        <v>200</v>
      </c>
      <c r="C130" s="32" t="n">
        <f aca="false">H130+E130</f>
        <v>0</v>
      </c>
      <c r="D130" s="126"/>
      <c r="E130" s="32" t="n">
        <f aca="false">F130+G130</f>
        <v>0</v>
      </c>
      <c r="F130" s="32" t="n">
        <f aca="false">0.04*H130</f>
        <v>0</v>
      </c>
      <c r="G130" s="32" t="n">
        <f aca="false">0.03*H130</f>
        <v>0</v>
      </c>
      <c r="H130" s="32" t="n">
        <f aca="false">T130</f>
        <v>0</v>
      </c>
      <c r="I130" s="109" t="n">
        <f aca="false">0.6*C130</f>
        <v>0</v>
      </c>
      <c r="J130" s="63"/>
      <c r="K130" s="63"/>
      <c r="L130" s="63"/>
      <c r="M130" s="63"/>
      <c r="N130" s="63"/>
      <c r="O130" s="126" t="n">
        <v>31237</v>
      </c>
      <c r="P130" s="126" t="n">
        <v>31237</v>
      </c>
      <c r="Q130" s="138"/>
      <c r="R130" s="139"/>
      <c r="S130" s="126" t="n">
        <v>1</v>
      </c>
      <c r="T130" s="32" t="n">
        <f aca="false">(P130-O130)*S130</f>
        <v>0</v>
      </c>
      <c r="U130" s="38" t="n">
        <v>286946</v>
      </c>
      <c r="V130" s="39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136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82143.397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152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152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24" t="s">
        <v>203</v>
      </c>
      <c r="C134" s="250" t="n">
        <f aca="false">H134+E134</f>
        <v>2806.66295</v>
      </c>
      <c r="D134" s="130" t="n">
        <f aca="false">D138+D139</f>
        <v>40095.185</v>
      </c>
      <c r="E134" s="130" t="n">
        <f aca="false">F134+G134</f>
        <v>2806.66295</v>
      </c>
      <c r="F134" s="130" t="n">
        <f aca="false">0.04*D134</f>
        <v>1603.8074</v>
      </c>
      <c r="G134" s="130" t="n">
        <f aca="false">0.03*D134</f>
        <v>1202.85555</v>
      </c>
      <c r="H134" s="130"/>
      <c r="I134" s="130" t="n">
        <v>0</v>
      </c>
      <c r="J134" s="212"/>
      <c r="K134" s="212"/>
      <c r="L134" s="212"/>
      <c r="M134" s="212"/>
      <c r="N134" s="212"/>
      <c r="O134" s="251" t="n">
        <v>2582.29</v>
      </c>
      <c r="P134" s="251" t="n">
        <v>2670.19</v>
      </c>
      <c r="Q134" s="254"/>
      <c r="R134" s="255"/>
      <c r="S134" s="130" t="n">
        <v>60</v>
      </c>
      <c r="T134" s="130" t="n">
        <f aca="false">(P134-O134)*S134</f>
        <v>5274.00000000001</v>
      </c>
      <c r="U134" s="136" t="n">
        <v>1906</v>
      </c>
      <c r="V134" s="129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143"/>
      <c r="C135" s="130"/>
      <c r="D135" s="130"/>
      <c r="E135" s="130"/>
      <c r="F135" s="130"/>
      <c r="G135" s="130"/>
      <c r="H135" s="130"/>
      <c r="I135" s="250"/>
      <c r="J135" s="212"/>
      <c r="K135" s="212"/>
      <c r="L135" s="212"/>
      <c r="M135" s="212"/>
      <c r="N135" s="212"/>
      <c r="O135" s="251" t="n">
        <v>1320.12</v>
      </c>
      <c r="P135" s="251" t="n">
        <v>1369.53</v>
      </c>
      <c r="Q135" s="254"/>
      <c r="R135" s="255"/>
      <c r="S135" s="130" t="n">
        <v>20</v>
      </c>
      <c r="T135" s="130" t="n">
        <f aca="false">(P135-O135)*S135</f>
        <v>988.200000000002</v>
      </c>
      <c r="U135" s="136" t="n">
        <v>1821</v>
      </c>
      <c r="V135" s="129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143"/>
      <c r="C136" s="130"/>
      <c r="D136" s="130"/>
      <c r="E136" s="130"/>
      <c r="F136" s="130"/>
      <c r="G136" s="130"/>
      <c r="H136" s="130"/>
      <c r="I136" s="130"/>
      <c r="J136" s="212"/>
      <c r="K136" s="212"/>
      <c r="L136" s="212"/>
      <c r="M136" s="212"/>
      <c r="N136" s="212"/>
      <c r="O136" s="251" t="n">
        <v>591.0665</v>
      </c>
      <c r="P136" s="251" t="n">
        <v>626.599</v>
      </c>
      <c r="Q136" s="254"/>
      <c r="R136" s="288"/>
      <c r="S136" s="130" t="n">
        <v>60</v>
      </c>
      <c r="T136" s="130" t="n">
        <f aca="false">(P136-O136)*S136</f>
        <v>2131.95</v>
      </c>
      <c r="U136" s="136" t="n">
        <v>1903</v>
      </c>
      <c r="V136" s="129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143" t="s">
        <v>207</v>
      </c>
      <c r="C137" s="130"/>
      <c r="D137" s="130"/>
      <c r="E137" s="130"/>
      <c r="F137" s="130"/>
      <c r="G137" s="130"/>
      <c r="H137" s="130"/>
      <c r="I137" s="130"/>
      <c r="J137" s="212"/>
      <c r="K137" s="212"/>
      <c r="L137" s="212"/>
      <c r="M137" s="212"/>
      <c r="N137" s="212"/>
      <c r="O137" s="251" t="n">
        <v>81488.807</v>
      </c>
      <c r="P137" s="251" t="n">
        <v>83651.111</v>
      </c>
      <c r="Q137" s="254"/>
      <c r="R137" s="289"/>
      <c r="S137" s="130" t="n">
        <v>1</v>
      </c>
      <c r="T137" s="130" t="n">
        <f aca="false">(P137-O137)*S137</f>
        <v>2162.304</v>
      </c>
      <c r="U137" s="136" t="n">
        <v>9454</v>
      </c>
      <c r="V137" s="129" t="str">
        <f aca="false">V135</f>
        <v>об.быт.корп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143" t="s">
        <v>208</v>
      </c>
      <c r="C138" s="130"/>
      <c r="D138" s="130" t="n">
        <f aca="false">T134+T135+T136+T137+T138</f>
        <v>10607.805</v>
      </c>
      <c r="E138" s="130"/>
      <c r="F138" s="130"/>
      <c r="G138" s="130"/>
      <c r="H138" s="130"/>
      <c r="I138" s="130"/>
      <c r="J138" s="212"/>
      <c r="K138" s="212"/>
      <c r="L138" s="212"/>
      <c r="M138" s="212"/>
      <c r="N138" s="212"/>
      <c r="O138" s="251" t="n">
        <v>1889.86</v>
      </c>
      <c r="P138" s="251" t="n">
        <v>1941.211</v>
      </c>
      <c r="Q138" s="254"/>
      <c r="R138" s="290"/>
      <c r="S138" s="130" t="n">
        <v>1</v>
      </c>
      <c r="T138" s="130" t="n">
        <f aca="false">(P138-O138)*S138</f>
        <v>51.3510000000001</v>
      </c>
      <c r="U138" s="136" t="n">
        <v>9314</v>
      </c>
      <c r="V138" s="129" t="s">
        <v>209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143" t="s">
        <v>210</v>
      </c>
      <c r="C139" s="130"/>
      <c r="D139" s="130" t="n">
        <f aca="false">T139+T140</f>
        <v>29487.38</v>
      </c>
      <c r="E139" s="130"/>
      <c r="F139" s="130"/>
      <c r="G139" s="130"/>
      <c r="H139" s="130"/>
      <c r="I139" s="130"/>
      <c r="J139" s="212"/>
      <c r="K139" s="212"/>
      <c r="L139" s="212"/>
      <c r="M139" s="212"/>
      <c r="N139" s="212"/>
      <c r="O139" s="251" t="n">
        <v>22857.26</v>
      </c>
      <c r="P139" s="251" t="n">
        <v>23526.083</v>
      </c>
      <c r="Q139" s="254"/>
      <c r="R139" s="290"/>
      <c r="S139" s="130" t="n">
        <v>40</v>
      </c>
      <c r="T139" s="130" t="n">
        <f aca="false">(P139-O139)*S139</f>
        <v>26752.92</v>
      </c>
      <c r="U139" s="136" t="n">
        <v>1793</v>
      </c>
      <c r="V139" s="129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251" t="n">
        <v>2923.98</v>
      </c>
      <c r="P140" s="251" t="n">
        <v>2992.3415</v>
      </c>
      <c r="Q140" s="144"/>
      <c r="R140" s="145"/>
      <c r="S140" s="130" t="n">
        <v>40</v>
      </c>
      <c r="T140" s="130" t="n">
        <f aca="false">(P140-O140)*S140</f>
        <v>2734.46</v>
      </c>
      <c r="U140" s="136" t="n">
        <v>9996</v>
      </c>
      <c r="V140" s="129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136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296" t="s">
        <v>212</v>
      </c>
      <c r="C142" s="297" t="n">
        <f aca="false">H142+E142+C144</f>
        <v>6632.7786</v>
      </c>
      <c r="D142" s="298" t="n">
        <f aca="false">T142</f>
        <v>85953.98</v>
      </c>
      <c r="E142" s="299" t="n">
        <f aca="false">F142+G142</f>
        <v>6016.7786</v>
      </c>
      <c r="F142" s="298" t="n">
        <f aca="false">0.04*D142</f>
        <v>3438.1592</v>
      </c>
      <c r="G142" s="298" t="n">
        <f aca="false">0.03*D142</f>
        <v>2578.6194</v>
      </c>
      <c r="H142" s="298"/>
      <c r="I142" s="130" t="n">
        <f aca="false">T143</f>
        <v>0</v>
      </c>
      <c r="J142" s="212"/>
      <c r="K142" s="212"/>
      <c r="L142" s="212"/>
      <c r="M142" s="212"/>
      <c r="N142" s="212" t="s">
        <v>213</v>
      </c>
      <c r="O142" s="130" t="n">
        <v>40682.927</v>
      </c>
      <c r="P142" s="130" t="n">
        <v>42262.16</v>
      </c>
      <c r="Q142" s="144"/>
      <c r="R142" s="213"/>
      <c r="S142" s="298" t="n">
        <v>60</v>
      </c>
      <c r="T142" s="298" t="n">
        <f aca="false">(P142-O142)*S142-T144</f>
        <v>85953.98</v>
      </c>
      <c r="U142" s="300" t="n">
        <v>14314</v>
      </c>
      <c r="V142" s="3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209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305" t="s">
        <v>216</v>
      </c>
      <c r="C144" s="297" t="n">
        <f aca="false">H144+E144</f>
        <v>616</v>
      </c>
      <c r="D144" s="298" t="n">
        <f aca="false">T144</f>
        <v>8800</v>
      </c>
      <c r="E144" s="299" t="n">
        <f aca="false">F144+G144</f>
        <v>616</v>
      </c>
      <c r="F144" s="298" t="n">
        <f aca="false">0.04*D144</f>
        <v>352</v>
      </c>
      <c r="G144" s="298" t="n">
        <f aca="false">0.03*D144</f>
        <v>264</v>
      </c>
      <c r="H144" s="298"/>
      <c r="I144" s="130" t="n">
        <f aca="false">T145</f>
        <v>8240</v>
      </c>
      <c r="J144" s="212"/>
      <c r="K144" s="212"/>
      <c r="L144" s="212"/>
      <c r="M144" s="212"/>
      <c r="N144" s="212" t="s">
        <v>213</v>
      </c>
      <c r="O144" s="130" t="n">
        <v>5665</v>
      </c>
      <c r="P144" s="130" t="n">
        <v>5885</v>
      </c>
      <c r="Q144" s="144"/>
      <c r="R144" s="213"/>
      <c r="S144" s="298" t="n">
        <v>40</v>
      </c>
      <c r="T144" s="298" t="n">
        <f aca="false">(P144-O144)*S144</f>
        <v>8800</v>
      </c>
      <c r="U144" s="136"/>
      <c r="V144" s="129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305" t="s">
        <v>218</v>
      </c>
      <c r="C145" s="306" t="n">
        <f aca="false">E145+E146</f>
        <v>835.44</v>
      </c>
      <c r="D145" s="130" t="n">
        <f aca="false">T145</f>
        <v>8240</v>
      </c>
      <c r="E145" s="130" t="n">
        <f aca="false">F145+G145</f>
        <v>766.32</v>
      </c>
      <c r="F145" s="130" t="n">
        <f aca="false">0.05*D145</f>
        <v>412</v>
      </c>
      <c r="G145" s="130" t="n">
        <f aca="false">0.043*D145</f>
        <v>354.32</v>
      </c>
      <c r="H145" s="130"/>
      <c r="I145" s="130" t="n">
        <f aca="false">0.6*D145</f>
        <v>4944</v>
      </c>
      <c r="J145" s="212"/>
      <c r="K145" s="212"/>
      <c r="L145" s="212"/>
      <c r="M145" s="212"/>
      <c r="N145" s="212"/>
      <c r="O145" s="298" t="n">
        <v>15896</v>
      </c>
      <c r="P145" s="298" t="n">
        <v>16102</v>
      </c>
      <c r="Q145" s="212" t="s">
        <v>39</v>
      </c>
      <c r="R145" s="213"/>
      <c r="S145" s="253" t="n">
        <v>40</v>
      </c>
      <c r="T145" s="130" t="n">
        <f aca="false">(P145-O145)*S145</f>
        <v>8240</v>
      </c>
      <c r="U145" s="136" t="n">
        <v>1571</v>
      </c>
      <c r="V145" s="129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143"/>
      <c r="C146" s="250"/>
      <c r="D146" s="130" t="n">
        <f aca="false">T146</f>
        <v>2304</v>
      </c>
      <c r="E146" s="130" t="n">
        <f aca="false">F146+G146</f>
        <v>69.12</v>
      </c>
      <c r="F146" s="130" t="n">
        <f aca="false">0.02*D146</f>
        <v>46.08</v>
      </c>
      <c r="G146" s="130" t="n">
        <f aca="false">0.01*D146</f>
        <v>23.04</v>
      </c>
      <c r="H146" s="130"/>
      <c r="I146" s="130" t="n">
        <f aca="false">0.6*D146</f>
        <v>1382.4</v>
      </c>
      <c r="J146" s="212"/>
      <c r="K146" s="212"/>
      <c r="L146" s="212"/>
      <c r="M146" s="212"/>
      <c r="N146" s="212"/>
      <c r="O146" s="298" t="n">
        <v>111017</v>
      </c>
      <c r="P146" s="298" t="n">
        <v>113321</v>
      </c>
      <c r="Q146" s="212"/>
      <c r="R146" s="213"/>
      <c r="S146" s="253" t="n">
        <v>1</v>
      </c>
      <c r="T146" s="130" t="n">
        <f aca="false">(P146-O146)*S146</f>
        <v>2304</v>
      </c>
      <c r="U146" s="136" t="n">
        <v>8673</v>
      </c>
      <c r="V146" s="129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209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24" t="s">
        <v>222</v>
      </c>
      <c r="C148" s="306" t="n">
        <f aca="false">F148+G148</f>
        <v>3057.3018</v>
      </c>
      <c r="D148" s="130" t="n">
        <f aca="false">T148</f>
        <v>43675.74</v>
      </c>
      <c r="E148" s="130" t="n">
        <f aca="false">F148+G148</f>
        <v>3057.3018</v>
      </c>
      <c r="F148" s="130" t="n">
        <f aca="false">0.04*H148</f>
        <v>1747.0296</v>
      </c>
      <c r="G148" s="130" t="n">
        <f aca="false">0.03*H148</f>
        <v>1310.2722</v>
      </c>
      <c r="H148" s="130" t="n">
        <f aca="false">T148</f>
        <v>43675.74</v>
      </c>
      <c r="I148" s="130" t="n">
        <f aca="false">Z525</f>
        <v>6780</v>
      </c>
      <c r="J148" s="212"/>
      <c r="K148" s="212"/>
      <c r="L148" s="212"/>
      <c r="M148" s="212"/>
      <c r="N148" s="212"/>
      <c r="O148" s="307" t="s">
        <v>223</v>
      </c>
      <c r="P148" s="307" t="s">
        <v>224</v>
      </c>
      <c r="Q148" s="212" t="s">
        <v>52</v>
      </c>
      <c r="R148" s="213"/>
      <c r="S148" s="253" t="n">
        <v>60</v>
      </c>
      <c r="T148" s="130" t="n">
        <f aca="false">(P148-O148)*S148</f>
        <v>43675.74</v>
      </c>
      <c r="U148" s="136" t="n">
        <v>27421830</v>
      </c>
      <c r="V148" s="129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305"/>
      <c r="C149" s="250"/>
      <c r="D149" s="250"/>
      <c r="E149" s="250"/>
      <c r="F149" s="130"/>
      <c r="G149" s="130"/>
      <c r="H149" s="130"/>
      <c r="I149" s="130"/>
      <c r="J149" s="295"/>
      <c r="K149" s="295"/>
      <c r="L149" s="295"/>
      <c r="M149" s="295"/>
      <c r="N149" s="295"/>
      <c r="O149" s="130"/>
      <c r="P149" s="130"/>
      <c r="Q149" s="144"/>
      <c r="R149" s="145"/>
      <c r="S149" s="130"/>
      <c r="T149" s="130"/>
      <c r="U149" s="136"/>
      <c r="V149" s="129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24" t="s">
        <v>227</v>
      </c>
      <c r="C150" s="250" t="n">
        <f aca="false">H150+E150</f>
        <v>0</v>
      </c>
      <c r="D150" s="130" t="n">
        <f aca="false">T150+T151</f>
        <v>0</v>
      </c>
      <c r="E150" s="130" t="n">
        <f aca="false">F150+G150</f>
        <v>0</v>
      </c>
      <c r="F150" s="130" t="n">
        <f aca="false">0.04*(H150+D150)</f>
        <v>0</v>
      </c>
      <c r="G150" s="130" t="n">
        <f aca="false">0.03*(H150+D150)</f>
        <v>0</v>
      </c>
      <c r="H150" s="130" t="n">
        <f aca="false">T152</f>
        <v>0</v>
      </c>
      <c r="I150" s="130" t="n">
        <f aca="false">0.4*C150</f>
        <v>0</v>
      </c>
      <c r="J150" s="212"/>
      <c r="K150" s="212"/>
      <c r="L150" s="212"/>
      <c r="M150" s="212"/>
      <c r="N150" s="212" t="s">
        <v>228</v>
      </c>
      <c r="O150" s="251" t="n">
        <v>1034.443</v>
      </c>
      <c r="P150" s="251" t="n">
        <v>1034.443</v>
      </c>
      <c r="Q150" s="144"/>
      <c r="R150" s="290"/>
      <c r="S150" s="253" t="n">
        <v>40</v>
      </c>
      <c r="T150" s="130" t="n">
        <f aca="false">(P150-O150)*S150</f>
        <v>0</v>
      </c>
      <c r="U150" s="136" t="n">
        <v>9834</v>
      </c>
      <c r="V150" s="129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143"/>
      <c r="C151" s="250"/>
      <c r="D151" s="130"/>
      <c r="E151" s="130"/>
      <c r="F151" s="130"/>
      <c r="G151" s="130"/>
      <c r="H151" s="130"/>
      <c r="I151" s="130" t="n">
        <f aca="false">0.4*C151</f>
        <v>0</v>
      </c>
      <c r="J151" s="212"/>
      <c r="K151" s="212"/>
      <c r="L151" s="212"/>
      <c r="M151" s="212"/>
      <c r="N151" s="212"/>
      <c r="O151" s="251" t="n">
        <v>400.122</v>
      </c>
      <c r="P151" s="251" t="n">
        <v>400.122</v>
      </c>
      <c r="Q151" s="144"/>
      <c r="R151" s="213"/>
      <c r="S151" s="253" t="n">
        <v>30</v>
      </c>
      <c r="T151" s="130" t="n">
        <f aca="false">(P151-O151)*S151</f>
        <v>0</v>
      </c>
      <c r="U151" s="136" t="n">
        <v>9861</v>
      </c>
      <c r="V151" s="129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136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209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24" t="s">
        <v>229</v>
      </c>
      <c r="C154" s="250" t="n">
        <f aca="false">H154+E154</f>
        <v>111.8544</v>
      </c>
      <c r="D154" s="132" t="n">
        <f aca="false">T154+T156+T157+T159+T160+T161</f>
        <v>293689.32</v>
      </c>
      <c r="E154" s="130" t="n">
        <f aca="false">G154+F154</f>
        <v>111.8544</v>
      </c>
      <c r="F154" s="130" t="n">
        <f aca="false">0.04*(T160+T161)</f>
        <v>63.9168</v>
      </c>
      <c r="G154" s="130" t="n">
        <f aca="false">0.03*(T160+T161)</f>
        <v>47.9376</v>
      </c>
      <c r="H154" s="130"/>
      <c r="I154" s="130" t="n">
        <f aca="false">0.54*(T160+T161)*0</f>
        <v>0</v>
      </c>
      <c r="J154" s="212"/>
      <c r="K154" s="212"/>
      <c r="L154" s="212"/>
      <c r="M154" s="212"/>
      <c r="N154" s="212"/>
      <c r="O154" s="251"/>
      <c r="P154" s="251"/>
      <c r="Q154" s="144"/>
      <c r="R154" s="290"/>
      <c r="S154" s="253"/>
      <c r="T154" s="130"/>
      <c r="U154" s="136"/>
      <c r="V154" s="129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143"/>
      <c r="C155" s="130"/>
      <c r="D155" s="130"/>
      <c r="E155" s="130"/>
      <c r="F155" s="130"/>
      <c r="G155" s="130"/>
      <c r="H155" s="130"/>
      <c r="I155" s="130" t="n">
        <f aca="false">0.54*C155</f>
        <v>0</v>
      </c>
      <c r="J155" s="212"/>
      <c r="K155" s="212"/>
      <c r="L155" s="212"/>
      <c r="M155" s="212"/>
      <c r="N155" s="212"/>
      <c r="O155" s="311"/>
      <c r="P155" s="311"/>
      <c r="Q155" s="144"/>
      <c r="R155" s="290"/>
      <c r="S155" s="253"/>
      <c r="T155" s="130"/>
      <c r="U155" s="136"/>
      <c r="V155" s="129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143"/>
      <c r="C156" s="130"/>
      <c r="D156" s="130"/>
      <c r="E156" s="130"/>
      <c r="F156" s="130"/>
      <c r="G156" s="130"/>
      <c r="H156" s="130"/>
      <c r="I156" s="130" t="n">
        <f aca="false">0.54*C156</f>
        <v>0</v>
      </c>
      <c r="J156" s="212"/>
      <c r="K156" s="212"/>
      <c r="L156" s="212"/>
      <c r="M156" s="212"/>
      <c r="N156" s="212"/>
      <c r="O156" s="307" t="s">
        <v>230</v>
      </c>
      <c r="P156" s="307" t="s">
        <v>231</v>
      </c>
      <c r="Q156" s="144"/>
      <c r="R156" s="290"/>
      <c r="S156" s="253" t="n">
        <v>300</v>
      </c>
      <c r="T156" s="130" t="n">
        <f aca="false">(P156-O156)*S156</f>
        <v>167953.2</v>
      </c>
      <c r="U156" s="136" t="n">
        <v>257</v>
      </c>
      <c r="V156" s="129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143"/>
      <c r="C157" s="130"/>
      <c r="D157" s="130"/>
      <c r="E157" s="130"/>
      <c r="F157" s="130"/>
      <c r="G157" s="130"/>
      <c r="H157" s="130"/>
      <c r="I157" s="130" t="n">
        <f aca="false">0.54*C157</f>
        <v>0</v>
      </c>
      <c r="J157" s="212"/>
      <c r="K157" s="212"/>
      <c r="L157" s="212"/>
      <c r="M157" s="212"/>
      <c r="N157" s="212"/>
      <c r="O157" s="307" t="s">
        <v>234</v>
      </c>
      <c r="P157" s="307" t="s">
        <v>235</v>
      </c>
      <c r="Q157" s="144"/>
      <c r="R157" s="290"/>
      <c r="S157" s="253" t="n">
        <v>300</v>
      </c>
      <c r="T157" s="130" t="n">
        <f aca="false">(P157-O157)*S157</f>
        <v>124138.2</v>
      </c>
      <c r="U157" s="136" t="n">
        <v>851</v>
      </c>
      <c r="V157" s="129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136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2"/>
      <c r="K159" s="212"/>
      <c r="L159" s="212"/>
      <c r="M159" s="212"/>
      <c r="N159" s="212"/>
      <c r="O159" s="251"/>
      <c r="P159" s="251"/>
      <c r="Q159" s="144"/>
      <c r="R159" s="290"/>
      <c r="S159" s="253"/>
      <c r="T159" s="130"/>
      <c r="U159" s="136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08"/>
      <c r="C160" s="206"/>
      <c r="D160" s="206"/>
      <c r="E160" s="206"/>
      <c r="F160" s="206"/>
      <c r="G160" s="206"/>
      <c r="H160" s="130"/>
      <c r="I160" s="130" t="n">
        <f aca="false">0.54*C160</f>
        <v>0</v>
      </c>
      <c r="J160" s="212"/>
      <c r="K160" s="212"/>
      <c r="L160" s="212"/>
      <c r="M160" s="212"/>
      <c r="N160" s="212"/>
      <c r="O160" s="251" t="n">
        <v>2235.086</v>
      </c>
      <c r="P160" s="251" t="n">
        <v>2274.269</v>
      </c>
      <c r="Q160" s="144"/>
      <c r="R160" s="290"/>
      <c r="S160" s="253" t="n">
        <v>40</v>
      </c>
      <c r="T160" s="130" t="n">
        <f aca="false">(P160-O160)*S160</f>
        <v>1567.32</v>
      </c>
      <c r="U160" s="136" t="n">
        <v>6289</v>
      </c>
      <c r="V160" s="129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08"/>
      <c r="C161" s="206"/>
      <c r="D161" s="206"/>
      <c r="E161" s="206"/>
      <c r="F161" s="206"/>
      <c r="G161" s="206"/>
      <c r="H161" s="206"/>
      <c r="I161" s="130" t="n">
        <f aca="false">0.54*C161</f>
        <v>0</v>
      </c>
      <c r="J161" s="212"/>
      <c r="K161" s="212"/>
      <c r="L161" s="212"/>
      <c r="M161" s="212"/>
      <c r="N161" s="212"/>
      <c r="O161" s="251" t="n">
        <v>2062.965</v>
      </c>
      <c r="P161" s="251" t="n">
        <v>2063.985</v>
      </c>
      <c r="Q161" s="144"/>
      <c r="R161" s="290"/>
      <c r="S161" s="253" t="n">
        <v>30</v>
      </c>
      <c r="T161" s="130" t="n">
        <f aca="false">(P161-O161)*S161</f>
        <v>30.5999999999995</v>
      </c>
      <c r="U161" s="136" t="n">
        <v>9845</v>
      </c>
      <c r="V161" s="129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24" t="s">
        <v>237</v>
      </c>
      <c r="C162" s="306" t="n">
        <f aca="false">F162+G162</f>
        <v>357.394800000001</v>
      </c>
      <c r="D162" s="130" t="n">
        <f aca="false">H162+E162</f>
        <v>5463.03480000002</v>
      </c>
      <c r="E162" s="130" t="n">
        <f aca="false">F162+G162</f>
        <v>357.394800000001</v>
      </c>
      <c r="F162" s="130" t="n">
        <f aca="false">0.04*H162</f>
        <v>204.225600000001</v>
      </c>
      <c r="G162" s="130" t="n">
        <f aca="false">0.03*H162</f>
        <v>153.1692</v>
      </c>
      <c r="H162" s="130" t="n">
        <f aca="false">T162</f>
        <v>5105.64000000001</v>
      </c>
      <c r="I162" s="130" t="n">
        <f aca="false">(X518-W518)*40</f>
        <v>856.400000000001</v>
      </c>
      <c r="J162" s="212"/>
      <c r="K162" s="212"/>
      <c r="L162" s="212"/>
      <c r="M162" s="212"/>
      <c r="N162" s="212"/>
      <c r="O162" s="251" t="n">
        <v>8334.365</v>
      </c>
      <c r="P162" s="251" t="n">
        <v>8547.1</v>
      </c>
      <c r="Q162" s="254"/>
      <c r="R162" s="255"/>
      <c r="S162" s="253" t="n">
        <v>24</v>
      </c>
      <c r="T162" s="130" t="n">
        <f aca="false">(P162-O162)*S162</f>
        <v>5105.64000000001</v>
      </c>
      <c r="U162" s="136" t="n">
        <v>5667</v>
      </c>
      <c r="V162" s="129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14417.43255</v>
      </c>
      <c r="D163" s="206" t="n">
        <f aca="false">SUM(D138:D162)</f>
        <v>488221.2598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152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320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152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1" t="s">
        <v>241</v>
      </c>
      <c r="C166" s="130" t="n">
        <f aca="false">H166+E166</f>
        <v>1432.73</v>
      </c>
      <c r="D166" s="130"/>
      <c r="E166" s="130" t="n">
        <f aca="false">F166+G166</f>
        <v>93.73</v>
      </c>
      <c r="F166" s="130" t="n">
        <f aca="false">0.04*H166</f>
        <v>53.56</v>
      </c>
      <c r="G166" s="130" t="n">
        <f aca="false">0.03*H166</f>
        <v>40.17</v>
      </c>
      <c r="H166" s="130" t="n">
        <f aca="false">T166</f>
        <v>1339</v>
      </c>
      <c r="I166" s="130" t="n">
        <f aca="false">0.6*C166</f>
        <v>859.638</v>
      </c>
      <c r="J166" s="212"/>
      <c r="K166" s="212"/>
      <c r="L166" s="212"/>
      <c r="M166" s="212"/>
      <c r="N166" s="212"/>
      <c r="O166" s="130" t="n">
        <v>22823</v>
      </c>
      <c r="P166" s="130" t="n">
        <v>24162</v>
      </c>
      <c r="Q166" s="144"/>
      <c r="R166" s="145"/>
      <c r="S166" s="130" t="n">
        <v>1</v>
      </c>
      <c r="T166" s="130" t="n">
        <f aca="false">(P166-O166)*S166</f>
        <v>1339</v>
      </c>
      <c r="U166" s="136" t="n">
        <v>179316</v>
      </c>
      <c r="V166" s="129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143" t="s">
        <v>243</v>
      </c>
      <c r="C167" s="130" t="n">
        <f aca="false">H167+E167</f>
        <v>131.61</v>
      </c>
      <c r="D167" s="130"/>
      <c r="E167" s="130" t="n">
        <f aca="false">F167+G167</f>
        <v>8.61</v>
      </c>
      <c r="F167" s="130" t="n">
        <f aca="false">0.04*H167</f>
        <v>4.92</v>
      </c>
      <c r="G167" s="130" t="n">
        <f aca="false">0.03*H167</f>
        <v>3.69</v>
      </c>
      <c r="H167" s="130" t="n">
        <f aca="false">T167</f>
        <v>123</v>
      </c>
      <c r="I167" s="130" t="n">
        <f aca="false">0.6*C167</f>
        <v>78.966</v>
      </c>
      <c r="J167" s="212"/>
      <c r="K167" s="212"/>
      <c r="L167" s="212"/>
      <c r="M167" s="212"/>
      <c r="N167" s="212"/>
      <c r="O167" s="130" t="n">
        <v>70388</v>
      </c>
      <c r="P167" s="130" t="n">
        <v>70511</v>
      </c>
      <c r="Q167" s="254"/>
      <c r="R167" s="255"/>
      <c r="S167" s="253" t="n">
        <v>1</v>
      </c>
      <c r="T167" s="130" t="n">
        <f aca="false">(P167-O167)*S167</f>
        <v>123</v>
      </c>
      <c r="U167" s="136"/>
      <c r="V167" s="129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143" t="s">
        <v>246</v>
      </c>
      <c r="C168" s="130" t="n">
        <f aca="false">H168+E168</f>
        <v>230.05</v>
      </c>
      <c r="D168" s="130"/>
      <c r="E168" s="130" t="n">
        <f aca="false">F168+G168</f>
        <v>15.05</v>
      </c>
      <c r="F168" s="130" t="n">
        <f aca="false">0.04*H168</f>
        <v>8.6</v>
      </c>
      <c r="G168" s="130" t="n">
        <f aca="false">0.03*H168</f>
        <v>6.45</v>
      </c>
      <c r="H168" s="130" t="n">
        <f aca="false">T168</f>
        <v>215</v>
      </c>
      <c r="I168" s="130" t="n">
        <f aca="false">0.6*C168</f>
        <v>138.03</v>
      </c>
      <c r="J168" s="212"/>
      <c r="K168" s="212"/>
      <c r="L168" s="212"/>
      <c r="M168" s="212"/>
      <c r="N168" s="212"/>
      <c r="O168" s="130" t="n">
        <v>9489</v>
      </c>
      <c r="P168" s="130" t="n">
        <v>9704</v>
      </c>
      <c r="Q168" s="212" t="s">
        <v>35</v>
      </c>
      <c r="R168" s="213"/>
      <c r="S168" s="253" t="n">
        <v>1</v>
      </c>
      <c r="T168" s="130" t="n">
        <f aca="false">(P168-O168)*S168</f>
        <v>215</v>
      </c>
      <c r="U168" s="136"/>
      <c r="V168" s="129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143" t="s">
        <v>248</v>
      </c>
      <c r="C169" s="322" t="n">
        <f aca="false">H169+E169</f>
        <v>958.72</v>
      </c>
      <c r="D169" s="322"/>
      <c r="E169" s="322" t="n">
        <f aca="false">F169+G169</f>
        <v>62.72</v>
      </c>
      <c r="F169" s="322" t="n">
        <f aca="false">0.04*H169</f>
        <v>35.84</v>
      </c>
      <c r="G169" s="322" t="n">
        <f aca="false">0.03*H169</f>
        <v>26.88</v>
      </c>
      <c r="H169" s="322" t="n">
        <f aca="false">T169</f>
        <v>896</v>
      </c>
      <c r="I169" s="322" t="n">
        <f aca="false">0.6*C169</f>
        <v>575.232</v>
      </c>
      <c r="J169" s="323"/>
      <c r="K169" s="323"/>
      <c r="L169" s="323"/>
      <c r="M169" s="323"/>
      <c r="N169" s="323"/>
      <c r="O169" s="322" t="n">
        <v>21553</v>
      </c>
      <c r="P169" s="322" t="n">
        <v>22449</v>
      </c>
      <c r="Q169" s="323" t="s">
        <v>35</v>
      </c>
      <c r="R169" s="288"/>
      <c r="S169" s="324" t="n">
        <v>1</v>
      </c>
      <c r="T169" s="322" t="n">
        <f aca="false">(P169-O169)*S169</f>
        <v>896</v>
      </c>
      <c r="U169" s="136" t="n">
        <v>6648</v>
      </c>
      <c r="V169" s="129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143" t="s">
        <v>250</v>
      </c>
      <c r="C170" s="130" t="n">
        <f aca="false">H170+E170</f>
        <v>3386.55</v>
      </c>
      <c r="D170" s="130"/>
      <c r="E170" s="130" t="n">
        <f aca="false">F170+G170</f>
        <v>221.55</v>
      </c>
      <c r="F170" s="130" t="n">
        <f aca="false">0.04*H170</f>
        <v>126.6</v>
      </c>
      <c r="G170" s="130" t="n">
        <f aca="false">0.03*H170</f>
        <v>94.95</v>
      </c>
      <c r="H170" s="130" t="n">
        <f aca="false">T170</f>
        <v>3165</v>
      </c>
      <c r="I170" s="130" t="n">
        <f aca="false">0.6*C170</f>
        <v>2031.93</v>
      </c>
      <c r="J170" s="212"/>
      <c r="K170" s="212"/>
      <c r="L170" s="212"/>
      <c r="M170" s="212"/>
      <c r="N170" s="212"/>
      <c r="O170" s="130" t="n">
        <v>75920</v>
      </c>
      <c r="P170" s="130" t="n">
        <v>79085</v>
      </c>
      <c r="Q170" s="144"/>
      <c r="R170" s="145"/>
      <c r="S170" s="253" t="n">
        <v>1</v>
      </c>
      <c r="T170" s="130" t="n">
        <f aca="false">(P170-O170)*S170</f>
        <v>3165</v>
      </c>
      <c r="U170" s="136"/>
      <c r="V170" s="129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143" t="s">
        <v>252</v>
      </c>
      <c r="C171" s="130" t="n">
        <f aca="false">H171+E171</f>
        <v>8212.25</v>
      </c>
      <c r="D171" s="130"/>
      <c r="E171" s="130" t="n">
        <f aca="false">F171+G171</f>
        <v>537.25</v>
      </c>
      <c r="F171" s="130" t="n">
        <f aca="false">0.04*H171</f>
        <v>307</v>
      </c>
      <c r="G171" s="130" t="n">
        <f aca="false">0.03*H171</f>
        <v>230.25</v>
      </c>
      <c r="H171" s="130" t="n">
        <f aca="false">T171</f>
        <v>7675</v>
      </c>
      <c r="I171" s="130" t="n">
        <f aca="false">0.6*C171</f>
        <v>4927.35</v>
      </c>
      <c r="J171" s="212"/>
      <c r="K171" s="212"/>
      <c r="L171" s="212"/>
      <c r="M171" s="212"/>
      <c r="N171" s="212"/>
      <c r="O171" s="130" t="n">
        <v>188555</v>
      </c>
      <c r="P171" s="130" t="n">
        <v>196230</v>
      </c>
      <c r="Q171" s="212"/>
      <c r="R171" s="213"/>
      <c r="S171" s="253" t="n">
        <v>1</v>
      </c>
      <c r="T171" s="130" t="n">
        <f aca="false">(P171-O171)*S171</f>
        <v>7675</v>
      </c>
      <c r="U171" s="136"/>
      <c r="V171" s="129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143" t="s">
        <v>254</v>
      </c>
      <c r="C172" s="130" t="n">
        <f aca="false">H172+E172</f>
        <v>1154.53</v>
      </c>
      <c r="D172" s="130"/>
      <c r="E172" s="130" t="n">
        <f aca="false">F172+G172</f>
        <v>75.53</v>
      </c>
      <c r="F172" s="130" t="n">
        <f aca="false">0.04*H172</f>
        <v>43.16</v>
      </c>
      <c r="G172" s="130" t="n">
        <f aca="false">0.03*H172</f>
        <v>32.37</v>
      </c>
      <c r="H172" s="130" t="n">
        <f aca="false">T172</f>
        <v>1079</v>
      </c>
      <c r="I172" s="130" t="n">
        <f aca="false">0.6*C172</f>
        <v>692.718</v>
      </c>
      <c r="J172" s="295"/>
      <c r="K172" s="295"/>
      <c r="L172" s="295"/>
      <c r="M172" s="295"/>
      <c r="N172" s="295"/>
      <c r="O172" s="130" t="n">
        <v>30920</v>
      </c>
      <c r="P172" s="130" t="n">
        <v>31999</v>
      </c>
      <c r="Q172" s="144"/>
      <c r="R172" s="213"/>
      <c r="S172" s="253" t="n">
        <v>1</v>
      </c>
      <c r="T172" s="130" t="n">
        <f aca="false">(P172-O172)*S172</f>
        <v>1079</v>
      </c>
      <c r="U172" s="136"/>
      <c r="V172" s="129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1"/>
      <c r="C173" s="130" t="n">
        <f aca="false">H173+E173</f>
        <v>294.25</v>
      </c>
      <c r="D173" s="130"/>
      <c r="E173" s="130" t="n">
        <f aca="false">F173+G173</f>
        <v>19.25</v>
      </c>
      <c r="F173" s="130" t="n">
        <f aca="false">0.04*H173</f>
        <v>11</v>
      </c>
      <c r="G173" s="130" t="n">
        <f aca="false">0.03*H173</f>
        <v>8.25</v>
      </c>
      <c r="H173" s="130" t="n">
        <f aca="false">T173</f>
        <v>275</v>
      </c>
      <c r="I173" s="130" t="n">
        <f aca="false">0.6*C173</f>
        <v>176.55</v>
      </c>
      <c r="J173" s="212"/>
      <c r="K173" s="212"/>
      <c r="L173" s="212"/>
      <c r="M173" s="212"/>
      <c r="N173" s="212"/>
      <c r="O173" s="130" t="n">
        <v>25825</v>
      </c>
      <c r="P173" s="130" t="n">
        <v>26100</v>
      </c>
      <c r="Q173" s="144"/>
      <c r="R173" s="145"/>
      <c r="S173" s="253" t="n">
        <v>1</v>
      </c>
      <c r="T173" s="130" t="n">
        <f aca="false">(P173-O173)*S173</f>
        <v>275</v>
      </c>
      <c r="U173" s="136" t="n">
        <v>8383</v>
      </c>
      <c r="V173" s="129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24" t="s">
        <v>257</v>
      </c>
      <c r="C174" s="250" t="n">
        <f aca="false">H174+E174</f>
        <v>27739.3647999998</v>
      </c>
      <c r="D174" s="250"/>
      <c r="E174" s="250" t="n">
        <f aca="false">F174+G174</f>
        <v>1814.72479999998</v>
      </c>
      <c r="F174" s="250" t="n">
        <f aca="false">0.04*H174</f>
        <v>1036.98559999999</v>
      </c>
      <c r="G174" s="250" t="n">
        <f aca="false">0.03*H174</f>
        <v>777.739199999993</v>
      </c>
      <c r="H174" s="250" t="n">
        <f aca="false">T174</f>
        <v>25924.6399999998</v>
      </c>
      <c r="I174" s="250" t="n">
        <f aca="false">T175+250+750</f>
        <v>1000</v>
      </c>
      <c r="J174" s="295"/>
      <c r="K174" s="295"/>
      <c r="L174" s="295"/>
      <c r="M174" s="295"/>
      <c r="N174" s="295"/>
      <c r="O174" s="327" t="n">
        <v>63056.764</v>
      </c>
      <c r="P174" s="327" t="n">
        <v>63704.88</v>
      </c>
      <c r="Q174" s="254"/>
      <c r="R174" s="255"/>
      <c r="S174" s="250" t="n">
        <v>40</v>
      </c>
      <c r="T174" s="130" t="n">
        <f aca="false">(P174-O174)*S174</f>
        <v>25924.6399999998</v>
      </c>
      <c r="U174" s="136" t="n">
        <v>2835</v>
      </c>
      <c r="V174" s="129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5.5" hidden="false" customHeight="false" outlineLevel="0" collapsed="false">
      <c r="A175" s="10"/>
      <c r="B175" s="328"/>
      <c r="C175" s="329"/>
      <c r="D175" s="329"/>
      <c r="E175" s="329"/>
      <c r="F175" s="329"/>
      <c r="G175" s="329"/>
      <c r="H175" s="329"/>
      <c r="I175" s="329"/>
      <c r="J175" s="208"/>
      <c r="K175" s="208"/>
      <c r="L175" s="208"/>
      <c r="M175" s="208"/>
      <c r="N175" s="208"/>
      <c r="O175" s="330"/>
      <c r="P175" s="330"/>
      <c r="Q175" s="9"/>
      <c r="R175" s="331"/>
      <c r="S175" s="329"/>
      <c r="T175" s="329"/>
      <c r="U175" s="209"/>
      <c r="V175" s="210"/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332" t="s">
        <v>259</v>
      </c>
      <c r="C176" s="130" t="n">
        <f aca="false">H176+E176</f>
        <v>861.35</v>
      </c>
      <c r="D176" s="130"/>
      <c r="E176" s="130" t="n">
        <f aca="false">F176+G176</f>
        <v>56.35</v>
      </c>
      <c r="F176" s="130" t="n">
        <f aca="false">0.04*H176</f>
        <v>32.2</v>
      </c>
      <c r="G176" s="130" t="n">
        <f aca="false">0.03*H176</f>
        <v>24.15</v>
      </c>
      <c r="H176" s="130" t="n">
        <f aca="false">T176</f>
        <v>805</v>
      </c>
      <c r="I176" s="130" t="n">
        <f aca="false">0.6*C176</f>
        <v>516.81</v>
      </c>
      <c r="J176" s="212"/>
      <c r="K176" s="212"/>
      <c r="L176" s="212"/>
      <c r="M176" s="212"/>
      <c r="N176" s="212"/>
      <c r="O176" s="130" t="n">
        <v>29962</v>
      </c>
      <c r="P176" s="130" t="n">
        <v>30767</v>
      </c>
      <c r="Q176" s="144"/>
      <c r="R176" s="145"/>
      <c r="S176" s="253" t="n">
        <v>1</v>
      </c>
      <c r="T176" s="130" t="n">
        <f aca="false">(P176-O176)*S176</f>
        <v>805</v>
      </c>
      <c r="U176" s="333"/>
      <c r="V176" s="39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332"/>
      <c r="C177" s="198" t="n">
        <f aca="false">H177+E177</f>
        <v>19317.7800000001</v>
      </c>
      <c r="D177" s="198"/>
      <c r="E177" s="198" t="n">
        <f aca="false">F177+G177</f>
        <v>1263.78000000001</v>
      </c>
      <c r="F177" s="198" t="n">
        <f aca="false">0.04*H177</f>
        <v>722.160000000004</v>
      </c>
      <c r="G177" s="198" t="n">
        <f aca="false">0.03*H177</f>
        <v>541.620000000003</v>
      </c>
      <c r="H177" s="198" t="n">
        <f aca="false">T177</f>
        <v>18054.0000000001</v>
      </c>
      <c r="I177" s="334" t="n">
        <f aca="false">0.6*C177</f>
        <v>11590.6680000001</v>
      </c>
      <c r="J177" s="35"/>
      <c r="K177" s="35"/>
      <c r="L177" s="35"/>
      <c r="M177" s="35"/>
      <c r="N177" s="35"/>
      <c r="O177" s="335" t="n">
        <v>36631</v>
      </c>
      <c r="P177" s="335" t="n">
        <v>36931.9</v>
      </c>
      <c r="Q177" s="35" t="s">
        <v>35</v>
      </c>
      <c r="R177" s="336"/>
      <c r="S177" s="337" t="n">
        <v>60</v>
      </c>
      <c r="T177" s="198" t="n">
        <f aca="false">(P177-O177)*S177</f>
        <v>18054.0000000001</v>
      </c>
      <c r="U177" s="38" t="n">
        <v>4093</v>
      </c>
      <c r="V177" s="39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338" t="s">
        <v>262</v>
      </c>
      <c r="C178" s="339" t="n">
        <f aca="false">H178+E178</f>
        <v>4381.65</v>
      </c>
      <c r="D178" s="339"/>
      <c r="E178" s="339" t="n">
        <f aca="false">G178+F178</f>
        <v>286.65</v>
      </c>
      <c r="F178" s="339" t="n">
        <f aca="false">0.04*H178</f>
        <v>163.8</v>
      </c>
      <c r="G178" s="339" t="n">
        <f aca="false">0.03*H178</f>
        <v>122.85</v>
      </c>
      <c r="H178" s="339" t="n">
        <f aca="false">T178</f>
        <v>4095</v>
      </c>
      <c r="I178" s="339" t="n">
        <f aca="false">0.6*C178</f>
        <v>2628.99</v>
      </c>
      <c r="J178" s="340"/>
      <c r="K178" s="340"/>
      <c r="L178" s="340"/>
      <c r="M178" s="340"/>
      <c r="N178" s="340"/>
      <c r="O178" s="339" t="n">
        <v>88093</v>
      </c>
      <c r="P178" s="339" t="n">
        <v>92188</v>
      </c>
      <c r="Q178" s="341"/>
      <c r="R178" s="342"/>
      <c r="S178" s="343" t="n">
        <v>1</v>
      </c>
      <c r="T178" s="339" t="n">
        <f aca="false">(P178-O178)*S178</f>
        <v>4095</v>
      </c>
      <c r="U178" s="38" t="n">
        <v>7368</v>
      </c>
      <c r="V178" s="39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31" t="s">
        <v>264</v>
      </c>
      <c r="C179" s="32" t="n">
        <f aca="false">H179+E179</f>
        <v>924.48</v>
      </c>
      <c r="D179" s="32"/>
      <c r="E179" s="32" t="n">
        <f aca="false">F179+G179</f>
        <v>60.48</v>
      </c>
      <c r="F179" s="32" t="n">
        <f aca="false">0.04*H179</f>
        <v>34.56</v>
      </c>
      <c r="G179" s="32" t="n">
        <f aca="false">0.03*H179</f>
        <v>25.92</v>
      </c>
      <c r="H179" s="32" t="n">
        <f aca="false">T179</f>
        <v>864</v>
      </c>
      <c r="I179" s="32" t="n">
        <f aca="false">0.6*C179</f>
        <v>554.688</v>
      </c>
      <c r="J179" s="35"/>
      <c r="K179" s="35"/>
      <c r="L179" s="35"/>
      <c r="M179" s="35"/>
      <c r="N179" s="35"/>
      <c r="O179" s="32" t="n">
        <v>6400</v>
      </c>
      <c r="P179" s="32" t="n">
        <v>7264</v>
      </c>
      <c r="Q179" s="36"/>
      <c r="R179" s="42"/>
      <c r="S179" s="69" t="n">
        <v>1</v>
      </c>
      <c r="T179" s="32" t="n">
        <f aca="false">(P179-O179)*S179</f>
        <v>864</v>
      </c>
      <c r="U179" s="38" t="n">
        <v>4327</v>
      </c>
      <c r="V179" s="39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31" t="s">
        <v>266</v>
      </c>
      <c r="C180" s="32" t="n">
        <f aca="false">H180+E180</f>
        <v>915.92</v>
      </c>
      <c r="D180" s="32"/>
      <c r="E180" s="32" t="n">
        <f aca="false">F180+G180</f>
        <v>59.92</v>
      </c>
      <c r="F180" s="32" t="n">
        <f aca="false">0.04*H180</f>
        <v>34.24</v>
      </c>
      <c r="G180" s="32" t="n">
        <f aca="false">0.03*H180</f>
        <v>25.68</v>
      </c>
      <c r="H180" s="32" t="n">
        <f aca="false">T180</f>
        <v>856</v>
      </c>
      <c r="I180" s="32" t="n">
        <f aca="false">0.6*C180</f>
        <v>549.552</v>
      </c>
      <c r="J180" s="35"/>
      <c r="K180" s="35"/>
      <c r="L180" s="35"/>
      <c r="M180" s="35"/>
      <c r="N180" s="35"/>
      <c r="O180" s="32" t="n">
        <v>2603</v>
      </c>
      <c r="P180" s="32" t="n">
        <v>3459</v>
      </c>
      <c r="Q180" s="36"/>
      <c r="R180" s="42"/>
      <c r="S180" s="69" t="n">
        <v>1</v>
      </c>
      <c r="T180" s="32" t="n">
        <f aca="false">(P180-O180)*S180</f>
        <v>856</v>
      </c>
      <c r="U180" s="38" t="n">
        <v>70373</v>
      </c>
      <c r="V180" s="39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31" t="s">
        <v>268</v>
      </c>
      <c r="C181" s="32" t="n">
        <f aca="false">H181+E181</f>
        <v>1070</v>
      </c>
      <c r="D181" s="32"/>
      <c r="E181" s="32" t="n">
        <f aca="false">F181+G181</f>
        <v>70</v>
      </c>
      <c r="F181" s="32" t="n">
        <f aca="false">0.04*H181</f>
        <v>40</v>
      </c>
      <c r="G181" s="32" t="n">
        <f aca="false">0.03*H181</f>
        <v>30</v>
      </c>
      <c r="H181" s="32" t="n">
        <f aca="false">T181</f>
        <v>1000</v>
      </c>
      <c r="I181" s="32" t="n">
        <f aca="false">0.6*C181</f>
        <v>642</v>
      </c>
      <c r="J181" s="35"/>
      <c r="K181" s="35"/>
      <c r="L181" s="35"/>
      <c r="M181" s="35"/>
      <c r="N181" s="35"/>
      <c r="O181" s="32" t="n">
        <v>7506</v>
      </c>
      <c r="P181" s="32" t="n">
        <v>8506</v>
      </c>
      <c r="Q181" s="36"/>
      <c r="R181" s="42"/>
      <c r="S181" s="32" t="n">
        <v>1</v>
      </c>
      <c r="T181" s="32" t="n">
        <f aca="false">(P181-O181)*S181</f>
        <v>1000</v>
      </c>
      <c r="U181" s="38" t="n">
        <v>99648</v>
      </c>
      <c r="V181" s="39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31" t="s">
        <v>270</v>
      </c>
      <c r="C182" s="32" t="n">
        <f aca="false">H182+E182</f>
        <v>919.13</v>
      </c>
      <c r="D182" s="32"/>
      <c r="E182" s="32" t="n">
        <f aca="false">F182+G182</f>
        <v>60.13</v>
      </c>
      <c r="F182" s="32" t="n">
        <f aca="false">0.04*H182</f>
        <v>34.36</v>
      </c>
      <c r="G182" s="32" t="n">
        <f aca="false">0.03*H182</f>
        <v>25.77</v>
      </c>
      <c r="H182" s="32" t="n">
        <f aca="false">T182</f>
        <v>859</v>
      </c>
      <c r="I182" s="32" t="n">
        <f aca="false">0.6*C182</f>
        <v>551.478</v>
      </c>
      <c r="J182" s="35"/>
      <c r="K182" s="35"/>
      <c r="L182" s="35"/>
      <c r="M182" s="35"/>
      <c r="N182" s="35" t="s">
        <v>271</v>
      </c>
      <c r="O182" s="32" t="n">
        <v>33227</v>
      </c>
      <c r="P182" s="32" t="n">
        <v>34086</v>
      </c>
      <c r="Q182" s="234"/>
      <c r="R182" s="78"/>
      <c r="S182" s="32" t="n">
        <v>1</v>
      </c>
      <c r="T182" s="32" t="n">
        <f aca="false">(P182-O182)*S182</f>
        <v>859</v>
      </c>
      <c r="U182" s="38" t="n">
        <v>98600</v>
      </c>
      <c r="V182" s="39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51.75" hidden="false" customHeight="false" outlineLevel="0" collapsed="false">
      <c r="A183" s="10"/>
      <c r="B183" s="31" t="s">
        <v>273</v>
      </c>
      <c r="C183" s="32" t="n">
        <f aca="false">H183+E183</f>
        <v>638.79</v>
      </c>
      <c r="D183" s="32"/>
      <c r="E183" s="32" t="n">
        <f aca="false">F183+G183</f>
        <v>41.79</v>
      </c>
      <c r="F183" s="32" t="n">
        <f aca="false">0.04*H183</f>
        <v>23.88</v>
      </c>
      <c r="G183" s="32" t="n">
        <f aca="false">0.03*H183</f>
        <v>17.91</v>
      </c>
      <c r="H183" s="32" t="n">
        <f aca="false">T183</f>
        <v>597</v>
      </c>
      <c r="I183" s="32" t="n">
        <f aca="false">0.6*C183</f>
        <v>383.274</v>
      </c>
      <c r="J183" s="35"/>
      <c r="K183" s="35"/>
      <c r="L183" s="35"/>
      <c r="M183" s="35"/>
      <c r="N183" s="35" t="s">
        <v>274</v>
      </c>
      <c r="O183" s="32" t="n">
        <v>85669</v>
      </c>
      <c r="P183" s="32" t="n">
        <v>86266</v>
      </c>
      <c r="Q183" s="36"/>
      <c r="R183" s="42"/>
      <c r="S183" s="32" t="n">
        <v>1</v>
      </c>
      <c r="T183" s="32" t="n">
        <f aca="false">(P183-O183)*S183</f>
        <v>597</v>
      </c>
      <c r="U183" s="38" t="n">
        <v>98517</v>
      </c>
      <c r="V183" s="39" t="s">
        <v>275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31" t="s">
        <v>276</v>
      </c>
      <c r="C184" s="32" t="n">
        <f aca="false">H184+E184</f>
        <v>1212.31</v>
      </c>
      <c r="D184" s="32"/>
      <c r="E184" s="32" t="n">
        <f aca="false">F184++G184</f>
        <v>79.31</v>
      </c>
      <c r="F184" s="32" t="n">
        <f aca="false">0.04*H184</f>
        <v>45.32</v>
      </c>
      <c r="G184" s="32" t="n">
        <f aca="false">0.03*H184</f>
        <v>33.99</v>
      </c>
      <c r="H184" s="32" t="n">
        <f aca="false">T184</f>
        <v>1133</v>
      </c>
      <c r="I184" s="32" t="n">
        <f aca="false">0.6*C184</f>
        <v>727.386</v>
      </c>
      <c r="J184" s="35"/>
      <c r="K184" s="35"/>
      <c r="L184" s="35"/>
      <c r="M184" s="35"/>
      <c r="N184" s="35" t="s">
        <v>277</v>
      </c>
      <c r="O184" s="32" t="n">
        <v>43966</v>
      </c>
      <c r="P184" s="32" t="n">
        <v>45099</v>
      </c>
      <c r="Q184" s="35" t="s">
        <v>35</v>
      </c>
      <c r="R184" s="37"/>
      <c r="S184" s="69" t="n">
        <v>1</v>
      </c>
      <c r="T184" s="32" t="n">
        <f aca="false">(P184-O184)*S184</f>
        <v>1133</v>
      </c>
      <c r="U184" s="38" t="n">
        <v>98627</v>
      </c>
      <c r="V184" s="39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0" t="s">
        <v>279</v>
      </c>
      <c r="C185" s="32" t="n">
        <f aca="false">H185+E185</f>
        <v>353.1</v>
      </c>
      <c r="D185" s="32"/>
      <c r="E185" s="32" t="n">
        <f aca="false">G185+F185</f>
        <v>23.1</v>
      </c>
      <c r="F185" s="32" t="n">
        <f aca="false">0.04*H185</f>
        <v>13.2</v>
      </c>
      <c r="G185" s="32" t="n">
        <f aca="false">0.03*H185</f>
        <v>9.9</v>
      </c>
      <c r="H185" s="32" t="n">
        <f aca="false">T185</f>
        <v>330</v>
      </c>
      <c r="I185" s="32" t="n">
        <f aca="false">0.6*C185</f>
        <v>211.86</v>
      </c>
      <c r="J185" s="35"/>
      <c r="K185" s="35"/>
      <c r="L185" s="35"/>
      <c r="M185" s="35"/>
      <c r="N185" s="35"/>
      <c r="O185" s="32" t="n">
        <v>73459</v>
      </c>
      <c r="P185" s="32" t="n">
        <v>73789</v>
      </c>
      <c r="Q185" s="234"/>
      <c r="R185" s="78"/>
      <c r="S185" s="69" t="n">
        <v>1</v>
      </c>
      <c r="T185" s="32" t="n">
        <f aca="false">(P185-O185)*S185</f>
        <v>330</v>
      </c>
      <c r="U185" s="38" t="n">
        <v>98556</v>
      </c>
      <c r="V185" s="39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31" t="s">
        <v>281</v>
      </c>
      <c r="C186" s="32" t="n">
        <f aca="false">H186+E186</f>
        <v>530.72</v>
      </c>
      <c r="D186" s="32"/>
      <c r="E186" s="32" t="n">
        <f aca="false">F186+G186</f>
        <v>34.72</v>
      </c>
      <c r="F186" s="32" t="n">
        <f aca="false">0.04*H186</f>
        <v>19.84</v>
      </c>
      <c r="G186" s="32" t="n">
        <f aca="false">0.03*H186</f>
        <v>14.88</v>
      </c>
      <c r="H186" s="32" t="n">
        <f aca="false">T186</f>
        <v>496</v>
      </c>
      <c r="I186" s="32" t="n">
        <f aca="false">0.6*C186</f>
        <v>318.432</v>
      </c>
      <c r="J186" s="35"/>
      <c r="K186" s="35"/>
      <c r="L186" s="35"/>
      <c r="M186" s="35"/>
      <c r="N186" s="35"/>
      <c r="O186" s="32" t="n">
        <v>70624</v>
      </c>
      <c r="P186" s="32" t="n">
        <v>71120</v>
      </c>
      <c r="Q186" s="36"/>
      <c r="R186" s="42"/>
      <c r="S186" s="69" t="n">
        <v>1</v>
      </c>
      <c r="T186" s="32" t="n">
        <f aca="false">(P186-O186)*S186</f>
        <v>496</v>
      </c>
      <c r="U186" s="38" t="n">
        <v>98503</v>
      </c>
      <c r="V186" s="39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347" t="s">
        <v>283</v>
      </c>
      <c r="C187" s="32" t="n">
        <f aca="false">H187+E187</f>
        <v>1032.55</v>
      </c>
      <c r="D187" s="32"/>
      <c r="E187" s="32" t="n">
        <f aca="false">F187+G187</f>
        <v>67.55</v>
      </c>
      <c r="F187" s="32" t="n">
        <f aca="false">0.04*H187</f>
        <v>38.6</v>
      </c>
      <c r="G187" s="32" t="n">
        <f aca="false">0.03*H187</f>
        <v>28.95</v>
      </c>
      <c r="H187" s="32" t="n">
        <f aca="false">T187</f>
        <v>965</v>
      </c>
      <c r="I187" s="32" t="n">
        <f aca="false">0.6*C187</f>
        <v>619.53</v>
      </c>
      <c r="J187" s="35"/>
      <c r="K187" s="35"/>
      <c r="L187" s="35"/>
      <c r="M187" s="35"/>
      <c r="N187" s="35"/>
      <c r="O187" s="32" t="n">
        <v>81513</v>
      </c>
      <c r="P187" s="32" t="n">
        <v>82478</v>
      </c>
      <c r="Q187" s="234"/>
      <c r="R187" s="78"/>
      <c r="S187" s="69" t="n">
        <v>1</v>
      </c>
      <c r="T187" s="32" t="n">
        <f aca="false">(P187-O187)*S187</f>
        <v>965</v>
      </c>
      <c r="U187" s="38" t="n">
        <v>98630</v>
      </c>
      <c r="V187" s="39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347"/>
      <c r="C188" s="348" t="n">
        <f aca="false">H188+E188</f>
        <v>931.97</v>
      </c>
      <c r="D188" s="32"/>
      <c r="E188" s="32" t="n">
        <f aca="false">F188+G188</f>
        <v>60.97</v>
      </c>
      <c r="F188" s="32" t="n">
        <f aca="false">0.04*H188</f>
        <v>34.84</v>
      </c>
      <c r="G188" s="32" t="n">
        <f aca="false">0.03*H188</f>
        <v>26.13</v>
      </c>
      <c r="H188" s="32" t="n">
        <f aca="false">T188</f>
        <v>871</v>
      </c>
      <c r="I188" s="32" t="n">
        <f aca="false">0.6*C188</f>
        <v>559.182</v>
      </c>
      <c r="J188" s="35"/>
      <c r="K188" s="35"/>
      <c r="L188" s="35"/>
      <c r="M188" s="35"/>
      <c r="N188" s="35"/>
      <c r="O188" s="32" t="n">
        <v>74194</v>
      </c>
      <c r="P188" s="32" t="n">
        <v>75065</v>
      </c>
      <c r="Q188" s="36"/>
      <c r="R188" s="107"/>
      <c r="S188" s="69" t="n">
        <v>1</v>
      </c>
      <c r="T188" s="32" t="n">
        <f aca="false">(P188-O188)*S188</f>
        <v>871</v>
      </c>
      <c r="U188" s="38" t="n">
        <v>8265</v>
      </c>
      <c r="V188" s="39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31" t="s">
        <v>286</v>
      </c>
      <c r="C189" s="32" t="n">
        <f aca="false">H189+E189</f>
        <v>0</v>
      </c>
      <c r="D189" s="32"/>
      <c r="E189" s="32" t="n">
        <f aca="false">F189+G189</f>
        <v>0</v>
      </c>
      <c r="F189" s="32" t="n">
        <f aca="false">0.04*H189</f>
        <v>0</v>
      </c>
      <c r="G189" s="32" t="n">
        <f aca="false">0.03*H189</f>
        <v>0</v>
      </c>
      <c r="H189" s="32" t="n">
        <f aca="false">T189</f>
        <v>0</v>
      </c>
      <c r="I189" s="32" t="n">
        <f aca="false">0.6*C189</f>
        <v>0</v>
      </c>
      <c r="J189" s="35"/>
      <c r="K189" s="35"/>
      <c r="L189" s="35"/>
      <c r="M189" s="35"/>
      <c r="N189" s="35"/>
      <c r="O189" s="32" t="n">
        <v>19403</v>
      </c>
      <c r="P189" s="32" t="n">
        <v>19403</v>
      </c>
      <c r="Q189" s="36"/>
      <c r="R189" s="126"/>
      <c r="S189" s="32" t="n">
        <v>1</v>
      </c>
      <c r="T189" s="32" t="n">
        <f aca="false">(P189-O189)*S189</f>
        <v>0</v>
      </c>
      <c r="U189" s="38" t="n">
        <v>8726</v>
      </c>
      <c r="V189" s="39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31" t="s">
        <v>288</v>
      </c>
      <c r="C190" s="32" t="n">
        <f aca="false">H190+E190</f>
        <v>2082.22</v>
      </c>
      <c r="D190" s="32"/>
      <c r="E190" s="32" t="n">
        <f aca="false">F190+G190</f>
        <v>136.22</v>
      </c>
      <c r="F190" s="32" t="n">
        <f aca="false">0.04*H190</f>
        <v>77.84</v>
      </c>
      <c r="G190" s="32" t="n">
        <f aca="false">0.03*H190</f>
        <v>58.38</v>
      </c>
      <c r="H190" s="32" t="n">
        <f aca="false">T190</f>
        <v>1946</v>
      </c>
      <c r="I190" s="32" t="n">
        <f aca="false">0.6*C190</f>
        <v>1249.332</v>
      </c>
      <c r="J190" s="35"/>
      <c r="K190" s="35"/>
      <c r="L190" s="35"/>
      <c r="M190" s="35"/>
      <c r="N190" s="35"/>
      <c r="O190" s="32" t="n">
        <v>129264</v>
      </c>
      <c r="P190" s="32" t="n">
        <v>131210</v>
      </c>
      <c r="Q190" s="36"/>
      <c r="R190" s="42"/>
      <c r="S190" s="32" t="n">
        <v>1</v>
      </c>
      <c r="T190" s="32" t="n">
        <f aca="false">(P190-O190)*S190</f>
        <v>1946</v>
      </c>
      <c r="U190" s="38" t="n">
        <v>542003</v>
      </c>
      <c r="V190" s="39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31" t="s">
        <v>290</v>
      </c>
      <c r="C191" s="32" t="n">
        <f aca="false">H191+E191</f>
        <v>523.23</v>
      </c>
      <c r="D191" s="32"/>
      <c r="E191" s="32" t="n">
        <f aca="false">F191+G191</f>
        <v>34.23</v>
      </c>
      <c r="F191" s="32" t="n">
        <f aca="false">0.04*H191</f>
        <v>19.56</v>
      </c>
      <c r="G191" s="32" t="n">
        <f aca="false">0.03*H191</f>
        <v>14.67</v>
      </c>
      <c r="H191" s="32" t="n">
        <f aca="false">T191</f>
        <v>489</v>
      </c>
      <c r="I191" s="32" t="n">
        <f aca="false">0.6*C191</f>
        <v>313.938</v>
      </c>
      <c r="J191" s="35"/>
      <c r="K191" s="35"/>
      <c r="L191" s="35"/>
      <c r="M191" s="35"/>
      <c r="N191" s="35" t="s">
        <v>291</v>
      </c>
      <c r="O191" s="32" t="n">
        <v>43156</v>
      </c>
      <c r="P191" s="32" t="n">
        <v>43645</v>
      </c>
      <c r="Q191" s="35" t="s">
        <v>39</v>
      </c>
      <c r="R191" s="37"/>
      <c r="S191" s="32" t="n">
        <v>1</v>
      </c>
      <c r="T191" s="32" t="n">
        <f aca="false">(P191-O191)*S191</f>
        <v>489</v>
      </c>
      <c r="U191" s="38" t="n">
        <v>100986</v>
      </c>
      <c r="V191" s="39" t="s">
        <v>292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31" t="s">
        <v>293</v>
      </c>
      <c r="C192" s="32" t="n">
        <f aca="false">H192+E192</f>
        <v>707.27</v>
      </c>
      <c r="D192" s="32"/>
      <c r="E192" s="32" t="n">
        <f aca="false">F192+G192</f>
        <v>46.27</v>
      </c>
      <c r="F192" s="32" t="n">
        <f aca="false">0.04*H192</f>
        <v>26.44</v>
      </c>
      <c r="G192" s="32" t="n">
        <f aca="false">0.03*H192</f>
        <v>19.83</v>
      </c>
      <c r="H192" s="32" t="n">
        <f aca="false">T192</f>
        <v>661</v>
      </c>
      <c r="I192" s="32" t="n">
        <f aca="false">0.6*C192</f>
        <v>424.362</v>
      </c>
      <c r="J192" s="35"/>
      <c r="K192" s="35"/>
      <c r="L192" s="35"/>
      <c r="M192" s="35"/>
      <c r="N192" s="35"/>
      <c r="O192" s="32" t="n">
        <v>94940</v>
      </c>
      <c r="P192" s="32" t="n">
        <v>95601</v>
      </c>
      <c r="Q192" s="35" t="s">
        <v>153</v>
      </c>
      <c r="R192" s="37"/>
      <c r="S192" s="32" t="n">
        <v>1</v>
      </c>
      <c r="T192" s="32" t="n">
        <f aca="false">(P192-O192)*S192</f>
        <v>661</v>
      </c>
      <c r="U192" s="38" t="n">
        <v>70386</v>
      </c>
      <c r="V192" s="39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31" t="s">
        <v>295</v>
      </c>
      <c r="C193" s="32" t="n">
        <f aca="false">H193+E193</f>
        <v>627.02</v>
      </c>
      <c r="D193" s="32"/>
      <c r="E193" s="32" t="n">
        <f aca="false">F193+G193</f>
        <v>41.02</v>
      </c>
      <c r="F193" s="32" t="n">
        <f aca="false">0.04*H193</f>
        <v>23.44</v>
      </c>
      <c r="G193" s="32" t="n">
        <f aca="false">0.03*H193</f>
        <v>17.58</v>
      </c>
      <c r="H193" s="32" t="n">
        <f aca="false">T193</f>
        <v>586</v>
      </c>
      <c r="I193" s="32" t="n">
        <f aca="false">0.6*C193</f>
        <v>376.212</v>
      </c>
      <c r="J193" s="35"/>
      <c r="K193" s="35"/>
      <c r="L193" s="35"/>
      <c r="M193" s="35"/>
      <c r="N193" s="35"/>
      <c r="O193" s="32" t="n">
        <v>55116</v>
      </c>
      <c r="P193" s="32" t="n">
        <v>55702</v>
      </c>
      <c r="Q193" s="35" t="s">
        <v>39</v>
      </c>
      <c r="R193" s="37"/>
      <c r="S193" s="32" t="n">
        <v>1</v>
      </c>
      <c r="T193" s="32" t="n">
        <f aca="false">(P193-O193)*S193</f>
        <v>586</v>
      </c>
      <c r="U193" s="38" t="n">
        <v>64591</v>
      </c>
      <c r="V193" s="39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9" t="s">
        <v>297</v>
      </c>
      <c r="C194" s="32" t="n">
        <f aca="false">H194+E194</f>
        <v>2753.11</v>
      </c>
      <c r="D194" s="32"/>
      <c r="E194" s="32" t="n">
        <f aca="false">G194+F194</f>
        <v>180.11</v>
      </c>
      <c r="F194" s="32" t="n">
        <f aca="false">0.04*H194</f>
        <v>102.92</v>
      </c>
      <c r="G194" s="32" t="n">
        <f aca="false">0.03*H194</f>
        <v>77.19</v>
      </c>
      <c r="H194" s="32" t="n">
        <f aca="false">T194</f>
        <v>2573</v>
      </c>
      <c r="I194" s="32" t="n">
        <f aca="false">0.6*C194</f>
        <v>1651.866</v>
      </c>
      <c r="J194" s="35"/>
      <c r="K194" s="35"/>
      <c r="L194" s="35"/>
      <c r="M194" s="35"/>
      <c r="N194" s="35"/>
      <c r="O194" s="32" t="n">
        <v>32681</v>
      </c>
      <c r="P194" s="32" t="n">
        <v>35254</v>
      </c>
      <c r="Q194" s="234"/>
      <c r="R194" s="78"/>
      <c r="S194" s="69" t="n">
        <v>1</v>
      </c>
      <c r="T194" s="32" t="n">
        <f aca="false">(P194-O194)*S194</f>
        <v>2573</v>
      </c>
      <c r="U194" s="38" t="n">
        <v>87125</v>
      </c>
      <c r="V194" s="39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31" t="s">
        <v>299</v>
      </c>
      <c r="C195" s="32" t="n">
        <f aca="false">H195+E195</f>
        <v>1507.63</v>
      </c>
      <c r="D195" s="32"/>
      <c r="E195" s="32" t="n">
        <f aca="false">G195+F195</f>
        <v>98.63</v>
      </c>
      <c r="F195" s="32" t="n">
        <f aca="false">0.04*H195</f>
        <v>56.36</v>
      </c>
      <c r="G195" s="32" t="n">
        <f aca="false">0.03*H195</f>
        <v>42.27</v>
      </c>
      <c r="H195" s="32" t="n">
        <f aca="false">T195</f>
        <v>1409</v>
      </c>
      <c r="I195" s="32" t="n">
        <f aca="false">0.6*C195</f>
        <v>904.578</v>
      </c>
      <c r="J195" s="35"/>
      <c r="K195" s="35"/>
      <c r="L195" s="35"/>
      <c r="M195" s="35"/>
      <c r="N195" s="35"/>
      <c r="O195" s="32" t="n">
        <v>71840</v>
      </c>
      <c r="P195" s="32" t="n">
        <v>73249</v>
      </c>
      <c r="Q195" s="36"/>
      <c r="R195" s="107"/>
      <c r="S195" s="69" t="n">
        <v>1</v>
      </c>
      <c r="T195" s="32" t="n">
        <f aca="false">(P195-O195)*S195</f>
        <v>1409</v>
      </c>
      <c r="U195" s="38" t="n">
        <v>87202</v>
      </c>
      <c r="V195" s="39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31" t="s">
        <v>301</v>
      </c>
      <c r="C196" s="32" t="n">
        <f aca="false">H196+E196</f>
        <v>186.18</v>
      </c>
      <c r="D196" s="32"/>
      <c r="E196" s="32" t="n">
        <f aca="false">F196+G196</f>
        <v>12.18</v>
      </c>
      <c r="F196" s="32" t="n">
        <f aca="false">0.04*H196</f>
        <v>6.96</v>
      </c>
      <c r="G196" s="32" t="n">
        <f aca="false">0.03*H196</f>
        <v>5.22</v>
      </c>
      <c r="H196" s="32" t="n">
        <f aca="false">T196</f>
        <v>174</v>
      </c>
      <c r="I196" s="32" t="n">
        <f aca="false">0.6*C196</f>
        <v>111.708</v>
      </c>
      <c r="J196" s="35"/>
      <c r="K196" s="35"/>
      <c r="L196" s="35"/>
      <c r="M196" s="35"/>
      <c r="N196" s="35"/>
      <c r="O196" s="32" t="n">
        <v>32405</v>
      </c>
      <c r="P196" s="32" t="n">
        <v>32579</v>
      </c>
      <c r="Q196" s="36"/>
      <c r="R196" s="42"/>
      <c r="S196" s="69" t="n">
        <v>1</v>
      </c>
      <c r="T196" s="32" t="n">
        <f aca="false">(P196-O196)*S196</f>
        <v>174</v>
      </c>
      <c r="U196" s="38" t="n">
        <v>99475</v>
      </c>
      <c r="V196" s="39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31" t="s">
        <v>303</v>
      </c>
      <c r="C197" s="32" t="n">
        <f aca="false">H197+E197</f>
        <v>411.95</v>
      </c>
      <c r="D197" s="32"/>
      <c r="E197" s="32" t="n">
        <f aca="false">F197+G197</f>
        <v>26.95</v>
      </c>
      <c r="F197" s="32" t="n">
        <f aca="false">0.04*H197</f>
        <v>15.4</v>
      </c>
      <c r="G197" s="32" t="n">
        <f aca="false">0.03*H197</f>
        <v>11.55</v>
      </c>
      <c r="H197" s="32" t="n">
        <f aca="false">T197</f>
        <v>385</v>
      </c>
      <c r="I197" s="32" t="n">
        <f aca="false">0.6*C197</f>
        <v>247.17</v>
      </c>
      <c r="J197" s="35"/>
      <c r="K197" s="35"/>
      <c r="L197" s="35"/>
      <c r="M197" s="35"/>
      <c r="N197" s="35"/>
      <c r="O197" s="32" t="n">
        <v>56187</v>
      </c>
      <c r="P197" s="32" t="n">
        <v>56572</v>
      </c>
      <c r="Q197" s="35"/>
      <c r="R197" s="37"/>
      <c r="S197" s="32" t="n">
        <v>1</v>
      </c>
      <c r="T197" s="32" t="n">
        <f aca="false">(P197-O197)*S197</f>
        <v>385</v>
      </c>
      <c r="U197" s="38" t="n">
        <v>100985</v>
      </c>
      <c r="V197" s="39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31" t="s">
        <v>303</v>
      </c>
      <c r="C198" s="32" t="n">
        <f aca="false">H198+E198</f>
        <v>150.87</v>
      </c>
      <c r="D198" s="32"/>
      <c r="E198" s="32" t="n">
        <f aca="false">F198+G198</f>
        <v>9.87</v>
      </c>
      <c r="F198" s="32" t="n">
        <f aca="false">0.04*H198</f>
        <v>5.64</v>
      </c>
      <c r="G198" s="32" t="n">
        <f aca="false">0.03*H198</f>
        <v>4.23</v>
      </c>
      <c r="H198" s="32" t="n">
        <f aca="false">T198</f>
        <v>141</v>
      </c>
      <c r="I198" s="32" t="n">
        <f aca="false">0.5*C198</f>
        <v>75.435</v>
      </c>
      <c r="J198" s="35"/>
      <c r="K198" s="35"/>
      <c r="L198" s="35"/>
      <c r="M198" s="35"/>
      <c r="N198" s="35"/>
      <c r="O198" s="32" t="n">
        <v>32515</v>
      </c>
      <c r="P198" s="32" t="n">
        <v>32656</v>
      </c>
      <c r="Q198" s="234"/>
      <c r="R198" s="78"/>
      <c r="S198" s="69" t="n">
        <v>1</v>
      </c>
      <c r="T198" s="32" t="n">
        <f aca="false">(P198-O198)*S198</f>
        <v>141</v>
      </c>
      <c r="U198" s="38" t="n">
        <v>100839</v>
      </c>
      <c r="V198" s="39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31" t="s">
        <v>305</v>
      </c>
      <c r="C199" s="32" t="n">
        <f aca="false">H199+E199</f>
        <v>209.72</v>
      </c>
      <c r="D199" s="32"/>
      <c r="E199" s="32" t="n">
        <f aca="false">G199+F199</f>
        <v>13.72</v>
      </c>
      <c r="F199" s="32" t="n">
        <f aca="false">0.04*H199</f>
        <v>7.84</v>
      </c>
      <c r="G199" s="32" t="n">
        <f aca="false">0.03*H199</f>
        <v>5.88</v>
      </c>
      <c r="H199" s="32" t="n">
        <f aca="false">T199</f>
        <v>196</v>
      </c>
      <c r="I199" s="32" t="n">
        <f aca="false">0.6*C199</f>
        <v>125.832</v>
      </c>
      <c r="J199" s="35"/>
      <c r="K199" s="35"/>
      <c r="L199" s="35"/>
      <c r="M199" s="35"/>
      <c r="N199" s="35"/>
      <c r="O199" s="32" t="n">
        <v>22994</v>
      </c>
      <c r="P199" s="32" t="n">
        <v>23190</v>
      </c>
      <c r="Q199" s="36"/>
      <c r="R199" s="107"/>
      <c r="S199" s="69" t="n">
        <v>1</v>
      </c>
      <c r="T199" s="32" t="n">
        <f aca="false">(P199-O199)*S199</f>
        <v>196</v>
      </c>
      <c r="U199" s="38" t="n">
        <v>100976</v>
      </c>
      <c r="V199" s="39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31" t="s">
        <v>307</v>
      </c>
      <c r="C200" s="32" t="n">
        <f aca="false">H200+E200</f>
        <v>332.77</v>
      </c>
      <c r="D200" s="32"/>
      <c r="E200" s="32" t="n">
        <f aca="false">F200+G200</f>
        <v>21.77</v>
      </c>
      <c r="F200" s="32" t="n">
        <f aca="false">0.04*H200</f>
        <v>12.44</v>
      </c>
      <c r="G200" s="32" t="n">
        <f aca="false">0.03*H200</f>
        <v>9.33</v>
      </c>
      <c r="H200" s="32" t="n">
        <f aca="false">T200</f>
        <v>311</v>
      </c>
      <c r="I200" s="32" t="n">
        <f aca="false">0.6*C200</f>
        <v>199.662</v>
      </c>
      <c r="J200" s="35"/>
      <c r="K200" s="35"/>
      <c r="L200" s="35"/>
      <c r="M200" s="35"/>
      <c r="N200" s="35"/>
      <c r="O200" s="32" t="n">
        <v>40335</v>
      </c>
      <c r="P200" s="32" t="n">
        <v>40646</v>
      </c>
      <c r="Q200" s="36"/>
      <c r="R200" s="42"/>
      <c r="S200" s="32" t="n">
        <v>1</v>
      </c>
      <c r="T200" s="32" t="n">
        <f aca="false">(P200-O200)*S200</f>
        <v>311</v>
      </c>
      <c r="U200" s="38" t="n">
        <v>99491</v>
      </c>
      <c r="V200" s="39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31" t="s">
        <v>307</v>
      </c>
      <c r="C201" s="32" t="n">
        <f aca="false">H201+E201</f>
        <v>312.44</v>
      </c>
      <c r="D201" s="32"/>
      <c r="E201" s="32" t="n">
        <f aca="false">F201+G201</f>
        <v>20.44</v>
      </c>
      <c r="F201" s="32" t="n">
        <f aca="false">0.04*H201</f>
        <v>11.68</v>
      </c>
      <c r="G201" s="32" t="n">
        <f aca="false">0.03*H201</f>
        <v>8.76</v>
      </c>
      <c r="H201" s="32" t="n">
        <f aca="false">T201</f>
        <v>292</v>
      </c>
      <c r="I201" s="32" t="n">
        <f aca="false">0.6*C201</f>
        <v>187.464</v>
      </c>
      <c r="J201" s="63"/>
      <c r="K201" s="63"/>
      <c r="L201" s="63"/>
      <c r="M201" s="63"/>
      <c r="N201" s="63"/>
      <c r="O201" s="32" t="n">
        <v>32350</v>
      </c>
      <c r="P201" s="32" t="n">
        <v>32642</v>
      </c>
      <c r="Q201" s="234"/>
      <c r="R201" s="78"/>
      <c r="S201" s="69" t="n">
        <v>1</v>
      </c>
      <c r="T201" s="32" t="n">
        <f aca="false">(P201-O201)*S201</f>
        <v>292</v>
      </c>
      <c r="U201" s="38" t="n">
        <v>99470</v>
      </c>
      <c r="V201" s="39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31" t="s">
        <v>309</v>
      </c>
      <c r="C202" s="32" t="n">
        <f aca="false">H202+E202</f>
        <v>268.57</v>
      </c>
      <c r="D202" s="32"/>
      <c r="E202" s="32" t="n">
        <f aca="false">F202+G202</f>
        <v>17.57</v>
      </c>
      <c r="F202" s="32" t="n">
        <f aca="false">0.04*H202</f>
        <v>10.04</v>
      </c>
      <c r="G202" s="32" t="n">
        <f aca="false">0.03*H202</f>
        <v>7.53</v>
      </c>
      <c r="H202" s="32" t="n">
        <f aca="false">T202</f>
        <v>251</v>
      </c>
      <c r="I202" s="32" t="n">
        <f aca="false">0.6*C202</f>
        <v>161.142</v>
      </c>
      <c r="J202" s="35"/>
      <c r="K202" s="35"/>
      <c r="L202" s="35"/>
      <c r="M202" s="35"/>
      <c r="N202" s="35"/>
      <c r="O202" s="32" t="n">
        <v>30628</v>
      </c>
      <c r="P202" s="32" t="n">
        <v>30879</v>
      </c>
      <c r="Q202" s="36"/>
      <c r="R202" s="42"/>
      <c r="S202" s="69" t="n">
        <v>1</v>
      </c>
      <c r="T202" s="32" t="n">
        <f aca="false">(P202-O202)*S202</f>
        <v>251</v>
      </c>
      <c r="U202" s="38" t="n">
        <v>99541</v>
      </c>
      <c r="V202" s="39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31" t="s">
        <v>311</v>
      </c>
      <c r="C203" s="32" t="n">
        <f aca="false">H203+E203</f>
        <v>232.19</v>
      </c>
      <c r="D203" s="32"/>
      <c r="E203" s="32" t="n">
        <f aca="false">F203+G203</f>
        <v>15.19</v>
      </c>
      <c r="F203" s="32" t="n">
        <f aca="false">0.04*H203</f>
        <v>8.68</v>
      </c>
      <c r="G203" s="32" t="n">
        <f aca="false">0.03*H203</f>
        <v>6.51</v>
      </c>
      <c r="H203" s="32" t="n">
        <f aca="false">T203</f>
        <v>217</v>
      </c>
      <c r="I203" s="32" t="n">
        <f aca="false">0.6*C203</f>
        <v>139.314</v>
      </c>
      <c r="J203" s="35"/>
      <c r="K203" s="35"/>
      <c r="L203" s="35"/>
      <c r="M203" s="35"/>
      <c r="N203" s="35"/>
      <c r="O203" s="32" t="n">
        <v>29446</v>
      </c>
      <c r="P203" s="32" t="n">
        <v>29663</v>
      </c>
      <c r="Q203" s="234"/>
      <c r="R203" s="78"/>
      <c r="S203" s="69" t="n">
        <v>1</v>
      </c>
      <c r="T203" s="32" t="n">
        <f aca="false">(P203-O203)*S203</f>
        <v>217</v>
      </c>
      <c r="U203" s="38" t="n">
        <v>99680</v>
      </c>
      <c r="V203" s="39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31" t="s">
        <v>313</v>
      </c>
      <c r="C204" s="32" t="n">
        <f aca="false">H204+E204</f>
        <v>481.5</v>
      </c>
      <c r="D204" s="32"/>
      <c r="E204" s="32" t="n">
        <f aca="false">F204+G204</f>
        <v>31.5</v>
      </c>
      <c r="F204" s="32" t="n">
        <f aca="false">0.04*H204</f>
        <v>18</v>
      </c>
      <c r="G204" s="32" t="n">
        <f aca="false">0.03*H204</f>
        <v>13.5</v>
      </c>
      <c r="H204" s="32" t="n">
        <f aca="false">T204</f>
        <v>450</v>
      </c>
      <c r="I204" s="32" t="n">
        <f aca="false">0.6*C204</f>
        <v>288.9</v>
      </c>
      <c r="J204" s="35"/>
      <c r="K204" s="35"/>
      <c r="L204" s="35"/>
      <c r="M204" s="35"/>
      <c r="N204" s="35"/>
      <c r="O204" s="32" t="n">
        <v>64224</v>
      </c>
      <c r="P204" s="32" t="n">
        <v>64674</v>
      </c>
      <c r="Q204" s="35" t="s">
        <v>29</v>
      </c>
      <c r="R204" s="37"/>
      <c r="S204" s="69" t="n">
        <v>1</v>
      </c>
      <c r="T204" s="32" t="n">
        <f aca="false">(P204-O204)*S204</f>
        <v>450</v>
      </c>
      <c r="U204" s="38" t="n">
        <v>100829</v>
      </c>
      <c r="V204" s="39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349" t="s">
        <v>315</v>
      </c>
      <c r="C205" s="32" t="n">
        <f aca="false">H205+E205</f>
        <v>1135.27</v>
      </c>
      <c r="D205" s="32"/>
      <c r="E205" s="32" t="n">
        <f aca="false">F205+G205</f>
        <v>74.27</v>
      </c>
      <c r="F205" s="32" t="n">
        <f aca="false">0.04*H205</f>
        <v>42.44</v>
      </c>
      <c r="G205" s="32" t="n">
        <f aca="false">0.03*H205</f>
        <v>31.83</v>
      </c>
      <c r="H205" s="32" t="n">
        <f aca="false">T205</f>
        <v>1061</v>
      </c>
      <c r="I205" s="32" t="n">
        <f aca="false">0.6*C205</f>
        <v>681.162</v>
      </c>
      <c r="J205" s="35"/>
      <c r="K205" s="35"/>
      <c r="L205" s="35"/>
      <c r="M205" s="35"/>
      <c r="N205" s="35" t="s">
        <v>316</v>
      </c>
      <c r="O205" s="32" t="n">
        <v>54886</v>
      </c>
      <c r="P205" s="32" t="n">
        <v>55947</v>
      </c>
      <c r="Q205" s="36"/>
      <c r="R205" s="42"/>
      <c r="S205" s="69" t="n">
        <v>1</v>
      </c>
      <c r="T205" s="32" t="n">
        <f aca="false">(P205-O205)*S205</f>
        <v>1061</v>
      </c>
      <c r="U205" s="38" t="n">
        <v>100980</v>
      </c>
      <c r="V205" s="39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31" t="s">
        <v>318</v>
      </c>
      <c r="C206" s="32" t="n">
        <f aca="false">H206+E206</f>
        <v>713.69</v>
      </c>
      <c r="D206" s="32"/>
      <c r="E206" s="32" t="n">
        <f aca="false">F206+G206</f>
        <v>46.69</v>
      </c>
      <c r="F206" s="32" t="n">
        <f aca="false">0.04*H206</f>
        <v>26.68</v>
      </c>
      <c r="G206" s="32" t="n">
        <f aca="false">0.03*H206</f>
        <v>20.01</v>
      </c>
      <c r="H206" s="32" t="n">
        <f aca="false">T206</f>
        <v>667</v>
      </c>
      <c r="I206" s="32" t="n">
        <f aca="false">0.6*C206</f>
        <v>428.214</v>
      </c>
      <c r="J206" s="35"/>
      <c r="K206" s="35"/>
      <c r="L206" s="35"/>
      <c r="M206" s="35"/>
      <c r="N206" s="35"/>
      <c r="O206" s="32" t="n">
        <v>43328</v>
      </c>
      <c r="P206" s="32" t="n">
        <v>43995</v>
      </c>
      <c r="Q206" s="36"/>
      <c r="R206" s="42"/>
      <c r="S206" s="32" t="n">
        <v>1</v>
      </c>
      <c r="T206" s="32" t="n">
        <f aca="false">(P206-O206)*S206</f>
        <v>667</v>
      </c>
      <c r="U206" s="38" t="n">
        <v>2660</v>
      </c>
      <c r="V206" s="39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350" t="s">
        <v>320</v>
      </c>
      <c r="C207" s="32" t="n">
        <f aca="false">H207+E207</f>
        <v>466.52</v>
      </c>
      <c r="D207" s="32"/>
      <c r="E207" s="32" t="n">
        <f aca="false">F207+G207</f>
        <v>30.52</v>
      </c>
      <c r="F207" s="32" t="n">
        <f aca="false">0.04*H207</f>
        <v>17.44</v>
      </c>
      <c r="G207" s="32" t="n">
        <f aca="false">0.03*H207</f>
        <v>13.08</v>
      </c>
      <c r="H207" s="32" t="n">
        <f aca="false">T207</f>
        <v>436</v>
      </c>
      <c r="I207" s="32" t="n">
        <f aca="false">0.6*C207</f>
        <v>279.912</v>
      </c>
      <c r="J207" s="35"/>
      <c r="K207" s="35"/>
      <c r="L207" s="35"/>
      <c r="M207" s="35"/>
      <c r="N207" s="35"/>
      <c r="O207" s="32" t="n">
        <v>6130</v>
      </c>
      <c r="P207" s="32" t="n">
        <v>6566</v>
      </c>
      <c r="Q207" s="36"/>
      <c r="R207" s="42"/>
      <c r="S207" s="69" t="n">
        <v>1</v>
      </c>
      <c r="T207" s="32" t="n">
        <f aca="false">(P207-O207)*S207</f>
        <v>436</v>
      </c>
      <c r="U207" s="38" t="n">
        <v>492770</v>
      </c>
      <c r="V207" s="39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31" t="s">
        <v>322</v>
      </c>
      <c r="C208" s="32" t="n">
        <f aca="false">H208+E208</f>
        <v>0</v>
      </c>
      <c r="D208" s="32"/>
      <c r="E208" s="32" t="n">
        <f aca="false">G208+F208</f>
        <v>0</v>
      </c>
      <c r="F208" s="32" t="n">
        <f aca="false">0.04*H208</f>
        <v>0</v>
      </c>
      <c r="G208" s="32" t="n">
        <f aca="false">0.03*H208</f>
        <v>0</v>
      </c>
      <c r="H208" s="32" t="n">
        <f aca="false">T208</f>
        <v>0</v>
      </c>
      <c r="I208" s="32" t="n">
        <f aca="false">0.6*C208</f>
        <v>0</v>
      </c>
      <c r="J208" s="35"/>
      <c r="K208" s="35"/>
      <c r="L208" s="35"/>
      <c r="M208" s="35"/>
      <c r="N208" s="35"/>
      <c r="O208" s="32" t="n">
        <v>68475</v>
      </c>
      <c r="P208" s="32" t="n">
        <v>68475</v>
      </c>
      <c r="Q208" s="36"/>
      <c r="R208" s="107"/>
      <c r="S208" s="69" t="n">
        <v>1</v>
      </c>
      <c r="T208" s="32" t="n">
        <f aca="false">(P208-O208)*S208</f>
        <v>0</v>
      </c>
      <c r="U208" s="38" t="n">
        <v>492735</v>
      </c>
      <c r="V208" s="39" t="s">
        <v>323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31" t="s">
        <v>324</v>
      </c>
      <c r="C209" s="32" t="n">
        <f aca="false">H209+E209</f>
        <v>486.85</v>
      </c>
      <c r="D209" s="32"/>
      <c r="E209" s="32" t="n">
        <f aca="false">F209++G209</f>
        <v>31.85</v>
      </c>
      <c r="F209" s="32" t="n">
        <f aca="false">0.04*H209</f>
        <v>18.2</v>
      </c>
      <c r="G209" s="32" t="n">
        <f aca="false">0.03*H209</f>
        <v>13.65</v>
      </c>
      <c r="H209" s="32" t="n">
        <f aca="false">T209</f>
        <v>455</v>
      </c>
      <c r="I209" s="32" t="n">
        <f aca="false">0.6*C209</f>
        <v>292.11</v>
      </c>
      <c r="J209" s="35"/>
      <c r="K209" s="35"/>
      <c r="L209" s="35"/>
      <c r="M209" s="35"/>
      <c r="N209" s="35"/>
      <c r="O209" s="32" t="n">
        <v>1503</v>
      </c>
      <c r="P209" s="32" t="n">
        <v>1958</v>
      </c>
      <c r="Q209" s="35" t="s">
        <v>153</v>
      </c>
      <c r="R209" s="37"/>
      <c r="S209" s="69" t="n">
        <v>1</v>
      </c>
      <c r="T209" s="32" t="n">
        <f aca="false">(P209-O209)*S209</f>
        <v>455</v>
      </c>
      <c r="U209" s="38" t="n">
        <v>77006572</v>
      </c>
      <c r="V209" s="39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31" t="s">
        <v>326</v>
      </c>
      <c r="C210" s="32" t="n">
        <f aca="false">H210+E210</f>
        <v>594.92</v>
      </c>
      <c r="D210" s="32"/>
      <c r="E210" s="32" t="n">
        <f aca="false">F210+G210</f>
        <v>38.92</v>
      </c>
      <c r="F210" s="32" t="n">
        <f aca="false">0.04*H210</f>
        <v>22.24</v>
      </c>
      <c r="G210" s="32" t="n">
        <f aca="false">0.03*H210</f>
        <v>16.68</v>
      </c>
      <c r="H210" s="32" t="n">
        <f aca="false">T210</f>
        <v>556</v>
      </c>
      <c r="I210" s="32" t="n">
        <f aca="false">0.6*C210</f>
        <v>356.952</v>
      </c>
      <c r="J210" s="35"/>
      <c r="K210" s="35"/>
      <c r="L210" s="35"/>
      <c r="M210" s="35"/>
      <c r="N210" s="35"/>
      <c r="O210" s="32" t="n">
        <v>85266</v>
      </c>
      <c r="P210" s="32" t="n">
        <v>85822</v>
      </c>
      <c r="Q210" s="35"/>
      <c r="R210" s="37"/>
      <c r="S210" s="32" t="n">
        <v>1</v>
      </c>
      <c r="T210" s="32" t="n">
        <f aca="false">(P210-O210)*S210</f>
        <v>556</v>
      </c>
      <c r="U210" s="38" t="n">
        <v>503440</v>
      </c>
      <c r="V210" s="39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31" t="s">
        <v>328</v>
      </c>
      <c r="C211" s="32" t="n">
        <f aca="false">H211+E211</f>
        <v>282.48</v>
      </c>
      <c r="D211" s="32"/>
      <c r="E211" s="32" t="n">
        <f aca="false">F211+G211</f>
        <v>18.48</v>
      </c>
      <c r="F211" s="32" t="n">
        <f aca="false">0.04*H211</f>
        <v>10.56</v>
      </c>
      <c r="G211" s="32" t="n">
        <f aca="false">0.03*H211</f>
        <v>7.92</v>
      </c>
      <c r="H211" s="32" t="n">
        <f aca="false">T211</f>
        <v>264</v>
      </c>
      <c r="I211" s="32" t="n">
        <f aca="false">0.6*C211</f>
        <v>169.488</v>
      </c>
      <c r="J211" s="63"/>
      <c r="K211" s="63"/>
      <c r="L211" s="63"/>
      <c r="M211" s="63"/>
      <c r="N211" s="63"/>
      <c r="O211" s="32" t="n">
        <v>53313</v>
      </c>
      <c r="P211" s="32" t="n">
        <v>53577</v>
      </c>
      <c r="Q211" s="234"/>
      <c r="R211" s="78"/>
      <c r="S211" s="69" t="n">
        <v>1</v>
      </c>
      <c r="T211" s="32" t="n">
        <f aca="false">(P211-O211)*S211</f>
        <v>264</v>
      </c>
      <c r="U211" s="38" t="n">
        <v>492892</v>
      </c>
      <c r="V211" s="351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31" t="s">
        <v>330</v>
      </c>
      <c r="C212" s="32" t="n">
        <f aca="false">H212+E212</f>
        <v>267.5</v>
      </c>
      <c r="D212" s="32"/>
      <c r="E212" s="32" t="n">
        <f aca="false">F212+G212</f>
        <v>17.5</v>
      </c>
      <c r="F212" s="32" t="n">
        <f aca="false">0.04*H212</f>
        <v>10</v>
      </c>
      <c r="G212" s="32" t="n">
        <f aca="false">0.03*H212</f>
        <v>7.5</v>
      </c>
      <c r="H212" s="32" t="n">
        <f aca="false">T212+10</f>
        <v>250</v>
      </c>
      <c r="I212" s="32" t="n">
        <f aca="false">0.6*C212</f>
        <v>160.5</v>
      </c>
      <c r="J212" s="35"/>
      <c r="K212" s="35"/>
      <c r="L212" s="35"/>
      <c r="M212" s="35"/>
      <c r="N212" s="35"/>
      <c r="O212" s="32" t="n">
        <v>35432</v>
      </c>
      <c r="P212" s="32" t="n">
        <v>35672</v>
      </c>
      <c r="Q212" s="36"/>
      <c r="R212" s="42"/>
      <c r="S212" s="32" t="n">
        <v>1</v>
      </c>
      <c r="T212" s="32" t="n">
        <f aca="false">(P212-O212)*S212</f>
        <v>240</v>
      </c>
      <c r="U212" s="38" t="n">
        <v>503014</v>
      </c>
      <c r="V212" s="351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338" t="s">
        <v>331</v>
      </c>
      <c r="C213" s="339" t="n">
        <f aca="false">H213+E213</f>
        <v>481.5</v>
      </c>
      <c r="D213" s="339"/>
      <c r="E213" s="339" t="n">
        <f aca="false">G213+F213</f>
        <v>31.5</v>
      </c>
      <c r="F213" s="339" t="n">
        <f aca="false">0.04*H213</f>
        <v>18</v>
      </c>
      <c r="G213" s="339" t="n">
        <f aca="false">0.03*H213</f>
        <v>13.5</v>
      </c>
      <c r="H213" s="339" t="n">
        <f aca="false">T213</f>
        <v>450</v>
      </c>
      <c r="I213" s="339" t="n">
        <f aca="false">0.6*C213</f>
        <v>288.9</v>
      </c>
      <c r="J213" s="340"/>
      <c r="K213" s="340"/>
      <c r="L213" s="340"/>
      <c r="M213" s="340"/>
      <c r="N213" s="340"/>
      <c r="O213" s="339" t="n">
        <v>33546</v>
      </c>
      <c r="P213" s="339" t="n">
        <v>33996</v>
      </c>
      <c r="Q213" s="352"/>
      <c r="R213" s="353"/>
      <c r="S213" s="343" t="n">
        <v>1</v>
      </c>
      <c r="T213" s="339" t="n">
        <f aca="false">(P213-O213)*S213</f>
        <v>450</v>
      </c>
      <c r="U213" s="38" t="n">
        <v>88031383</v>
      </c>
      <c r="V213" s="39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31" t="s">
        <v>333</v>
      </c>
      <c r="C214" s="32" t="n">
        <f aca="false">H214+E214</f>
        <v>233.26</v>
      </c>
      <c r="D214" s="32"/>
      <c r="E214" s="32" t="n">
        <f aca="false">F214+G214</f>
        <v>15.26</v>
      </c>
      <c r="F214" s="32" t="n">
        <f aca="false">0.04*H214</f>
        <v>8.72</v>
      </c>
      <c r="G214" s="32" t="n">
        <f aca="false">0.03*H214</f>
        <v>6.54</v>
      </c>
      <c r="H214" s="32" t="n">
        <f aca="false">T214</f>
        <v>218</v>
      </c>
      <c r="I214" s="32" t="n">
        <f aca="false">0.6*C214</f>
        <v>139.956</v>
      </c>
      <c r="J214" s="35"/>
      <c r="K214" s="35"/>
      <c r="L214" s="35"/>
      <c r="M214" s="35"/>
      <c r="N214" s="35"/>
      <c r="O214" s="32" t="n">
        <v>28110</v>
      </c>
      <c r="P214" s="32" t="n">
        <v>28328</v>
      </c>
      <c r="Q214" s="36"/>
      <c r="R214" s="42"/>
      <c r="S214" s="32" t="n">
        <v>1</v>
      </c>
      <c r="T214" s="32" t="n">
        <f aca="false">(P214-O214)*S214</f>
        <v>218</v>
      </c>
      <c r="U214" s="38" t="n">
        <v>16596</v>
      </c>
      <c r="V214" s="39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31" t="s">
        <v>335</v>
      </c>
      <c r="C215" s="32" t="n">
        <f aca="false">H215+E215</f>
        <v>273.92</v>
      </c>
      <c r="D215" s="32"/>
      <c r="E215" s="32" t="n">
        <f aca="false">F215+G215</f>
        <v>17.92</v>
      </c>
      <c r="F215" s="32" t="n">
        <f aca="false">0.04*H215</f>
        <v>10.24</v>
      </c>
      <c r="G215" s="32" t="n">
        <f aca="false">0.03*H215</f>
        <v>7.68</v>
      </c>
      <c r="H215" s="32" t="n">
        <f aca="false">T215</f>
        <v>256</v>
      </c>
      <c r="I215" s="32" t="n">
        <f aca="false">0.6*C215</f>
        <v>164.352</v>
      </c>
      <c r="J215" s="35"/>
      <c r="K215" s="35"/>
      <c r="L215" s="35"/>
      <c r="M215" s="35"/>
      <c r="N215" s="35"/>
      <c r="O215" s="32" t="n">
        <v>40916</v>
      </c>
      <c r="P215" s="32" t="n">
        <v>41172</v>
      </c>
      <c r="Q215" s="35"/>
      <c r="R215" s="37"/>
      <c r="S215" s="32" t="n">
        <v>1</v>
      </c>
      <c r="T215" s="32" t="n">
        <f aca="false">(P215-O215)*S215</f>
        <v>256</v>
      </c>
      <c r="U215" s="38" t="n">
        <v>88031436</v>
      </c>
      <c r="V215" s="39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31" t="s">
        <v>337</v>
      </c>
      <c r="C216" s="32" t="n">
        <f aca="false">H216+E216</f>
        <v>1212.31</v>
      </c>
      <c r="D216" s="32"/>
      <c r="E216" s="32" t="n">
        <f aca="false">F216+G216</f>
        <v>79.31</v>
      </c>
      <c r="F216" s="32" t="n">
        <f aca="false">0.04*H216</f>
        <v>45.32</v>
      </c>
      <c r="G216" s="32" t="n">
        <f aca="false">0.03*H216</f>
        <v>33.99</v>
      </c>
      <c r="H216" s="32" t="n">
        <f aca="false">T216</f>
        <v>1133</v>
      </c>
      <c r="I216" s="32" t="n">
        <f aca="false">0.6*C216</f>
        <v>727.386</v>
      </c>
      <c r="J216" s="35"/>
      <c r="K216" s="35"/>
      <c r="L216" s="35"/>
      <c r="M216" s="35"/>
      <c r="N216" s="35"/>
      <c r="O216" s="354" t="n">
        <v>56068</v>
      </c>
      <c r="P216" s="354" t="n">
        <v>57201</v>
      </c>
      <c r="Q216" s="36"/>
      <c r="R216" s="42"/>
      <c r="S216" s="32" t="n">
        <v>1</v>
      </c>
      <c r="T216" s="32" t="n">
        <f aca="false">(P216-O216)*S216</f>
        <v>1133</v>
      </c>
      <c r="U216" s="38" t="n">
        <v>88031413</v>
      </c>
      <c r="V216" s="39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31" t="s">
        <v>339</v>
      </c>
      <c r="C217" s="40" t="n">
        <f aca="false">H217+E217</f>
        <v>2254.49</v>
      </c>
      <c r="D217" s="40"/>
      <c r="E217" s="40" t="n">
        <f aca="false">F217+G217</f>
        <v>147.49</v>
      </c>
      <c r="F217" s="40" t="n">
        <f aca="false">0.04*H217</f>
        <v>84.28</v>
      </c>
      <c r="G217" s="40" t="n">
        <f aca="false">0.03*H217</f>
        <v>63.21</v>
      </c>
      <c r="H217" s="40" t="n">
        <f aca="false">T217</f>
        <v>2107</v>
      </c>
      <c r="I217" s="40"/>
      <c r="J217" s="35"/>
      <c r="K217" s="35"/>
      <c r="L217" s="35"/>
      <c r="M217" s="35"/>
      <c r="N217" s="35" t="s">
        <v>340</v>
      </c>
      <c r="O217" s="40" t="n">
        <v>25870</v>
      </c>
      <c r="P217" s="40" t="n">
        <v>27977</v>
      </c>
      <c r="Q217" s="234"/>
      <c r="R217" s="355"/>
      <c r="S217" s="40" t="n">
        <v>1</v>
      </c>
      <c r="T217" s="32" t="n">
        <f aca="false">(P217-O217)*S217</f>
        <v>2107</v>
      </c>
      <c r="U217" s="333"/>
      <c r="V217" s="39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31" t="s">
        <v>342</v>
      </c>
      <c r="C218" s="32" t="n">
        <f aca="false">H218+E218</f>
        <v>316.72</v>
      </c>
      <c r="D218" s="32"/>
      <c r="E218" s="32" t="n">
        <f aca="false">G218+F218</f>
        <v>20.72</v>
      </c>
      <c r="F218" s="32" t="n">
        <f aca="false">0.04*H218</f>
        <v>11.84</v>
      </c>
      <c r="G218" s="32" t="n">
        <f aca="false">0.03*H218</f>
        <v>8.88</v>
      </c>
      <c r="H218" s="32" t="n">
        <f aca="false">T218</f>
        <v>296</v>
      </c>
      <c r="I218" s="32" t="n">
        <f aca="false">0.6*C218</f>
        <v>190.032</v>
      </c>
      <c r="J218" s="35"/>
      <c r="K218" s="35"/>
      <c r="L218" s="35"/>
      <c r="M218" s="35"/>
      <c r="N218" s="35"/>
      <c r="O218" s="32" t="n">
        <v>38131</v>
      </c>
      <c r="P218" s="32" t="n">
        <v>38427</v>
      </c>
      <c r="Q218" s="36"/>
      <c r="R218" s="107"/>
      <c r="S218" s="69" t="n">
        <v>1</v>
      </c>
      <c r="T218" s="32" t="n">
        <f aca="false">(P218-O218)*S218</f>
        <v>296</v>
      </c>
      <c r="U218" s="38" t="n">
        <v>4369</v>
      </c>
      <c r="V218" s="39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31" t="s">
        <v>344</v>
      </c>
      <c r="C219" s="348" t="n">
        <f aca="false">H219+E219</f>
        <v>0</v>
      </c>
      <c r="D219" s="32"/>
      <c r="E219" s="32" t="n">
        <f aca="false">F219+G219</f>
        <v>0</v>
      </c>
      <c r="F219" s="32" t="n">
        <f aca="false">0.04*H219</f>
        <v>0</v>
      </c>
      <c r="G219" s="32" t="n">
        <f aca="false">0.03*H219</f>
        <v>0</v>
      </c>
      <c r="H219" s="32" t="n">
        <f aca="false">T219</f>
        <v>0</v>
      </c>
      <c r="I219" s="32" t="n">
        <f aca="false">0.6*C219</f>
        <v>0</v>
      </c>
      <c r="J219" s="35"/>
      <c r="K219" s="35"/>
      <c r="L219" s="35"/>
      <c r="M219" s="35"/>
      <c r="N219" s="35"/>
      <c r="O219" s="32" t="n">
        <v>36462</v>
      </c>
      <c r="P219" s="32" t="n">
        <v>36462</v>
      </c>
      <c r="Q219" s="36"/>
      <c r="R219" s="107"/>
      <c r="S219" s="69" t="n">
        <v>1</v>
      </c>
      <c r="T219" s="32" t="n">
        <f aca="false">(P219-O219)*S219</f>
        <v>0</v>
      </c>
      <c r="U219" s="38" t="n">
        <v>1400</v>
      </c>
      <c r="V219" s="39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31" t="s">
        <v>346</v>
      </c>
      <c r="C220" s="32" t="n">
        <f aca="false">H220+E220</f>
        <v>0</v>
      </c>
      <c r="D220" s="32"/>
      <c r="E220" s="32" t="n">
        <f aca="false">G220+F220</f>
        <v>0</v>
      </c>
      <c r="F220" s="32" t="n">
        <f aca="false">0.04*H220</f>
        <v>0</v>
      </c>
      <c r="G220" s="32" t="n">
        <f aca="false">0.03*H220</f>
        <v>0</v>
      </c>
      <c r="H220" s="32" t="n">
        <f aca="false">T220</f>
        <v>0</v>
      </c>
      <c r="I220" s="32" t="n">
        <f aca="false">0.6*C220</f>
        <v>0</v>
      </c>
      <c r="J220" s="35"/>
      <c r="K220" s="35"/>
      <c r="L220" s="35"/>
      <c r="M220" s="35"/>
      <c r="N220" s="35"/>
      <c r="O220" s="32" t="n">
        <v>43342</v>
      </c>
      <c r="P220" s="32" t="n">
        <v>43342</v>
      </c>
      <c r="Q220" s="234"/>
      <c r="R220" s="78"/>
      <c r="S220" s="69" t="n">
        <v>1</v>
      </c>
      <c r="T220" s="32" t="n">
        <f aca="false">(P220-O220)*S220</f>
        <v>0</v>
      </c>
      <c r="U220" s="38" t="n">
        <v>2328</v>
      </c>
      <c r="V220" s="39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31" t="s">
        <v>348</v>
      </c>
      <c r="C221" s="348" t="n">
        <f aca="false">H221+E221</f>
        <v>0</v>
      </c>
      <c r="D221" s="32"/>
      <c r="E221" s="32" t="n">
        <f aca="false">F221+G221</f>
        <v>0</v>
      </c>
      <c r="F221" s="32" t="n">
        <f aca="false">0.04*H221</f>
        <v>0</v>
      </c>
      <c r="G221" s="32" t="n">
        <f aca="false">0.03*H221</f>
        <v>0</v>
      </c>
      <c r="H221" s="32" t="n">
        <f aca="false">T221</f>
        <v>0</v>
      </c>
      <c r="I221" s="32" t="n">
        <f aca="false">0.6*C221</f>
        <v>0</v>
      </c>
      <c r="J221" s="35"/>
      <c r="K221" s="35"/>
      <c r="L221" s="35"/>
      <c r="M221" s="35"/>
      <c r="N221" s="35"/>
      <c r="O221" s="32" t="n">
        <v>77142</v>
      </c>
      <c r="P221" s="32" t="n">
        <v>77142</v>
      </c>
      <c r="Q221" s="36"/>
      <c r="R221" s="107"/>
      <c r="S221" s="69" t="n">
        <v>1</v>
      </c>
      <c r="T221" s="32" t="n">
        <f aca="false">(P221-O221)*S221</f>
        <v>0</v>
      </c>
      <c r="U221" s="38" t="n">
        <v>6910</v>
      </c>
      <c r="V221" s="39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349" t="s">
        <v>349</v>
      </c>
      <c r="C222" s="32" t="n">
        <f aca="false">H222+E222</f>
        <v>309.23</v>
      </c>
      <c r="D222" s="32"/>
      <c r="E222" s="32" t="n">
        <f aca="false">F222+G222</f>
        <v>20.23</v>
      </c>
      <c r="F222" s="32" t="n">
        <f aca="false">0.04*H222</f>
        <v>11.56</v>
      </c>
      <c r="G222" s="32" t="n">
        <f aca="false">0.03*H222</f>
        <v>8.67</v>
      </c>
      <c r="H222" s="32" t="n">
        <f aca="false">T222</f>
        <v>289</v>
      </c>
      <c r="I222" s="32" t="n">
        <f aca="false">0.6*C222</f>
        <v>185.538</v>
      </c>
      <c r="J222" s="35"/>
      <c r="K222" s="35"/>
      <c r="L222" s="35"/>
      <c r="M222" s="35"/>
      <c r="N222" s="35"/>
      <c r="O222" s="32" t="n">
        <v>7072</v>
      </c>
      <c r="P222" s="32" t="n">
        <v>7361</v>
      </c>
      <c r="Q222" s="36"/>
      <c r="R222" s="42"/>
      <c r="S222" s="69" t="n">
        <v>1</v>
      </c>
      <c r="T222" s="32" t="n">
        <f aca="false">(P222-O222)*S222</f>
        <v>289</v>
      </c>
      <c r="U222" s="38" t="n">
        <v>6295</v>
      </c>
      <c r="V222" s="39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0" t="s">
        <v>351</v>
      </c>
      <c r="C223" s="32" t="n">
        <f aca="false">H223+E223</f>
        <v>647.35</v>
      </c>
      <c r="D223" s="32"/>
      <c r="E223" s="32" t="n">
        <f aca="false">F223+G223</f>
        <v>42.35</v>
      </c>
      <c r="F223" s="32" t="n">
        <f aca="false">0.04*H223</f>
        <v>24.2</v>
      </c>
      <c r="G223" s="32" t="n">
        <f aca="false">0.03*H223</f>
        <v>18.15</v>
      </c>
      <c r="H223" s="32" t="n">
        <f aca="false">T223</f>
        <v>605</v>
      </c>
      <c r="I223" s="32" t="n">
        <f aca="false">0.6*C223</f>
        <v>388.41</v>
      </c>
      <c r="J223" s="35"/>
      <c r="K223" s="35"/>
      <c r="L223" s="35"/>
      <c r="M223" s="35"/>
      <c r="N223" s="35"/>
      <c r="O223" s="32" t="n">
        <v>21953</v>
      </c>
      <c r="P223" s="32" t="n">
        <v>22558</v>
      </c>
      <c r="Q223" s="234"/>
      <c r="R223" s="78"/>
      <c r="S223" s="69" t="n">
        <v>1</v>
      </c>
      <c r="T223" s="32" t="n">
        <f aca="false">(P223-O223)*S223</f>
        <v>605</v>
      </c>
      <c r="U223" s="38" t="n">
        <v>6549</v>
      </c>
      <c r="V223" s="39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31" t="s">
        <v>353</v>
      </c>
      <c r="C224" s="32" t="n">
        <f aca="false">H224+E224</f>
        <v>321</v>
      </c>
      <c r="D224" s="32"/>
      <c r="E224" s="32" t="n">
        <f aca="false">F224+G224</f>
        <v>21</v>
      </c>
      <c r="F224" s="32" t="n">
        <f aca="false">0.04*H224</f>
        <v>12</v>
      </c>
      <c r="G224" s="32" t="n">
        <f aca="false">0.03*H224</f>
        <v>9</v>
      </c>
      <c r="H224" s="32" t="n">
        <f aca="false">T224</f>
        <v>300</v>
      </c>
      <c r="I224" s="32" t="n">
        <f aca="false">0.5*C224</f>
        <v>160.5</v>
      </c>
      <c r="J224" s="35"/>
      <c r="K224" s="35"/>
      <c r="L224" s="35"/>
      <c r="M224" s="35"/>
      <c r="N224" s="35"/>
      <c r="O224" s="32" t="n">
        <v>6233</v>
      </c>
      <c r="P224" s="32" t="n">
        <v>6533</v>
      </c>
      <c r="Q224" s="36"/>
      <c r="R224" s="42"/>
      <c r="S224" s="32" t="n">
        <v>1</v>
      </c>
      <c r="T224" s="32" t="n">
        <f aca="false">(P224-O224)*S224</f>
        <v>300</v>
      </c>
      <c r="U224" s="38" t="n">
        <v>4924</v>
      </c>
      <c r="V224" s="39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31" t="s">
        <v>355</v>
      </c>
      <c r="C225" s="32" t="n">
        <f aca="false">H225+E225</f>
        <v>262.15</v>
      </c>
      <c r="D225" s="32"/>
      <c r="E225" s="32" t="n">
        <f aca="false">F225+G225</f>
        <v>17.15</v>
      </c>
      <c r="F225" s="32" t="n">
        <f aca="false">0.04*H225</f>
        <v>9.8</v>
      </c>
      <c r="G225" s="32" t="n">
        <f aca="false">0.03*H225</f>
        <v>7.35</v>
      </c>
      <c r="H225" s="32" t="n">
        <f aca="false">T225</f>
        <v>245</v>
      </c>
      <c r="I225" s="32" t="n">
        <f aca="false">0.5*C225</f>
        <v>131.075</v>
      </c>
      <c r="J225" s="35"/>
      <c r="K225" s="35"/>
      <c r="L225" s="35"/>
      <c r="M225" s="35"/>
      <c r="N225" s="35"/>
      <c r="O225" s="32" t="n">
        <v>37128</v>
      </c>
      <c r="P225" s="32" t="n">
        <v>37373</v>
      </c>
      <c r="Q225" s="36"/>
      <c r="R225" s="42"/>
      <c r="S225" s="32" t="n">
        <v>1</v>
      </c>
      <c r="T225" s="32" t="n">
        <f aca="false">(P225-O225)*S225</f>
        <v>245</v>
      </c>
      <c r="U225" s="38" t="n">
        <v>4762</v>
      </c>
      <c r="V225" s="39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31" t="s">
        <v>357</v>
      </c>
      <c r="C226" s="32" t="n">
        <f aca="false">H226+E226</f>
        <v>254.66</v>
      </c>
      <c r="D226" s="32"/>
      <c r="E226" s="32" t="n">
        <f aca="false">F226+G226</f>
        <v>16.66</v>
      </c>
      <c r="F226" s="32" t="n">
        <f aca="false">0.04*H226</f>
        <v>9.52</v>
      </c>
      <c r="G226" s="32" t="n">
        <f aca="false">0.03*H226</f>
        <v>7.14</v>
      </c>
      <c r="H226" s="32" t="n">
        <f aca="false">T226</f>
        <v>238</v>
      </c>
      <c r="I226" s="109" t="n">
        <f aca="false">0.6*C226</f>
        <v>152.796</v>
      </c>
      <c r="J226" s="35"/>
      <c r="K226" s="35"/>
      <c r="L226" s="35"/>
      <c r="M226" s="35"/>
      <c r="N226" s="35"/>
      <c r="O226" s="32" t="n">
        <v>3596</v>
      </c>
      <c r="P226" s="32" t="n">
        <v>3834</v>
      </c>
      <c r="Q226" s="36"/>
      <c r="R226" s="42"/>
      <c r="S226" s="69" t="n">
        <v>1</v>
      </c>
      <c r="T226" s="32" t="n">
        <f aca="false">(P226-O226)*S226</f>
        <v>238</v>
      </c>
      <c r="U226" s="38"/>
      <c r="V226" s="39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31" t="s">
        <v>359</v>
      </c>
      <c r="C227" s="32" t="n">
        <f aca="false">H227+E227</f>
        <v>83.46</v>
      </c>
      <c r="D227" s="32"/>
      <c r="E227" s="32" t="n">
        <f aca="false">F227+G227</f>
        <v>5.46</v>
      </c>
      <c r="F227" s="32" t="n">
        <f aca="false">0.04*H227</f>
        <v>3.12</v>
      </c>
      <c r="G227" s="32" t="n">
        <f aca="false">0.03*H227</f>
        <v>2.34</v>
      </c>
      <c r="H227" s="32" t="n">
        <f aca="false">T227</f>
        <v>78</v>
      </c>
      <c r="I227" s="109" t="n">
        <f aca="false">0.6*C227</f>
        <v>50.076</v>
      </c>
      <c r="J227" s="35"/>
      <c r="K227" s="35"/>
      <c r="L227" s="35"/>
      <c r="M227" s="35"/>
      <c r="N227" s="35"/>
      <c r="O227" s="32" t="n">
        <v>22010</v>
      </c>
      <c r="P227" s="32" t="n">
        <v>22088</v>
      </c>
      <c r="Q227" s="36"/>
      <c r="R227" s="42"/>
      <c r="S227" s="69" t="n">
        <v>1</v>
      </c>
      <c r="T227" s="32" t="n">
        <f aca="false">(P227-O227)*S227</f>
        <v>78</v>
      </c>
      <c r="U227" s="38" t="n">
        <v>530958</v>
      </c>
      <c r="V227" s="39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31" t="s">
        <v>361</v>
      </c>
      <c r="C228" s="32" t="n">
        <f aca="false">H228+E228</f>
        <v>340.26</v>
      </c>
      <c r="D228" s="32"/>
      <c r="E228" s="32" t="n">
        <f aca="false">F228+G228</f>
        <v>22.26</v>
      </c>
      <c r="F228" s="32" t="n">
        <f aca="false">0.04*H228</f>
        <v>12.72</v>
      </c>
      <c r="G228" s="32" t="n">
        <f aca="false">0.03*H228</f>
        <v>9.54</v>
      </c>
      <c r="H228" s="32" t="n">
        <f aca="false">T228</f>
        <v>318</v>
      </c>
      <c r="I228" s="32" t="n">
        <f aca="false">0.6*C228</f>
        <v>204.156</v>
      </c>
      <c r="J228" s="35"/>
      <c r="K228" s="35"/>
      <c r="L228" s="35"/>
      <c r="M228" s="35"/>
      <c r="N228" s="35"/>
      <c r="O228" s="32" t="n">
        <v>17447</v>
      </c>
      <c r="P228" s="32" t="n">
        <v>17765</v>
      </c>
      <c r="Q228" s="36"/>
      <c r="R228" s="42"/>
      <c r="S228" s="32" t="n">
        <v>1</v>
      </c>
      <c r="T228" s="32" t="n">
        <f aca="false">(P228-O228)*S228</f>
        <v>318</v>
      </c>
      <c r="U228" s="38" t="n">
        <v>607637</v>
      </c>
      <c r="V228" s="39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31" t="s">
        <v>363</v>
      </c>
      <c r="C229" s="32" t="n">
        <f aca="false">H229+E229</f>
        <v>326.35</v>
      </c>
      <c r="D229" s="32"/>
      <c r="E229" s="32" t="n">
        <f aca="false">F229+G229</f>
        <v>21.35</v>
      </c>
      <c r="F229" s="32" t="n">
        <f aca="false">0.04*H229</f>
        <v>12.2</v>
      </c>
      <c r="G229" s="32" t="n">
        <f aca="false">0.03*H229</f>
        <v>9.15</v>
      </c>
      <c r="H229" s="32" t="n">
        <f aca="false">T229</f>
        <v>305</v>
      </c>
      <c r="I229" s="109" t="n">
        <f aca="false">0.6*C229</f>
        <v>195.81</v>
      </c>
      <c r="J229" s="35"/>
      <c r="K229" s="35"/>
      <c r="L229" s="35"/>
      <c r="M229" s="35"/>
      <c r="N229" s="35"/>
      <c r="O229" s="32" t="n">
        <v>12922</v>
      </c>
      <c r="P229" s="32" t="n">
        <v>13227</v>
      </c>
      <c r="Q229" s="234"/>
      <c r="R229" s="274"/>
      <c r="S229" s="69" t="n">
        <v>1</v>
      </c>
      <c r="T229" s="32" t="n">
        <f aca="false">(P229-O229)*S229</f>
        <v>305</v>
      </c>
      <c r="U229" s="38" t="n">
        <v>56067</v>
      </c>
      <c r="V229" s="39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356" t="s">
        <v>365</v>
      </c>
      <c r="C230" s="109" t="n">
        <f aca="false">H230+E230</f>
        <v>10841.2400000001</v>
      </c>
      <c r="D230" s="109"/>
      <c r="E230" s="109" t="n">
        <f aca="false">F230+G230</f>
        <v>709.240000000008</v>
      </c>
      <c r="F230" s="109" t="n">
        <f aca="false">0.04*H230</f>
        <v>405.280000000005</v>
      </c>
      <c r="G230" s="109" t="n">
        <f aca="false">0.03*H230</f>
        <v>303.960000000004</v>
      </c>
      <c r="H230" s="109" t="n">
        <f aca="false">T230</f>
        <v>10132.0000000001</v>
      </c>
      <c r="I230" s="109"/>
      <c r="J230" s="35"/>
      <c r="K230" s="35"/>
      <c r="L230" s="35"/>
      <c r="M230" s="35"/>
      <c r="N230" s="35"/>
      <c r="O230" s="357" t="n">
        <v>34545.2</v>
      </c>
      <c r="P230" s="357" t="n">
        <v>34798.5</v>
      </c>
      <c r="Q230" s="36"/>
      <c r="R230" s="37"/>
      <c r="S230" s="69" t="n">
        <v>40</v>
      </c>
      <c r="T230" s="32" t="n">
        <f aca="false">(P230-O230)*S230</f>
        <v>10132.0000000001</v>
      </c>
      <c r="U230" s="38" t="n">
        <v>1535390</v>
      </c>
      <c r="V230" s="39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79" t="s">
        <v>367</v>
      </c>
      <c r="C231" s="32" t="n">
        <f aca="false">H231+E231</f>
        <v>8898.12</v>
      </c>
      <c r="D231" s="126"/>
      <c r="E231" s="32" t="n">
        <f aca="false">F231+G231</f>
        <v>582.12</v>
      </c>
      <c r="F231" s="32" t="n">
        <f aca="false">0.04*T231</f>
        <v>332.64</v>
      </c>
      <c r="G231" s="32" t="n">
        <f aca="false">0.03*T231</f>
        <v>249.48</v>
      </c>
      <c r="H231" s="32" t="n">
        <f aca="false">T231</f>
        <v>8316</v>
      </c>
      <c r="I231" s="32" t="n">
        <f aca="false">H231*0.5</f>
        <v>4158</v>
      </c>
      <c r="J231" s="63"/>
      <c r="K231" s="63"/>
      <c r="L231" s="63"/>
      <c r="M231" s="63"/>
      <c r="N231" s="63"/>
      <c r="O231" s="126" t="n">
        <v>393.26</v>
      </c>
      <c r="P231" s="126" t="n">
        <v>559.58</v>
      </c>
      <c r="Q231" s="138"/>
      <c r="R231" s="139"/>
      <c r="S231" s="126" t="n">
        <v>50</v>
      </c>
      <c r="T231" s="32" t="n">
        <f aca="false">(P231-O231)*S231</f>
        <v>8316</v>
      </c>
      <c r="U231" s="38" t="n">
        <v>2536</v>
      </c>
      <c r="V231" s="39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9"/>
      <c r="C232" s="32" t="n">
        <f aca="false">H232+E232</f>
        <v>1988.06</v>
      </c>
      <c r="D232" s="32"/>
      <c r="E232" s="32" t="n">
        <f aca="false">G232+F232</f>
        <v>130.06</v>
      </c>
      <c r="F232" s="32" t="n">
        <f aca="false">H232*0.04</f>
        <v>74.32</v>
      </c>
      <c r="G232" s="32" t="n">
        <f aca="false">H232*0.03</f>
        <v>55.74</v>
      </c>
      <c r="H232" s="32" t="n">
        <f aca="false">T232</f>
        <v>1858</v>
      </c>
      <c r="I232" s="32" t="n">
        <f aca="false">0.6*C232</f>
        <v>1192.836</v>
      </c>
      <c r="J232" s="35"/>
      <c r="K232" s="35"/>
      <c r="L232" s="35"/>
      <c r="M232" s="35"/>
      <c r="N232" s="35"/>
      <c r="O232" s="109" t="n">
        <v>811120</v>
      </c>
      <c r="P232" s="109" t="n">
        <v>812978</v>
      </c>
      <c r="Q232" s="36"/>
      <c r="R232" s="359"/>
      <c r="S232" s="69" t="n">
        <v>1</v>
      </c>
      <c r="T232" s="32" t="n">
        <f aca="false">(P232-O232)*S232</f>
        <v>1858</v>
      </c>
      <c r="U232" s="38" t="n">
        <v>399479</v>
      </c>
      <c r="V232" s="39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360"/>
      <c r="C233" s="32"/>
      <c r="D233" s="32"/>
      <c r="E233" s="32"/>
      <c r="F233" s="32"/>
      <c r="G233" s="32"/>
      <c r="H233" s="32"/>
      <c r="I233" s="32"/>
      <c r="J233" s="35"/>
      <c r="K233" s="35"/>
      <c r="L233" s="35"/>
      <c r="M233" s="35"/>
      <c r="N233" s="35"/>
      <c r="O233" s="32"/>
      <c r="P233" s="32"/>
      <c r="Q233" s="36"/>
      <c r="R233" s="42"/>
      <c r="S233" s="32"/>
      <c r="T233" s="32"/>
      <c r="U233" s="38"/>
      <c r="V233" s="39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1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4"/>
      <c r="R234" s="276"/>
      <c r="S234" s="148"/>
      <c r="T234" s="148"/>
      <c r="U234" s="152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6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4"/>
      <c r="R235" s="276"/>
      <c r="S235" s="148"/>
      <c r="T235" s="148"/>
      <c r="U235" s="152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6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4"/>
      <c r="R236" s="276"/>
      <c r="S236" s="148"/>
      <c r="T236" s="148"/>
      <c r="U236" s="152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6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7"/>
      <c r="R237" s="226"/>
      <c r="S237" s="148"/>
      <c r="T237" s="148"/>
      <c r="U237" s="152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6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4"/>
      <c r="R238" s="362"/>
      <c r="S238" s="239"/>
      <c r="T238" s="148"/>
      <c r="U238" s="152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6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4"/>
      <c r="R239" s="362"/>
      <c r="S239" s="239"/>
      <c r="T239" s="148"/>
      <c r="U239" s="152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6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4"/>
      <c r="P240" s="194"/>
      <c r="Q240" s="204"/>
      <c r="R240" s="363"/>
      <c r="S240" s="364"/>
      <c r="T240" s="194"/>
      <c r="U240" s="152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6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4"/>
      <c r="P241" s="194"/>
      <c r="Q241" s="204"/>
      <c r="R241" s="363"/>
      <c r="S241" s="364"/>
      <c r="T241" s="194"/>
      <c r="U241" s="152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5"/>
      <c r="C242" s="194"/>
      <c r="D242" s="194"/>
      <c r="E242" s="194"/>
      <c r="F242" s="194"/>
      <c r="G242" s="194"/>
      <c r="H242" s="194"/>
      <c r="I242" s="194"/>
      <c r="J242" s="25"/>
      <c r="K242" s="25"/>
      <c r="L242" s="25"/>
      <c r="M242" s="25"/>
      <c r="N242" s="25"/>
      <c r="O242" s="148"/>
      <c r="P242" s="148"/>
      <c r="Q242" s="276"/>
      <c r="R242" s="362"/>
      <c r="S242" s="148"/>
      <c r="T242" s="148"/>
      <c r="U242" s="152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31" t="s">
        <v>370</v>
      </c>
      <c r="C243" s="32" t="n">
        <f aca="false">H243+E243</f>
        <v>763.98</v>
      </c>
      <c r="D243" s="32"/>
      <c r="E243" s="32" t="n">
        <f aca="false">F243+G243</f>
        <v>49.98</v>
      </c>
      <c r="F243" s="32" t="n">
        <f aca="false">0.04*H243</f>
        <v>28.56</v>
      </c>
      <c r="G243" s="32" t="n">
        <f aca="false">0.03*H243</f>
        <v>21.42</v>
      </c>
      <c r="H243" s="32" t="n">
        <f aca="false">T243</f>
        <v>714</v>
      </c>
      <c r="I243" s="32"/>
      <c r="J243" s="37"/>
      <c r="K243" s="37"/>
      <c r="L243" s="37"/>
      <c r="M243" s="37"/>
      <c r="N243" s="37"/>
      <c r="O243" s="198" t="n">
        <v>49544</v>
      </c>
      <c r="P243" s="198" t="n">
        <v>50258</v>
      </c>
      <c r="Q243" s="234"/>
      <c r="R243" s="366"/>
      <c r="S243" s="198" t="n">
        <v>1</v>
      </c>
      <c r="T243" s="198" t="n">
        <f aca="false">P243-O243</f>
        <v>714</v>
      </c>
      <c r="U243" s="38" t="n">
        <v>7872</v>
      </c>
      <c r="V243" s="39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196" t="s">
        <v>372</v>
      </c>
      <c r="C244" s="198" t="n">
        <f aca="false">H244+E244</f>
        <v>1538.66</v>
      </c>
      <c r="D244" s="198"/>
      <c r="E244" s="198" t="n">
        <f aca="false">F244+G244</f>
        <v>100.66</v>
      </c>
      <c r="F244" s="198" t="n">
        <f aca="false">0.04*H244</f>
        <v>57.52</v>
      </c>
      <c r="G244" s="198" t="n">
        <f aca="false">0.03*H244</f>
        <v>43.14</v>
      </c>
      <c r="H244" s="198" t="n">
        <f aca="false">T244</f>
        <v>1438</v>
      </c>
      <c r="I244" s="198"/>
      <c r="J244" s="35"/>
      <c r="K244" s="35"/>
      <c r="L244" s="35"/>
      <c r="M244" s="35"/>
      <c r="N244" s="35"/>
      <c r="O244" s="32" t="n">
        <v>67581</v>
      </c>
      <c r="P244" s="32" t="n">
        <v>69019</v>
      </c>
      <c r="Q244" s="234"/>
      <c r="R244" s="367"/>
      <c r="S244" s="32" t="n">
        <v>1</v>
      </c>
      <c r="T244" s="32" t="n">
        <f aca="false">P244-O244</f>
        <v>1438</v>
      </c>
      <c r="U244" s="38" t="n">
        <v>4200</v>
      </c>
      <c r="V244" s="39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31" t="s">
        <v>374</v>
      </c>
      <c r="C245" s="32" t="n">
        <f aca="false">H245+E245</f>
        <v>421.58</v>
      </c>
      <c r="D245" s="32"/>
      <c r="E245" s="32" t="n">
        <f aca="false">F245+G245</f>
        <v>27.58</v>
      </c>
      <c r="F245" s="32" t="n">
        <f aca="false">0.04*H245</f>
        <v>15.76</v>
      </c>
      <c r="G245" s="32" t="n">
        <f aca="false">0.03*H245</f>
        <v>11.82</v>
      </c>
      <c r="H245" s="32" t="n">
        <f aca="false">T245</f>
        <v>394</v>
      </c>
      <c r="I245" s="32"/>
      <c r="J245" s="35"/>
      <c r="K245" s="35"/>
      <c r="L245" s="35"/>
      <c r="M245" s="35"/>
      <c r="N245" s="35"/>
      <c r="O245" s="32" t="n">
        <v>22878</v>
      </c>
      <c r="P245" s="32" t="n">
        <v>23272</v>
      </c>
      <c r="Q245" s="234"/>
      <c r="R245" s="367"/>
      <c r="S245" s="32" t="n">
        <v>1</v>
      </c>
      <c r="T245" s="32" t="n">
        <f aca="false">P245-O245</f>
        <v>394</v>
      </c>
      <c r="U245" s="38" t="s">
        <v>375</v>
      </c>
      <c r="V245" s="39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31" t="s">
        <v>377</v>
      </c>
      <c r="C246" s="32" t="n">
        <f aca="false">H246+E246</f>
        <v>1964.52</v>
      </c>
      <c r="D246" s="32"/>
      <c r="E246" s="32" t="n">
        <f aca="false">F246+G246</f>
        <v>128.52</v>
      </c>
      <c r="F246" s="32" t="n">
        <f aca="false">0.04*H246</f>
        <v>73.44</v>
      </c>
      <c r="G246" s="32" t="n">
        <f aca="false">0.03*H246</f>
        <v>55.08</v>
      </c>
      <c r="H246" s="32" t="n">
        <f aca="false">T246</f>
        <v>1836</v>
      </c>
      <c r="I246" s="32"/>
      <c r="J246" s="35"/>
      <c r="K246" s="35"/>
      <c r="L246" s="35"/>
      <c r="M246" s="35"/>
      <c r="N246" s="35"/>
      <c r="O246" s="32" t="n">
        <v>95073</v>
      </c>
      <c r="P246" s="32" t="n">
        <v>96909</v>
      </c>
      <c r="Q246" s="234"/>
      <c r="R246" s="367"/>
      <c r="S246" s="32" t="n">
        <v>1</v>
      </c>
      <c r="T246" s="32" t="n">
        <f aca="false">P246-O246</f>
        <v>1836</v>
      </c>
      <c r="U246" s="38" t="n">
        <v>3267</v>
      </c>
      <c r="V246" s="39" t="s">
        <v>378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325" t="s">
        <v>379</v>
      </c>
      <c r="C247" s="109" t="n">
        <f aca="false">H247+E247</f>
        <v>18213.5399999999</v>
      </c>
      <c r="D247" s="32"/>
      <c r="E247" s="32" t="n">
        <f aca="false">F247+G247</f>
        <v>1191.54</v>
      </c>
      <c r="F247" s="32" t="n">
        <f aca="false">0.04*H247</f>
        <v>680.879999999997</v>
      </c>
      <c r="G247" s="32" t="n">
        <f aca="false">0.03*H247</f>
        <v>510.659999999998</v>
      </c>
      <c r="H247" s="32" t="n">
        <f aca="false">T247</f>
        <v>17021.9999999999</v>
      </c>
      <c r="I247" s="32"/>
      <c r="J247" s="35"/>
      <c r="K247" s="35"/>
      <c r="L247" s="35"/>
      <c r="M247" s="35"/>
      <c r="N247" s="35"/>
      <c r="O247" s="127" t="n">
        <v>24605.7</v>
      </c>
      <c r="P247" s="127" t="n">
        <v>25173.1</v>
      </c>
      <c r="Q247" s="234"/>
      <c r="R247" s="367"/>
      <c r="S247" s="32" t="n">
        <v>30</v>
      </c>
      <c r="T247" s="32" t="n">
        <f aca="false">(P247-O247)*S247</f>
        <v>17021.9999999999</v>
      </c>
      <c r="U247" s="38" t="s">
        <v>380</v>
      </c>
      <c r="V247" s="39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325"/>
      <c r="C248" s="109" t="n">
        <f aca="false">H248+E248</f>
        <v>5419.55</v>
      </c>
      <c r="D248" s="32"/>
      <c r="E248" s="32" t="n">
        <f aca="false">F248+G248</f>
        <v>354.55</v>
      </c>
      <c r="F248" s="32" t="n">
        <f aca="false">0.04*H248</f>
        <v>202.6</v>
      </c>
      <c r="G248" s="32" t="n">
        <f aca="false">0.03*H248</f>
        <v>151.95</v>
      </c>
      <c r="H248" s="32" t="n">
        <f aca="false">T248</f>
        <v>5065</v>
      </c>
      <c r="I248" s="32"/>
      <c r="J248" s="35"/>
      <c r="K248" s="35"/>
      <c r="L248" s="35"/>
      <c r="M248" s="35"/>
      <c r="N248" s="35"/>
      <c r="O248" s="32" t="n">
        <v>73222</v>
      </c>
      <c r="P248" s="32" t="n">
        <v>78287</v>
      </c>
      <c r="Q248" s="234"/>
      <c r="R248" s="367"/>
      <c r="S248" s="32" t="n">
        <v>1</v>
      </c>
      <c r="T248" s="32" t="n">
        <f aca="false">P248-O248</f>
        <v>5065</v>
      </c>
      <c r="U248" s="38" t="n">
        <v>6398</v>
      </c>
      <c r="V248" s="39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31" t="s">
        <v>382</v>
      </c>
      <c r="C249" s="32" t="n">
        <f aca="false">H249+E249</f>
        <v>2237.37</v>
      </c>
      <c r="D249" s="32"/>
      <c r="E249" s="32" t="n">
        <f aca="false">F249+G249</f>
        <v>146.37</v>
      </c>
      <c r="F249" s="32" t="n">
        <f aca="false">0.04*H249</f>
        <v>83.64</v>
      </c>
      <c r="G249" s="32" t="n">
        <f aca="false">0.03*H249</f>
        <v>62.73</v>
      </c>
      <c r="H249" s="32" t="n">
        <f aca="false">T249</f>
        <v>2091</v>
      </c>
      <c r="I249" s="32"/>
      <c r="J249" s="35"/>
      <c r="K249" s="35"/>
      <c r="L249" s="35"/>
      <c r="M249" s="35"/>
      <c r="N249" s="35"/>
      <c r="O249" s="32" t="n">
        <v>77800</v>
      </c>
      <c r="P249" s="32" t="n">
        <v>79891</v>
      </c>
      <c r="Q249" s="234"/>
      <c r="R249" s="367"/>
      <c r="S249" s="32" t="n">
        <v>1</v>
      </c>
      <c r="T249" s="32" t="n">
        <f aca="false">P249-O249</f>
        <v>2091</v>
      </c>
      <c r="U249" s="38" t="s">
        <v>383</v>
      </c>
      <c r="V249" s="39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31" t="s">
        <v>385</v>
      </c>
      <c r="C250" s="32" t="n">
        <f aca="false">H250+E250</f>
        <v>3659.4</v>
      </c>
      <c r="D250" s="32"/>
      <c r="E250" s="32" t="n">
        <f aca="false">F250+G250</f>
        <v>239.4</v>
      </c>
      <c r="F250" s="32" t="n">
        <f aca="false">0.04*H250</f>
        <v>136.8</v>
      </c>
      <c r="G250" s="32" t="n">
        <f aca="false">0.03*H250</f>
        <v>102.6</v>
      </c>
      <c r="H250" s="32" t="n">
        <f aca="false">T250</f>
        <v>3420</v>
      </c>
      <c r="I250" s="32"/>
      <c r="J250" s="35"/>
      <c r="K250" s="35"/>
      <c r="L250" s="35"/>
      <c r="M250" s="35"/>
      <c r="N250" s="35"/>
      <c r="O250" s="32" t="n">
        <v>82117</v>
      </c>
      <c r="P250" s="32" t="n">
        <v>85537</v>
      </c>
      <c r="Q250" s="234"/>
      <c r="R250" s="367"/>
      <c r="S250" s="32" t="n">
        <v>1</v>
      </c>
      <c r="T250" s="32" t="n">
        <f aca="false">P250-O250</f>
        <v>3420</v>
      </c>
      <c r="U250" s="38" t="n">
        <v>2943</v>
      </c>
      <c r="V250" s="39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368"/>
      <c r="C251" s="369" t="n">
        <f aca="false">H251+E251</f>
        <v>0</v>
      </c>
      <c r="D251" s="369"/>
      <c r="E251" s="369" t="n">
        <f aca="false">F251+G251</f>
        <v>0</v>
      </c>
      <c r="F251" s="369" t="n">
        <f aca="false">0.04*H251</f>
        <v>0</v>
      </c>
      <c r="G251" s="369" t="n">
        <f aca="false">0.03*H251</f>
        <v>0</v>
      </c>
      <c r="H251" s="369" t="n">
        <f aca="false">T251</f>
        <v>0</v>
      </c>
      <c r="I251" s="369"/>
      <c r="J251" s="370"/>
      <c r="K251" s="370"/>
      <c r="L251" s="370"/>
      <c r="M251" s="370"/>
      <c r="N251" s="370"/>
      <c r="O251" s="369" t="n">
        <v>0</v>
      </c>
      <c r="P251" s="369" t="n">
        <v>0</v>
      </c>
      <c r="Q251" s="371"/>
      <c r="R251" s="372"/>
      <c r="S251" s="369" t="n">
        <v>1</v>
      </c>
      <c r="T251" s="369" t="n">
        <f aca="false">P251-O251</f>
        <v>0</v>
      </c>
      <c r="U251" s="38"/>
      <c r="V251" s="39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178" t="s">
        <v>387</v>
      </c>
      <c r="C252" s="40" t="n">
        <f aca="false">H252+E252</f>
        <v>457.96</v>
      </c>
      <c r="D252" s="40"/>
      <c r="E252" s="40" t="n">
        <f aca="false">F252+G252</f>
        <v>29.96</v>
      </c>
      <c r="F252" s="40" t="n">
        <f aca="false">0.04*H252</f>
        <v>17.12</v>
      </c>
      <c r="G252" s="40" t="n">
        <f aca="false">0.03*H252</f>
        <v>12.84</v>
      </c>
      <c r="H252" s="40" t="n">
        <f aca="false">T252</f>
        <v>428</v>
      </c>
      <c r="I252" s="40"/>
      <c r="J252" s="35"/>
      <c r="K252" s="35"/>
      <c r="L252" s="35"/>
      <c r="M252" s="35"/>
      <c r="N252" s="35" t="s">
        <v>340</v>
      </c>
      <c r="O252" s="40" t="n">
        <v>21494</v>
      </c>
      <c r="P252" s="40" t="n">
        <v>21922</v>
      </c>
      <c r="Q252" s="234"/>
      <c r="R252" s="355"/>
      <c r="S252" s="40" t="n">
        <v>1</v>
      </c>
      <c r="T252" s="40" t="n">
        <f aca="false">P252-O252</f>
        <v>428</v>
      </c>
      <c r="U252" s="38" t="s">
        <v>388</v>
      </c>
      <c r="V252" s="39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178" t="s">
        <v>390</v>
      </c>
      <c r="C253" s="40" t="n">
        <f aca="false">H253+E253</f>
        <v>277.13</v>
      </c>
      <c r="D253" s="40"/>
      <c r="E253" s="40" t="n">
        <f aca="false">F253+G253</f>
        <v>18.13</v>
      </c>
      <c r="F253" s="40" t="n">
        <f aca="false">0.04*H253</f>
        <v>10.36</v>
      </c>
      <c r="G253" s="40" t="n">
        <f aca="false">0.03*H253</f>
        <v>7.77</v>
      </c>
      <c r="H253" s="40" t="n">
        <f aca="false">T253</f>
        <v>259</v>
      </c>
      <c r="I253" s="40"/>
      <c r="J253" s="35"/>
      <c r="K253" s="35"/>
      <c r="L253" s="35"/>
      <c r="M253" s="35"/>
      <c r="N253" s="35" t="s">
        <v>340</v>
      </c>
      <c r="O253" s="40" t="n">
        <v>4505</v>
      </c>
      <c r="P253" s="40" t="n">
        <v>4764</v>
      </c>
      <c r="Q253" s="234"/>
      <c r="R253" s="355"/>
      <c r="S253" s="40" t="n">
        <v>1</v>
      </c>
      <c r="T253" s="40" t="n">
        <f aca="false">P253-O253</f>
        <v>259</v>
      </c>
      <c r="U253" s="38"/>
      <c r="V253" s="39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373" t="s">
        <v>392</v>
      </c>
      <c r="C254" s="40" t="n">
        <f aca="false">H254+E254</f>
        <v>426.93</v>
      </c>
      <c r="D254" s="40"/>
      <c r="E254" s="40" t="n">
        <f aca="false">F254+G254</f>
        <v>27.93</v>
      </c>
      <c r="F254" s="40" t="n">
        <f aca="false">0.04*H254</f>
        <v>15.96</v>
      </c>
      <c r="G254" s="40" t="n">
        <f aca="false">0.03*H254</f>
        <v>11.97</v>
      </c>
      <c r="H254" s="40" t="n">
        <f aca="false">T254</f>
        <v>399</v>
      </c>
      <c r="I254" s="40"/>
      <c r="J254" s="35"/>
      <c r="K254" s="35"/>
      <c r="L254" s="35"/>
      <c r="M254" s="35"/>
      <c r="N254" s="35" t="s">
        <v>340</v>
      </c>
      <c r="O254" s="40" t="n">
        <v>12397</v>
      </c>
      <c r="P254" s="40" t="n">
        <v>12796</v>
      </c>
      <c r="Q254" s="234"/>
      <c r="R254" s="355"/>
      <c r="S254" s="40" t="n">
        <v>1</v>
      </c>
      <c r="T254" s="40" t="n">
        <f aca="false">P254-O254</f>
        <v>399</v>
      </c>
      <c r="U254" s="374" t="n">
        <v>6292</v>
      </c>
      <c r="V254" s="39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375" t="s">
        <v>394</v>
      </c>
      <c r="C255" s="32" t="n">
        <f aca="false">H255+E255</f>
        <v>1705.58</v>
      </c>
      <c r="D255" s="32"/>
      <c r="E255" s="32" t="n">
        <f aca="false">F255+G255</f>
        <v>111.58</v>
      </c>
      <c r="F255" s="32" t="n">
        <f aca="false">0.04*H255</f>
        <v>63.76</v>
      </c>
      <c r="G255" s="32" t="n">
        <f aca="false">0.03*H255</f>
        <v>47.82</v>
      </c>
      <c r="H255" s="32" t="n">
        <f aca="false">T255</f>
        <v>1594</v>
      </c>
      <c r="I255" s="32"/>
      <c r="J255" s="37"/>
      <c r="K255" s="37"/>
      <c r="L255" s="37"/>
      <c r="M255" s="37"/>
      <c r="N255" s="37"/>
      <c r="O255" s="32" t="n">
        <v>73783</v>
      </c>
      <c r="P255" s="32" t="n">
        <v>75377</v>
      </c>
      <c r="Q255" s="78"/>
      <c r="R255" s="107"/>
      <c r="S255" s="32" t="n">
        <v>1</v>
      </c>
      <c r="T255" s="32" t="n">
        <f aca="false">P255-O255</f>
        <v>1594</v>
      </c>
      <c r="U255" s="38" t="n">
        <v>3092</v>
      </c>
      <c r="V255" s="39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31" t="s">
        <v>396</v>
      </c>
      <c r="C256" s="198" t="n">
        <f aca="false">H256+E256</f>
        <v>1423.1</v>
      </c>
      <c r="D256" s="198"/>
      <c r="E256" s="198" t="n">
        <f aca="false">F256+G256</f>
        <v>93.1</v>
      </c>
      <c r="F256" s="198" t="n">
        <f aca="false">0.04*H256</f>
        <v>53.2</v>
      </c>
      <c r="G256" s="198" t="n">
        <f aca="false">0.03*H256</f>
        <v>39.9</v>
      </c>
      <c r="H256" s="198" t="n">
        <f aca="false">T256</f>
        <v>1330</v>
      </c>
      <c r="I256" s="198"/>
      <c r="J256" s="35"/>
      <c r="K256" s="35"/>
      <c r="L256" s="35"/>
      <c r="M256" s="35"/>
      <c r="N256" s="35"/>
      <c r="O256" s="198" t="n">
        <v>53386</v>
      </c>
      <c r="P256" s="198" t="n">
        <v>54716</v>
      </c>
      <c r="Q256" s="234"/>
      <c r="R256" s="376"/>
      <c r="S256" s="198" t="n">
        <v>1</v>
      </c>
      <c r="T256" s="198" t="n">
        <f aca="false">P256-O256</f>
        <v>1330</v>
      </c>
      <c r="U256" s="38" t="n">
        <v>3370</v>
      </c>
      <c r="V256" s="39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31" t="s">
        <v>398</v>
      </c>
      <c r="C257" s="32" t="n">
        <f aca="false">H257+E257</f>
        <v>525.37</v>
      </c>
      <c r="D257" s="32"/>
      <c r="E257" s="32" t="n">
        <f aca="false">F257+G257</f>
        <v>34.37</v>
      </c>
      <c r="F257" s="32" t="n">
        <f aca="false">0.04*H257</f>
        <v>19.64</v>
      </c>
      <c r="G257" s="32" t="n">
        <f aca="false">0.03*H257</f>
        <v>14.73</v>
      </c>
      <c r="H257" s="32" t="n">
        <f aca="false">T257</f>
        <v>491</v>
      </c>
      <c r="I257" s="32"/>
      <c r="J257" s="35"/>
      <c r="K257" s="35"/>
      <c r="L257" s="35"/>
      <c r="M257" s="35"/>
      <c r="N257" s="35"/>
      <c r="O257" s="32" t="n">
        <v>26532</v>
      </c>
      <c r="P257" s="32" t="n">
        <v>27023</v>
      </c>
      <c r="Q257" s="234"/>
      <c r="R257" s="107"/>
      <c r="S257" s="32" t="n">
        <v>1</v>
      </c>
      <c r="T257" s="32" t="n">
        <f aca="false">P257-O257</f>
        <v>491</v>
      </c>
      <c r="U257" s="38" t="n">
        <v>3300</v>
      </c>
      <c r="V257" s="39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31" t="s">
        <v>400</v>
      </c>
      <c r="C258" s="32" t="n">
        <f aca="false">H258+E258</f>
        <v>461.17</v>
      </c>
      <c r="D258" s="32"/>
      <c r="E258" s="32" t="n">
        <f aca="false">F258+G258</f>
        <v>30.17</v>
      </c>
      <c r="F258" s="32" t="n">
        <f aca="false">0.04*H258</f>
        <v>17.24</v>
      </c>
      <c r="G258" s="32" t="n">
        <f aca="false">0.03*H258</f>
        <v>12.93</v>
      </c>
      <c r="H258" s="32" t="n">
        <f aca="false">T258</f>
        <v>431</v>
      </c>
      <c r="I258" s="32"/>
      <c r="J258" s="35"/>
      <c r="K258" s="35"/>
      <c r="L258" s="35"/>
      <c r="M258" s="35"/>
      <c r="N258" s="35"/>
      <c r="O258" s="32" t="n">
        <v>78858</v>
      </c>
      <c r="P258" s="32" t="n">
        <v>79289</v>
      </c>
      <c r="Q258" s="234"/>
      <c r="R258" s="107"/>
      <c r="S258" s="32" t="n">
        <v>1</v>
      </c>
      <c r="T258" s="32" t="n">
        <f aca="false">P258-O258</f>
        <v>431</v>
      </c>
      <c r="U258" s="38" t="n">
        <v>3920</v>
      </c>
      <c r="V258" s="39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31" t="s">
        <v>401</v>
      </c>
      <c r="C259" s="32" t="n">
        <f aca="false">H259+E259</f>
        <v>1707.72</v>
      </c>
      <c r="D259" s="32"/>
      <c r="E259" s="32" t="n">
        <f aca="false">F259+G259</f>
        <v>111.72</v>
      </c>
      <c r="F259" s="32" t="n">
        <f aca="false">0.04*H259</f>
        <v>63.84</v>
      </c>
      <c r="G259" s="32" t="n">
        <f aca="false">0.03*H259</f>
        <v>47.88</v>
      </c>
      <c r="H259" s="32" t="n">
        <f aca="false">T259</f>
        <v>1596</v>
      </c>
      <c r="I259" s="32"/>
      <c r="J259" s="35"/>
      <c r="K259" s="35"/>
      <c r="L259" s="35"/>
      <c r="M259" s="35"/>
      <c r="N259" s="35"/>
      <c r="O259" s="32" t="n">
        <v>108576</v>
      </c>
      <c r="P259" s="32" t="n">
        <v>110172</v>
      </c>
      <c r="Q259" s="234"/>
      <c r="R259" s="107"/>
      <c r="S259" s="32" t="n">
        <v>1</v>
      </c>
      <c r="T259" s="32" t="n">
        <f aca="false">P259-O259</f>
        <v>1596</v>
      </c>
      <c r="U259" s="38" t="n">
        <v>3665</v>
      </c>
      <c r="V259" s="39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31" t="s">
        <v>403</v>
      </c>
      <c r="C260" s="32" t="n">
        <f aca="false">H260+E260</f>
        <v>1423.1</v>
      </c>
      <c r="D260" s="32"/>
      <c r="E260" s="32" t="n">
        <f aca="false">F260+G260</f>
        <v>93.1</v>
      </c>
      <c r="F260" s="32" t="n">
        <f aca="false">0.04*H260</f>
        <v>53.2</v>
      </c>
      <c r="G260" s="32" t="n">
        <f aca="false">0.03*H260</f>
        <v>39.9</v>
      </c>
      <c r="H260" s="32" t="n">
        <f aca="false">T260</f>
        <v>1330</v>
      </c>
      <c r="I260" s="32" t="n">
        <f aca="false">0.6*C260</f>
        <v>853.86</v>
      </c>
      <c r="J260" s="35"/>
      <c r="K260" s="35"/>
      <c r="L260" s="35"/>
      <c r="M260" s="35"/>
      <c r="N260" s="35"/>
      <c r="O260" s="155" t="n">
        <v>16100</v>
      </c>
      <c r="P260" s="155" t="n">
        <v>17430</v>
      </c>
      <c r="Q260" s="35"/>
      <c r="R260" s="37"/>
      <c r="S260" s="69" t="n">
        <v>1</v>
      </c>
      <c r="T260" s="32" t="n">
        <f aca="false">(P260-O260)*S260</f>
        <v>1330</v>
      </c>
      <c r="U260" s="38" t="n">
        <v>34431</v>
      </c>
      <c r="V260" s="39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377" t="s">
        <v>405</v>
      </c>
      <c r="C261" s="32" t="n">
        <f aca="false">H261+E261</f>
        <v>1774.06</v>
      </c>
      <c r="D261" s="32"/>
      <c r="E261" s="32" t="n">
        <f aca="false">F261+G261</f>
        <v>116.06</v>
      </c>
      <c r="F261" s="32" t="n">
        <f aca="false">0.04*H261</f>
        <v>66.32</v>
      </c>
      <c r="G261" s="32" t="n">
        <f aca="false">0.03*H261</f>
        <v>49.74</v>
      </c>
      <c r="H261" s="32" t="n">
        <f aca="false">T261</f>
        <v>1658</v>
      </c>
      <c r="I261" s="32" t="n">
        <f aca="false">0.6*C261</f>
        <v>1064.436</v>
      </c>
      <c r="J261" s="35"/>
      <c r="K261" s="35"/>
      <c r="L261" s="35"/>
      <c r="M261" s="35"/>
      <c r="N261" s="35"/>
      <c r="O261" s="155" t="n">
        <v>62047</v>
      </c>
      <c r="P261" s="155" t="n">
        <v>63705</v>
      </c>
      <c r="Q261" s="35"/>
      <c r="R261" s="37"/>
      <c r="S261" s="69" t="n">
        <v>1</v>
      </c>
      <c r="T261" s="32" t="n">
        <f aca="false">(P261-O261)*S261</f>
        <v>1658</v>
      </c>
      <c r="U261" s="38" t="n">
        <v>6272</v>
      </c>
      <c r="V261" s="39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31" t="s">
        <v>372</v>
      </c>
      <c r="C262" s="32" t="n">
        <f aca="false">H262+E262</f>
        <v>942.67</v>
      </c>
      <c r="D262" s="32"/>
      <c r="E262" s="32" t="n">
        <f aca="false">F262+G262</f>
        <v>61.67</v>
      </c>
      <c r="F262" s="32" t="n">
        <f aca="false">0.04*H262</f>
        <v>35.24</v>
      </c>
      <c r="G262" s="32" t="n">
        <f aca="false">0.03*H262</f>
        <v>26.43</v>
      </c>
      <c r="H262" s="32" t="n">
        <f aca="false">T262</f>
        <v>881</v>
      </c>
      <c r="I262" s="32" t="n">
        <f aca="false">0.6*C262</f>
        <v>565.602</v>
      </c>
      <c r="J262" s="35"/>
      <c r="K262" s="35"/>
      <c r="L262" s="35"/>
      <c r="M262" s="35"/>
      <c r="N262" s="35"/>
      <c r="O262" s="155" t="n">
        <v>30344</v>
      </c>
      <c r="P262" s="155" t="n">
        <v>31225</v>
      </c>
      <c r="Q262" s="35"/>
      <c r="R262" s="37"/>
      <c r="S262" s="69" t="n">
        <v>1</v>
      </c>
      <c r="T262" s="32" t="n">
        <f aca="false">(P262-O262)*S262</f>
        <v>881</v>
      </c>
      <c r="U262" s="378" t="n">
        <v>6090</v>
      </c>
      <c r="V262" s="39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143" t="s">
        <v>408</v>
      </c>
      <c r="C263" s="32" t="n">
        <f aca="false">H263+E263</f>
        <v>1199.47</v>
      </c>
      <c r="D263" s="32"/>
      <c r="E263" s="32" t="n">
        <f aca="false">F263+G263</f>
        <v>78.47</v>
      </c>
      <c r="F263" s="32" t="n">
        <f aca="false">0.04*H263</f>
        <v>44.84</v>
      </c>
      <c r="G263" s="32" t="n">
        <f aca="false">0.03*H263</f>
        <v>33.63</v>
      </c>
      <c r="H263" s="32" t="n">
        <f aca="false">T263</f>
        <v>1121</v>
      </c>
      <c r="I263" s="32" t="n">
        <f aca="false">0.6*C263</f>
        <v>719.682</v>
      </c>
      <c r="J263" s="35"/>
      <c r="K263" s="35"/>
      <c r="L263" s="35"/>
      <c r="M263" s="35"/>
      <c r="N263" s="35"/>
      <c r="O263" s="155" t="n">
        <v>35080</v>
      </c>
      <c r="P263" s="155" t="n">
        <v>36201</v>
      </c>
      <c r="Q263" s="35"/>
      <c r="R263" s="37"/>
      <c r="S263" s="69" t="n">
        <v>1</v>
      </c>
      <c r="T263" s="32" t="n">
        <f aca="false">(P263-O263)*S263</f>
        <v>1121</v>
      </c>
      <c r="U263" s="38"/>
      <c r="V263" s="39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377" t="s">
        <v>410</v>
      </c>
      <c r="C264" s="130" t="n">
        <f aca="false">H264+E264</f>
        <v>1566.48</v>
      </c>
      <c r="D264" s="130"/>
      <c r="E264" s="130" t="n">
        <f aca="false">F264+G264</f>
        <v>102.48</v>
      </c>
      <c r="F264" s="130" t="n">
        <f aca="false">0.04*H264</f>
        <v>58.56</v>
      </c>
      <c r="G264" s="130" t="n">
        <f aca="false">0.03*H264</f>
        <v>43.92</v>
      </c>
      <c r="H264" s="130" t="n">
        <f aca="false">T264</f>
        <v>1464</v>
      </c>
      <c r="I264" s="130" t="n">
        <f aca="false">0.6*C264</f>
        <v>939.888</v>
      </c>
      <c r="J264" s="212"/>
      <c r="K264" s="212"/>
      <c r="L264" s="212"/>
      <c r="M264" s="212"/>
      <c r="N264" s="212"/>
      <c r="O264" s="130" t="n">
        <v>59070</v>
      </c>
      <c r="P264" s="130" t="n">
        <v>60534</v>
      </c>
      <c r="Q264" s="212"/>
      <c r="R264" s="213"/>
      <c r="S264" s="253" t="n">
        <v>1</v>
      </c>
      <c r="T264" s="130" t="n">
        <f aca="false">(P264-O264)*S264</f>
        <v>1464</v>
      </c>
      <c r="U264" s="136" t="n">
        <v>6088</v>
      </c>
      <c r="V264" s="129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108" t="s">
        <v>412</v>
      </c>
      <c r="C265" s="32" t="n">
        <f aca="false">H265+E265</f>
        <v>2120.74</v>
      </c>
      <c r="D265" s="32"/>
      <c r="E265" s="32" t="n">
        <f aca="false">F265+G265</f>
        <v>138.74</v>
      </c>
      <c r="F265" s="32" t="n">
        <f aca="false">0.04*H265</f>
        <v>79.28</v>
      </c>
      <c r="G265" s="32" t="n">
        <f aca="false">0.03*H265</f>
        <v>59.46</v>
      </c>
      <c r="H265" s="32" t="n">
        <f aca="false">T265</f>
        <v>1982</v>
      </c>
      <c r="I265" s="32" t="n">
        <f aca="false">0.6*C265</f>
        <v>1272.444</v>
      </c>
      <c r="J265" s="35"/>
      <c r="K265" s="35"/>
      <c r="L265" s="35"/>
      <c r="M265" s="35"/>
      <c r="N265" s="35"/>
      <c r="O265" s="155" t="n">
        <v>70631</v>
      </c>
      <c r="P265" s="155" t="n">
        <v>72613</v>
      </c>
      <c r="Q265" s="35"/>
      <c r="R265" s="37"/>
      <c r="S265" s="69" t="n">
        <v>1</v>
      </c>
      <c r="T265" s="32" t="n">
        <f aca="false">(P265-O265)*S265</f>
        <v>1982</v>
      </c>
      <c r="U265" s="38" t="n">
        <v>6209</v>
      </c>
      <c r="V265" s="39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31" t="s">
        <v>414</v>
      </c>
      <c r="C266" s="32" t="n">
        <f aca="false">H266+E266</f>
        <v>1254.04</v>
      </c>
      <c r="D266" s="32"/>
      <c r="E266" s="32" t="n">
        <f aca="false">F266+G266</f>
        <v>82.04</v>
      </c>
      <c r="F266" s="32" t="n">
        <f aca="false">0.04*H266</f>
        <v>46.88</v>
      </c>
      <c r="G266" s="32" t="n">
        <f aca="false">0.03*H266</f>
        <v>35.16</v>
      </c>
      <c r="H266" s="32" t="n">
        <f aca="false">T266</f>
        <v>1172</v>
      </c>
      <c r="I266" s="32" t="n">
        <f aca="false">0.5*C266</f>
        <v>627.02</v>
      </c>
      <c r="J266" s="35"/>
      <c r="K266" s="35"/>
      <c r="L266" s="35"/>
      <c r="M266" s="35"/>
      <c r="N266" s="35"/>
      <c r="O266" s="339" t="n">
        <v>14908</v>
      </c>
      <c r="P266" s="339" t="n">
        <v>16080</v>
      </c>
      <c r="Q266" s="234"/>
      <c r="R266" s="235"/>
      <c r="S266" s="69" t="n">
        <v>1</v>
      </c>
      <c r="T266" s="32" t="n">
        <f aca="false">(P266-O266)*S266</f>
        <v>1172</v>
      </c>
      <c r="U266" s="38" t="n">
        <v>4369</v>
      </c>
      <c r="V266" s="39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31" t="s">
        <v>416</v>
      </c>
      <c r="C267" s="32" t="n">
        <f aca="false">H267+E267</f>
        <v>1442.36</v>
      </c>
      <c r="D267" s="32"/>
      <c r="E267" s="32" t="n">
        <f aca="false">F267+G267</f>
        <v>94.36</v>
      </c>
      <c r="F267" s="32" t="n">
        <f aca="false">0.04*H267</f>
        <v>53.92</v>
      </c>
      <c r="G267" s="32" t="n">
        <f aca="false">0.03*H267</f>
        <v>40.44</v>
      </c>
      <c r="H267" s="32" t="n">
        <f aca="false">T267</f>
        <v>1348</v>
      </c>
      <c r="I267" s="32" t="n">
        <f aca="false">0.6*C267</f>
        <v>865.416</v>
      </c>
      <c r="J267" s="35"/>
      <c r="K267" s="35"/>
      <c r="L267" s="35"/>
      <c r="M267" s="35"/>
      <c r="N267" s="35"/>
      <c r="O267" s="155" t="n">
        <v>61709</v>
      </c>
      <c r="P267" s="155" t="n">
        <v>63057</v>
      </c>
      <c r="Q267" s="35"/>
      <c r="R267" s="37"/>
      <c r="S267" s="69" t="n">
        <v>1</v>
      </c>
      <c r="T267" s="32" t="n">
        <f aca="false">(P267-O267)*S267</f>
        <v>1348</v>
      </c>
      <c r="U267" s="38"/>
      <c r="V267" s="39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31" t="s">
        <v>418</v>
      </c>
      <c r="C268" s="32" t="n">
        <f aca="false">H268+E268</f>
        <v>1110.66</v>
      </c>
      <c r="D268" s="32"/>
      <c r="E268" s="32" t="n">
        <f aca="false">F268+G268</f>
        <v>72.66</v>
      </c>
      <c r="F268" s="32" t="n">
        <f aca="false">0.04*H268</f>
        <v>41.52</v>
      </c>
      <c r="G268" s="32" t="n">
        <f aca="false">0.03*H268</f>
        <v>31.14</v>
      </c>
      <c r="H268" s="32" t="n">
        <f aca="false">T268</f>
        <v>1038</v>
      </c>
      <c r="I268" s="32" t="n">
        <f aca="false">0.6*C268</f>
        <v>666.396</v>
      </c>
      <c r="J268" s="35"/>
      <c r="K268" s="35"/>
      <c r="L268" s="35"/>
      <c r="M268" s="35"/>
      <c r="N268" s="35"/>
      <c r="O268" s="155" t="n">
        <v>36063</v>
      </c>
      <c r="P268" s="155" t="n">
        <v>37101</v>
      </c>
      <c r="Q268" s="35"/>
      <c r="R268" s="37"/>
      <c r="S268" s="69" t="n">
        <v>1</v>
      </c>
      <c r="T268" s="32" t="n">
        <f aca="false">(P268-O268)*S268</f>
        <v>1038</v>
      </c>
      <c r="U268" s="38"/>
      <c r="V268" s="39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236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6"/>
      <c r="S269" s="239"/>
      <c r="T269" s="148"/>
      <c r="U269" s="152"/>
      <c r="V269" s="153"/>
      <c r="W269" s="19"/>
      <c r="X269" s="9"/>
      <c r="Y269" s="9"/>
      <c r="Z269" s="9"/>
      <c r="AA269" s="9"/>
      <c r="AB269" s="9"/>
      <c r="AC269" s="9"/>
    </row>
    <row r="270" customFormat="false" ht="46.5" hidden="false" customHeight="false" outlineLevel="0" collapsed="false">
      <c r="A270" s="10"/>
      <c r="B270" s="108" t="s">
        <v>420</v>
      </c>
      <c r="C270" s="32" t="n">
        <f aca="false">H270+E270</f>
        <v>12.84</v>
      </c>
      <c r="D270" s="32"/>
      <c r="E270" s="32" t="n">
        <f aca="false">F270+G270</f>
        <v>0.84</v>
      </c>
      <c r="F270" s="32" t="n">
        <f aca="false">0.04*H270</f>
        <v>0.48</v>
      </c>
      <c r="G270" s="32" t="n">
        <f aca="false">0.03*H270</f>
        <v>0.36</v>
      </c>
      <c r="H270" s="32" t="n">
        <f aca="false">T270</f>
        <v>12</v>
      </c>
      <c r="I270" s="32" t="n">
        <f aca="false">0.6*C270</f>
        <v>7.704</v>
      </c>
      <c r="J270" s="35"/>
      <c r="K270" s="35"/>
      <c r="L270" s="35"/>
      <c r="M270" s="35"/>
      <c r="N270" s="35"/>
      <c r="O270" s="32" t="n">
        <v>376730</v>
      </c>
      <c r="P270" s="32" t="n">
        <v>376742</v>
      </c>
      <c r="Q270" s="35" t="s">
        <v>35</v>
      </c>
      <c r="R270" s="37"/>
      <c r="S270" s="32" t="n">
        <v>1</v>
      </c>
      <c r="T270" s="32" t="n">
        <f aca="false">(P270-O270)*S270</f>
        <v>12</v>
      </c>
      <c r="U270" s="38" t="s">
        <v>421</v>
      </c>
      <c r="V270" s="39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379" t="s">
        <v>423</v>
      </c>
      <c r="C271" s="130" t="n">
        <f aca="false">H271+E271</f>
        <v>0</v>
      </c>
      <c r="D271" s="130"/>
      <c r="E271" s="130" t="n">
        <f aca="false">F271+G271</f>
        <v>0</v>
      </c>
      <c r="F271" s="130" t="n">
        <f aca="false">0.04*H271</f>
        <v>0</v>
      </c>
      <c r="G271" s="130" t="n">
        <f aca="false">0.03*H271</f>
        <v>0</v>
      </c>
      <c r="H271" s="130" t="n">
        <f aca="false">T271</f>
        <v>0</v>
      </c>
      <c r="I271" s="130" t="n">
        <f aca="false">0.6*C271</f>
        <v>0</v>
      </c>
      <c r="J271" s="212"/>
      <c r="K271" s="212"/>
      <c r="L271" s="212"/>
      <c r="M271" s="212"/>
      <c r="N271" s="212"/>
      <c r="O271" s="130" t="n">
        <v>38296</v>
      </c>
      <c r="P271" s="130" t="n">
        <v>38296</v>
      </c>
      <c r="Q271" s="254"/>
      <c r="R271" s="255"/>
      <c r="S271" s="253" t="n">
        <v>1</v>
      </c>
      <c r="T271" s="130" t="n">
        <f aca="false">(P271-O271)*S271</f>
        <v>0</v>
      </c>
      <c r="U271" s="136"/>
      <c r="V271" s="129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6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152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0" t="s">
        <v>425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386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88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152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4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152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396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152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399" t="s">
        <v>428</v>
      </c>
      <c r="C277" s="400" t="n">
        <f aca="false">'Яблоко и ТП-7декабрь   '!B73</f>
        <v>123223.479999998</v>
      </c>
      <c r="D277" s="190"/>
      <c r="E277" s="187"/>
      <c r="F277" s="190"/>
      <c r="G277" s="190"/>
      <c r="H277" s="190"/>
      <c r="I277" s="190"/>
      <c r="J277" s="262"/>
      <c r="K277" s="262"/>
      <c r="L277" s="262"/>
      <c r="M277" s="262"/>
      <c r="N277" s="262"/>
      <c r="O277" s="397"/>
      <c r="P277" s="397"/>
      <c r="Q277" s="237"/>
      <c r="R277" s="398"/>
      <c r="S277" s="401"/>
      <c r="T277" s="148"/>
      <c r="U277" s="152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7" t="s">
        <v>429</v>
      </c>
      <c r="C278" s="400" t="n">
        <f aca="false">'Яблоко и ТП-7декабрь   '!B62</f>
        <v>237492.9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4"/>
      <c r="R278" s="362"/>
      <c r="S278" s="239"/>
      <c r="T278" s="148"/>
      <c r="U278" s="152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108" t="s">
        <v>430</v>
      </c>
      <c r="C279" s="32" t="n">
        <f aca="false">H279+E279</f>
        <v>342.4</v>
      </c>
      <c r="D279" s="32"/>
      <c r="E279" s="32" t="n">
        <f aca="false">G279+F279</f>
        <v>22.4</v>
      </c>
      <c r="F279" s="32" t="n">
        <f aca="false">0.04*H279</f>
        <v>12.8</v>
      </c>
      <c r="G279" s="32" t="n">
        <f aca="false">0.03*H279</f>
        <v>9.6</v>
      </c>
      <c r="H279" s="32" t="n">
        <f aca="false">T279</f>
        <v>320</v>
      </c>
      <c r="I279" s="32" t="n">
        <f aca="false">0.6*C279</f>
        <v>205.44</v>
      </c>
      <c r="J279" s="35"/>
      <c r="K279" s="35"/>
      <c r="L279" s="35"/>
      <c r="M279" s="35"/>
      <c r="N279" s="35"/>
      <c r="O279" s="32" t="n">
        <v>49868</v>
      </c>
      <c r="P279" s="32" t="n">
        <v>50188</v>
      </c>
      <c r="Q279" s="36"/>
      <c r="R279" s="107"/>
      <c r="S279" s="69" t="n">
        <v>1</v>
      </c>
      <c r="T279" s="32" t="n">
        <f aca="false">(P279-O279)*S279</f>
        <v>320</v>
      </c>
      <c r="U279" s="38" t="s">
        <v>431</v>
      </c>
      <c r="V279" s="39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31" t="s">
        <v>433</v>
      </c>
      <c r="C280" s="32" t="n">
        <f aca="false">H280+E280</f>
        <v>0</v>
      </c>
      <c r="D280" s="32"/>
      <c r="E280" s="32" t="n">
        <f aca="false">F280+G280</f>
        <v>0</v>
      </c>
      <c r="F280" s="32" t="n">
        <f aca="false">0.04*H280</f>
        <v>0</v>
      </c>
      <c r="G280" s="32" t="n">
        <f aca="false">0.03*H280</f>
        <v>0</v>
      </c>
      <c r="H280" s="32" t="n">
        <f aca="false">T280</f>
        <v>0</v>
      </c>
      <c r="I280" s="32" t="n">
        <f aca="false">0.6*C280</f>
        <v>0</v>
      </c>
      <c r="J280" s="35"/>
      <c r="K280" s="35"/>
      <c r="L280" s="35"/>
      <c r="M280" s="35"/>
      <c r="N280" s="35"/>
      <c r="O280" s="32" t="n">
        <v>19323</v>
      </c>
      <c r="P280" s="32" t="n">
        <v>19323</v>
      </c>
      <c r="Q280" s="234"/>
      <c r="R280" s="78"/>
      <c r="S280" s="69" t="n">
        <v>1</v>
      </c>
      <c r="T280" s="32" t="n">
        <f aca="false">(P280-O280)*S280</f>
        <v>0</v>
      </c>
      <c r="U280" s="38" t="n">
        <v>282335</v>
      </c>
      <c r="V280" s="39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402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7"/>
      <c r="R281" s="259"/>
      <c r="S281" s="239"/>
      <c r="T281" s="148"/>
      <c r="U281" s="152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402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7"/>
      <c r="R282" s="259"/>
      <c r="S282" s="239"/>
      <c r="T282" s="148"/>
      <c r="U282" s="152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402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7"/>
      <c r="R283" s="259"/>
      <c r="S283" s="239"/>
      <c r="T283" s="148"/>
      <c r="U283" s="152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196" t="s">
        <v>435</v>
      </c>
      <c r="C284" s="32" t="n">
        <f aca="false">H284+E284</f>
        <v>48.15</v>
      </c>
      <c r="D284" s="32"/>
      <c r="E284" s="32" t="n">
        <f aca="false">F284+G284</f>
        <v>3.15</v>
      </c>
      <c r="F284" s="32" t="n">
        <f aca="false">0.04*H284</f>
        <v>1.8</v>
      </c>
      <c r="G284" s="32" t="n">
        <f aca="false">0.03*H284</f>
        <v>1.35</v>
      </c>
      <c r="H284" s="32" t="n">
        <f aca="false">T284</f>
        <v>45</v>
      </c>
      <c r="I284" s="32" t="n">
        <f aca="false">0.6*C284</f>
        <v>28.89</v>
      </c>
      <c r="J284" s="35"/>
      <c r="K284" s="35"/>
      <c r="L284" s="35"/>
      <c r="M284" s="35"/>
      <c r="N284" s="35"/>
      <c r="O284" s="32" t="n">
        <v>13892</v>
      </c>
      <c r="P284" s="32" t="n">
        <v>13937</v>
      </c>
      <c r="Q284" s="234"/>
      <c r="R284" s="78"/>
      <c r="S284" s="69" t="n">
        <v>1</v>
      </c>
      <c r="T284" s="32" t="n">
        <f aca="false">(P284-O284)*S284</f>
        <v>45</v>
      </c>
      <c r="U284" s="38" t="n">
        <v>1507</v>
      </c>
      <c r="V284" s="39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3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209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405"/>
      <c r="C286" s="130" t="n">
        <f aca="false">H286+E286</f>
        <v>2866.53</v>
      </c>
      <c r="D286" s="130"/>
      <c r="E286" s="130" t="n">
        <f aca="false">F286+G286</f>
        <v>187.53</v>
      </c>
      <c r="F286" s="130" t="n">
        <f aca="false">0.04*H286</f>
        <v>107.16</v>
      </c>
      <c r="G286" s="130" t="n">
        <f aca="false">0.03*H286</f>
        <v>80.37</v>
      </c>
      <c r="H286" s="130" t="n">
        <f aca="false">T286</f>
        <v>2679</v>
      </c>
      <c r="I286" s="130" t="n">
        <f aca="false">0.6*C286</f>
        <v>1719.918</v>
      </c>
      <c r="J286" s="212"/>
      <c r="K286" s="212"/>
      <c r="L286" s="212"/>
      <c r="M286" s="212"/>
      <c r="N286" s="212"/>
      <c r="O286" s="130" t="n">
        <v>89865</v>
      </c>
      <c r="P286" s="130" t="n">
        <v>92544</v>
      </c>
      <c r="Q286" s="254"/>
      <c r="R286" s="255"/>
      <c r="S286" s="253" t="n">
        <v>1</v>
      </c>
      <c r="T286" s="130" t="n">
        <f aca="false">(P286-O286)*S286</f>
        <v>2679</v>
      </c>
      <c r="U286" s="136" t="n">
        <v>7347</v>
      </c>
      <c r="V286" s="129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06" t="s">
        <v>439</v>
      </c>
      <c r="C287" s="130" t="n">
        <f aca="false">H287+E287</f>
        <v>1705.58</v>
      </c>
      <c r="D287" s="130"/>
      <c r="E287" s="130" t="n">
        <f aca="false">F287+G287</f>
        <v>111.58</v>
      </c>
      <c r="F287" s="130" t="n">
        <f aca="false">0.04*H287</f>
        <v>63.76</v>
      </c>
      <c r="G287" s="130" t="n">
        <f aca="false">0.03*H287</f>
        <v>47.82</v>
      </c>
      <c r="H287" s="130" t="n">
        <f aca="false">T287</f>
        <v>1594</v>
      </c>
      <c r="I287" s="130" t="n">
        <f aca="false">0.6*C287</f>
        <v>1023.348</v>
      </c>
      <c r="J287" s="212"/>
      <c r="K287" s="212"/>
      <c r="L287" s="212"/>
      <c r="M287" s="212"/>
      <c r="N287" s="212"/>
      <c r="O287" s="130" t="n">
        <v>317407</v>
      </c>
      <c r="P287" s="130" t="n">
        <v>319001</v>
      </c>
      <c r="Q287" s="254"/>
      <c r="R287" s="255"/>
      <c r="S287" s="253" t="n">
        <v>1</v>
      </c>
      <c r="T287" s="130" t="n">
        <f aca="false">(P287-O287)*S287</f>
        <v>1594</v>
      </c>
      <c r="U287" s="136" t="n">
        <v>2706</v>
      </c>
      <c r="V287" s="407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408" t="s">
        <v>441</v>
      </c>
      <c r="C288" s="130" t="n">
        <f aca="false">H288+E288</f>
        <v>13155.65</v>
      </c>
      <c r="D288" s="130"/>
      <c r="E288" s="130" t="n">
        <f aca="false">F288+G288</f>
        <v>860.65</v>
      </c>
      <c r="F288" s="130" t="n">
        <f aca="false">0.04*H288</f>
        <v>491.8</v>
      </c>
      <c r="G288" s="130" t="n">
        <f aca="false">0.03*H288</f>
        <v>368.85</v>
      </c>
      <c r="H288" s="130" t="n">
        <f aca="false">T288</f>
        <v>12295</v>
      </c>
      <c r="I288" s="130" t="n">
        <f aca="false">0.6*C288</f>
        <v>7893.39</v>
      </c>
      <c r="J288" s="212"/>
      <c r="K288" s="212"/>
      <c r="L288" s="212"/>
      <c r="M288" s="212"/>
      <c r="N288" s="212"/>
      <c r="O288" s="130" t="n">
        <v>329019</v>
      </c>
      <c r="P288" s="130" t="n">
        <v>341314</v>
      </c>
      <c r="Q288" s="254"/>
      <c r="R288" s="255"/>
      <c r="S288" s="253" t="n">
        <v>1</v>
      </c>
      <c r="T288" s="130" t="n">
        <f aca="false">(P288-O288)*S288</f>
        <v>12295</v>
      </c>
      <c r="U288" s="136" t="n">
        <v>526</v>
      </c>
      <c r="V288" s="407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06" t="s">
        <v>443</v>
      </c>
      <c r="C289" s="130" t="n">
        <f aca="false">H289+E289</f>
        <v>25551.6</v>
      </c>
      <c r="D289" s="130"/>
      <c r="E289" s="130" t="n">
        <f aca="false">F289+G289</f>
        <v>1671.6</v>
      </c>
      <c r="F289" s="130" t="n">
        <f aca="false">0.04*H289</f>
        <v>955.2</v>
      </c>
      <c r="G289" s="130" t="n">
        <f aca="false">0.03*H289</f>
        <v>716.4</v>
      </c>
      <c r="H289" s="130" t="n">
        <f aca="false">T289</f>
        <v>23880</v>
      </c>
      <c r="I289" s="130" t="n">
        <f aca="false">0.6*C289</f>
        <v>15330.96</v>
      </c>
      <c r="J289" s="212"/>
      <c r="K289" s="212"/>
      <c r="L289" s="212"/>
      <c r="M289" s="212"/>
      <c r="N289" s="212"/>
      <c r="O289" s="130" t="n">
        <v>11873</v>
      </c>
      <c r="P289" s="130" t="n">
        <v>12266</v>
      </c>
      <c r="Q289" s="254"/>
      <c r="R289" s="255"/>
      <c r="S289" s="253" t="n">
        <v>60</v>
      </c>
      <c r="T289" s="130" t="n">
        <f aca="false">(P289-O289)*S289+300</f>
        <v>23880</v>
      </c>
      <c r="U289" s="136"/>
      <c r="V289" s="407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06" t="s">
        <v>445</v>
      </c>
      <c r="C290" s="130" t="n">
        <f aca="false">H290+E290</f>
        <v>425.86</v>
      </c>
      <c r="D290" s="130"/>
      <c r="E290" s="130" t="n">
        <f aca="false">F290+G290</f>
        <v>27.86</v>
      </c>
      <c r="F290" s="130" t="n">
        <f aca="false">0.04*H290</f>
        <v>15.92</v>
      </c>
      <c r="G290" s="130" t="n">
        <f aca="false">0.03*H290</f>
        <v>11.94</v>
      </c>
      <c r="H290" s="130" t="n">
        <f aca="false">T290</f>
        <v>398</v>
      </c>
      <c r="I290" s="130" t="n">
        <f aca="false">0.6*C290</f>
        <v>255.516</v>
      </c>
      <c r="J290" s="212"/>
      <c r="K290" s="212"/>
      <c r="L290" s="212"/>
      <c r="M290" s="212"/>
      <c r="N290" s="212"/>
      <c r="O290" s="130" t="n">
        <v>123673</v>
      </c>
      <c r="P290" s="130" t="n">
        <v>124071</v>
      </c>
      <c r="Q290" s="254"/>
      <c r="R290" s="255"/>
      <c r="S290" s="253" t="n">
        <v>1</v>
      </c>
      <c r="T290" s="130" t="n">
        <f aca="false">(P290-O290)*S290</f>
        <v>398</v>
      </c>
      <c r="U290" s="136"/>
      <c r="V290" s="409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06" t="s">
        <v>447</v>
      </c>
      <c r="C291" s="130" t="n">
        <f aca="false">H291+E291</f>
        <v>938.39</v>
      </c>
      <c r="D291" s="130"/>
      <c r="E291" s="130" t="n">
        <f aca="false">F291+G291</f>
        <v>61.39</v>
      </c>
      <c r="F291" s="130" t="n">
        <f aca="false">0.04*H291</f>
        <v>35.08</v>
      </c>
      <c r="G291" s="130" t="n">
        <f aca="false">0.03*H291</f>
        <v>26.31</v>
      </c>
      <c r="H291" s="130" t="n">
        <f aca="false">T291</f>
        <v>877</v>
      </c>
      <c r="I291" s="130" t="n">
        <f aca="false">0.6*C291</f>
        <v>563.034</v>
      </c>
      <c r="J291" s="212"/>
      <c r="K291" s="212"/>
      <c r="L291" s="212"/>
      <c r="M291" s="212"/>
      <c r="N291" s="212"/>
      <c r="O291" s="130" t="n">
        <v>40239</v>
      </c>
      <c r="P291" s="130" t="n">
        <v>41116</v>
      </c>
      <c r="Q291" s="254"/>
      <c r="R291" s="255"/>
      <c r="S291" s="253" t="n">
        <v>1</v>
      </c>
      <c r="T291" s="130" t="n">
        <f aca="false">(P291-O291)*S291</f>
        <v>877</v>
      </c>
      <c r="U291" s="136" t="n">
        <v>437</v>
      </c>
      <c r="V291" s="407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410" t="s">
        <v>449</v>
      </c>
      <c r="C292" s="130" t="n">
        <f aca="false">H292+E292</f>
        <v>590.64</v>
      </c>
      <c r="D292" s="130"/>
      <c r="E292" s="130" t="n">
        <f aca="false">F292+G292</f>
        <v>38.64</v>
      </c>
      <c r="F292" s="130" t="n">
        <f aca="false">0.04*H292</f>
        <v>22.08</v>
      </c>
      <c r="G292" s="130" t="n">
        <f aca="false">0.03*H292</f>
        <v>16.56</v>
      </c>
      <c r="H292" s="130" t="n">
        <f aca="false">T292</f>
        <v>552</v>
      </c>
      <c r="I292" s="130" t="n">
        <f aca="false">0.6*C292</f>
        <v>354.384</v>
      </c>
      <c r="J292" s="212"/>
      <c r="K292" s="212"/>
      <c r="L292" s="212"/>
      <c r="M292" s="212"/>
      <c r="N292" s="212"/>
      <c r="O292" s="130" t="n">
        <v>152844</v>
      </c>
      <c r="P292" s="130" t="n">
        <v>153396</v>
      </c>
      <c r="Q292" s="254"/>
      <c r="R292" s="255"/>
      <c r="S292" s="253" t="n">
        <v>1</v>
      </c>
      <c r="T292" s="130" t="n">
        <f aca="false">(P292-O292)*S292</f>
        <v>552</v>
      </c>
      <c r="U292" s="136" t="n">
        <v>5006</v>
      </c>
      <c r="V292" s="407" t="s">
        <v>450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1"/>
      <c r="C293" s="206"/>
      <c r="D293" s="206"/>
      <c r="E293" s="206"/>
      <c r="F293" s="206"/>
      <c r="G293" s="206"/>
      <c r="H293" s="206"/>
      <c r="I293" s="206"/>
      <c r="J293" s="208"/>
      <c r="K293" s="208"/>
      <c r="L293" s="208"/>
      <c r="M293" s="208"/>
      <c r="N293" s="208"/>
      <c r="O293" s="206"/>
      <c r="P293" s="206"/>
      <c r="Q293" s="221"/>
      <c r="R293" s="404"/>
      <c r="S293" s="223"/>
      <c r="T293" s="206"/>
      <c r="U293" s="209"/>
      <c r="V293" s="412"/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06" t="s">
        <v>451</v>
      </c>
      <c r="C294" s="130" t="n">
        <f aca="false">H294+E294</f>
        <v>571.38</v>
      </c>
      <c r="D294" s="130"/>
      <c r="E294" s="130" t="n">
        <f aca="false">F294+G294</f>
        <v>37.38</v>
      </c>
      <c r="F294" s="130" t="n">
        <f aca="false">0.04*H294</f>
        <v>21.36</v>
      </c>
      <c r="G294" s="130" t="n">
        <f aca="false">0.03*H294</f>
        <v>16.02</v>
      </c>
      <c r="H294" s="130" t="n">
        <f aca="false">T294</f>
        <v>534</v>
      </c>
      <c r="I294" s="130" t="n">
        <f aca="false">0.6*C294</f>
        <v>342.828</v>
      </c>
      <c r="J294" s="212"/>
      <c r="K294" s="212"/>
      <c r="L294" s="212"/>
      <c r="M294" s="212"/>
      <c r="N294" s="212"/>
      <c r="O294" s="130" t="n">
        <v>1692</v>
      </c>
      <c r="P294" s="130" t="n">
        <v>2226</v>
      </c>
      <c r="Q294" s="254"/>
      <c r="R294" s="255"/>
      <c r="S294" s="253" t="n">
        <v>1</v>
      </c>
      <c r="T294" s="130" t="n">
        <f aca="false">(P294-O294)*S294</f>
        <v>534</v>
      </c>
      <c r="U294" s="136" t="n">
        <v>3233</v>
      </c>
      <c r="V294" s="407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06" t="s">
        <v>453</v>
      </c>
      <c r="C295" s="130" t="n">
        <f aca="false">H295+E295</f>
        <v>5201.27</v>
      </c>
      <c r="D295" s="130"/>
      <c r="E295" s="130" t="n">
        <f aca="false">F295+G295</f>
        <v>340.27</v>
      </c>
      <c r="F295" s="130" t="n">
        <f aca="false">0.04*H295</f>
        <v>194.44</v>
      </c>
      <c r="G295" s="130" t="n">
        <f aca="false">0.03*H295</f>
        <v>145.83</v>
      </c>
      <c r="H295" s="130" t="n">
        <f aca="false">T295</f>
        <v>4861</v>
      </c>
      <c r="I295" s="130" t="n">
        <f aca="false">0.6*C295</f>
        <v>3120.762</v>
      </c>
      <c r="J295" s="212"/>
      <c r="K295" s="212"/>
      <c r="L295" s="212"/>
      <c r="M295" s="212"/>
      <c r="N295" s="212"/>
      <c r="O295" s="130" t="n">
        <v>442542</v>
      </c>
      <c r="P295" s="130" t="n">
        <v>447403</v>
      </c>
      <c r="Q295" s="254"/>
      <c r="R295" s="255"/>
      <c r="S295" s="253" t="n">
        <v>1</v>
      </c>
      <c r="T295" s="130" t="n">
        <f aca="false">(P295-O295)*S295</f>
        <v>4861</v>
      </c>
      <c r="U295" s="136" t="n">
        <v>4506</v>
      </c>
      <c r="V295" s="407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06" t="s">
        <v>455</v>
      </c>
      <c r="C296" s="130" t="n">
        <f aca="false">H296+E296</f>
        <v>10720.33</v>
      </c>
      <c r="D296" s="130"/>
      <c r="E296" s="130" t="n">
        <f aca="false">F296+G296</f>
        <v>701.33</v>
      </c>
      <c r="F296" s="130" t="n">
        <f aca="false">0.04*H296</f>
        <v>400.76</v>
      </c>
      <c r="G296" s="130" t="n">
        <f aca="false">0.03*H296</f>
        <v>300.57</v>
      </c>
      <c r="H296" s="130" t="n">
        <f aca="false">T296</f>
        <v>10019</v>
      </c>
      <c r="I296" s="130" t="n">
        <f aca="false">0.6*C296</f>
        <v>6432.198</v>
      </c>
      <c r="J296" s="212"/>
      <c r="K296" s="212"/>
      <c r="L296" s="212"/>
      <c r="M296" s="212"/>
      <c r="N296" s="212"/>
      <c r="O296" s="130" t="n">
        <v>501408</v>
      </c>
      <c r="P296" s="130" t="n">
        <v>511427</v>
      </c>
      <c r="Q296" s="254"/>
      <c r="R296" s="255"/>
      <c r="S296" s="253" t="n">
        <v>1</v>
      </c>
      <c r="T296" s="130" t="n">
        <f aca="false">(P296-O296)*S296</f>
        <v>10019</v>
      </c>
      <c r="U296" s="136" t="n">
        <v>361</v>
      </c>
      <c r="V296" s="407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06" t="s">
        <v>457</v>
      </c>
      <c r="C297" s="413" t="n">
        <f aca="false">H297+E297</f>
        <v>8793.26</v>
      </c>
      <c r="D297" s="130"/>
      <c r="E297" s="130" t="n">
        <f aca="false">F297+G297</f>
        <v>575.26</v>
      </c>
      <c r="F297" s="130" t="n">
        <f aca="false">0.04*H297</f>
        <v>328.72</v>
      </c>
      <c r="G297" s="130" t="n">
        <f aca="false">0.03*H297</f>
        <v>246.54</v>
      </c>
      <c r="H297" s="130" t="n">
        <f aca="false">T297</f>
        <v>8218</v>
      </c>
      <c r="I297" s="130" t="n">
        <f aca="false">0.6*C297</f>
        <v>5275.956</v>
      </c>
      <c r="J297" s="212"/>
      <c r="K297" s="212"/>
      <c r="L297" s="212"/>
      <c r="M297" s="212"/>
      <c r="N297" s="212"/>
      <c r="O297" s="130" t="n">
        <f aca="false">16333+344</f>
        <v>16677</v>
      </c>
      <c r="P297" s="130" t="n">
        <f aca="false">23919+976</f>
        <v>24895</v>
      </c>
      <c r="Q297" s="254"/>
      <c r="R297" s="255"/>
      <c r="S297" s="253" t="n">
        <v>1</v>
      </c>
      <c r="T297" s="130" t="n">
        <f aca="false">(P297-O297)*S297</f>
        <v>8218</v>
      </c>
      <c r="U297" s="136" t="n">
        <v>9263</v>
      </c>
      <c r="V297" s="407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06" t="s">
        <v>459</v>
      </c>
      <c r="C298" s="130" t="n">
        <f aca="false">H298+E298</f>
        <v>2770.23</v>
      </c>
      <c r="D298" s="130"/>
      <c r="E298" s="130" t="n">
        <f aca="false">F298+G298</f>
        <v>181.23</v>
      </c>
      <c r="F298" s="130" t="n">
        <f aca="false">0.04*H298</f>
        <v>103.56</v>
      </c>
      <c r="G298" s="130" t="n">
        <f aca="false">0.03*H298</f>
        <v>77.67</v>
      </c>
      <c r="H298" s="130" t="n">
        <f aca="false">T298</f>
        <v>2589</v>
      </c>
      <c r="I298" s="130" t="n">
        <f aca="false">0.6*C298</f>
        <v>1662.138</v>
      </c>
      <c r="J298" s="212"/>
      <c r="K298" s="212"/>
      <c r="L298" s="212"/>
      <c r="M298" s="212"/>
      <c r="N298" s="212"/>
      <c r="O298" s="130" t="n">
        <v>276117</v>
      </c>
      <c r="P298" s="130" t="n">
        <v>278706</v>
      </c>
      <c r="Q298" s="254"/>
      <c r="R298" s="255"/>
      <c r="S298" s="253" t="n">
        <v>1</v>
      </c>
      <c r="T298" s="130" t="n">
        <f aca="false">(P298-O298)*S298</f>
        <v>2589</v>
      </c>
      <c r="U298" s="136" t="n">
        <v>776</v>
      </c>
      <c r="V298" s="407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06" t="s">
        <v>461</v>
      </c>
      <c r="C299" s="130" t="n">
        <f aca="false">H299+E299</f>
        <v>2330.46</v>
      </c>
      <c r="D299" s="130"/>
      <c r="E299" s="130" t="n">
        <f aca="false">F299+G299</f>
        <v>152.46</v>
      </c>
      <c r="F299" s="130" t="n">
        <f aca="false">0.04*H299</f>
        <v>87.12</v>
      </c>
      <c r="G299" s="130" t="n">
        <f aca="false">0.03*H299</f>
        <v>65.34</v>
      </c>
      <c r="H299" s="130" t="n">
        <f aca="false">T299</f>
        <v>2178</v>
      </c>
      <c r="I299" s="130" t="n">
        <f aca="false">0.6*C299</f>
        <v>1398.276</v>
      </c>
      <c r="J299" s="212"/>
      <c r="K299" s="212"/>
      <c r="L299" s="212"/>
      <c r="M299" s="212"/>
      <c r="N299" s="212"/>
      <c r="O299" s="130" t="n">
        <v>83463</v>
      </c>
      <c r="P299" s="130" t="n">
        <v>85641</v>
      </c>
      <c r="Q299" s="254"/>
      <c r="R299" s="255"/>
      <c r="S299" s="253" t="n">
        <v>1</v>
      </c>
      <c r="T299" s="130" t="n">
        <f aca="false">(P299-O299)*S299</f>
        <v>2178</v>
      </c>
      <c r="U299" s="136" t="n">
        <v>4291</v>
      </c>
      <c r="V299" s="407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06" t="s">
        <v>463</v>
      </c>
      <c r="C300" s="130" t="n">
        <f aca="false">H300+E300</f>
        <v>1364.25</v>
      </c>
      <c r="D300" s="130"/>
      <c r="E300" s="130" t="n">
        <f aca="false">F300+G300</f>
        <v>89.25</v>
      </c>
      <c r="F300" s="130" t="n">
        <f aca="false">0.04*H300</f>
        <v>51</v>
      </c>
      <c r="G300" s="130" t="n">
        <f aca="false">0.03*H300</f>
        <v>38.25</v>
      </c>
      <c r="H300" s="130" t="n">
        <f aca="false">T300</f>
        <v>1275</v>
      </c>
      <c r="I300" s="130" t="n">
        <f aca="false">0.6*C300</f>
        <v>818.55</v>
      </c>
      <c r="J300" s="212"/>
      <c r="K300" s="212"/>
      <c r="L300" s="212"/>
      <c r="M300" s="212"/>
      <c r="N300" s="212"/>
      <c r="O300" s="130" t="n">
        <v>34684</v>
      </c>
      <c r="P300" s="130" t="n">
        <v>35959</v>
      </c>
      <c r="Q300" s="254"/>
      <c r="R300" s="255"/>
      <c r="S300" s="253" t="n">
        <v>1</v>
      </c>
      <c r="T300" s="130" t="n">
        <f aca="false">(P300-O300)*S300</f>
        <v>1275</v>
      </c>
      <c r="U300" s="136" t="n">
        <v>101522115</v>
      </c>
      <c r="V300" s="407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06" t="s">
        <v>465</v>
      </c>
      <c r="C301" s="130" t="n">
        <f aca="false">H301+E301</f>
        <v>520.02</v>
      </c>
      <c r="D301" s="130"/>
      <c r="E301" s="130" t="n">
        <f aca="false">F301+G301</f>
        <v>34.02</v>
      </c>
      <c r="F301" s="130" t="n">
        <f aca="false">0.04*H301</f>
        <v>19.44</v>
      </c>
      <c r="G301" s="130" t="n">
        <f aca="false">0.03*H301</f>
        <v>14.58</v>
      </c>
      <c r="H301" s="130" t="n">
        <f aca="false">T301</f>
        <v>486</v>
      </c>
      <c r="I301" s="130" t="n">
        <f aca="false">0.6*C301</f>
        <v>312.012</v>
      </c>
      <c r="J301" s="212"/>
      <c r="K301" s="212"/>
      <c r="L301" s="212"/>
      <c r="M301" s="212"/>
      <c r="N301" s="212"/>
      <c r="O301" s="130" t="n">
        <v>17710</v>
      </c>
      <c r="P301" s="130" t="n">
        <v>18196</v>
      </c>
      <c r="Q301" s="254"/>
      <c r="R301" s="255"/>
      <c r="S301" s="253" t="n">
        <v>1</v>
      </c>
      <c r="T301" s="130" t="n">
        <f aca="false">(P301-O301)*S301</f>
        <v>486</v>
      </c>
      <c r="U301" s="136" t="n">
        <v>1116</v>
      </c>
      <c r="V301" s="407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06" t="s">
        <v>467</v>
      </c>
      <c r="C302" s="130" t="n">
        <f aca="false">H302+E302</f>
        <v>0</v>
      </c>
      <c r="D302" s="130"/>
      <c r="E302" s="130" t="n">
        <f aca="false">F302+G302</f>
        <v>0</v>
      </c>
      <c r="F302" s="130" t="n">
        <f aca="false">0.04*H302</f>
        <v>0</v>
      </c>
      <c r="G302" s="130" t="n">
        <f aca="false">0.03*H302</f>
        <v>0</v>
      </c>
      <c r="H302" s="130" t="n">
        <f aca="false">T302</f>
        <v>0</v>
      </c>
      <c r="I302" s="130" t="n">
        <f aca="false">0.6*C302</f>
        <v>0</v>
      </c>
      <c r="J302" s="212"/>
      <c r="K302" s="212"/>
      <c r="L302" s="212"/>
      <c r="M302" s="212"/>
      <c r="N302" s="212"/>
      <c r="O302" s="130" t="n">
        <v>25467</v>
      </c>
      <c r="P302" s="130" t="n">
        <v>25467</v>
      </c>
      <c r="Q302" s="254"/>
      <c r="R302" s="255"/>
      <c r="S302" s="253" t="n">
        <v>1</v>
      </c>
      <c r="T302" s="130" t="n">
        <f aca="false">(P302-O302)*S302</f>
        <v>0</v>
      </c>
      <c r="U302" s="136" t="n">
        <v>7838</v>
      </c>
      <c r="V302" s="407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06" t="s">
        <v>469</v>
      </c>
      <c r="C303" s="130" t="n">
        <f aca="false">H303+E303</f>
        <v>2049.05</v>
      </c>
      <c r="D303" s="130"/>
      <c r="E303" s="130" t="n">
        <f aca="false">F303+G303</f>
        <v>134.05</v>
      </c>
      <c r="F303" s="130" t="n">
        <f aca="false">0.04*H303</f>
        <v>76.6</v>
      </c>
      <c r="G303" s="130" t="n">
        <f aca="false">0.03*H303</f>
        <v>57.45</v>
      </c>
      <c r="H303" s="130" t="n">
        <f aca="false">T303</f>
        <v>1915</v>
      </c>
      <c r="I303" s="130" t="n">
        <f aca="false">0.6*C303</f>
        <v>1229.43</v>
      </c>
      <c r="J303" s="212"/>
      <c r="K303" s="212"/>
      <c r="L303" s="212"/>
      <c r="M303" s="212"/>
      <c r="N303" s="212"/>
      <c r="O303" s="130" t="n">
        <v>241231</v>
      </c>
      <c r="P303" s="130" t="n">
        <v>243146</v>
      </c>
      <c r="Q303" s="254"/>
      <c r="R303" s="255"/>
      <c r="S303" s="253" t="n">
        <v>1</v>
      </c>
      <c r="T303" s="130" t="n">
        <f aca="false">(P303-O303)*S303</f>
        <v>1915</v>
      </c>
      <c r="U303" s="136" t="n">
        <v>8906</v>
      </c>
      <c r="V303" s="407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06" t="s">
        <v>471</v>
      </c>
      <c r="C304" s="130" t="n">
        <f aca="false">H304+E304</f>
        <v>7112.29</v>
      </c>
      <c r="D304" s="130"/>
      <c r="E304" s="130" t="n">
        <f aca="false">F304+G304</f>
        <v>465.29</v>
      </c>
      <c r="F304" s="130" t="n">
        <f aca="false">0.04*H304</f>
        <v>265.88</v>
      </c>
      <c r="G304" s="130" t="n">
        <f aca="false">0.03*H304</f>
        <v>199.41</v>
      </c>
      <c r="H304" s="130" t="n">
        <f aca="false">T304</f>
        <v>6647</v>
      </c>
      <c r="I304" s="130" t="n">
        <f aca="false">0.6*C304</f>
        <v>4267.374</v>
      </c>
      <c r="J304" s="212"/>
      <c r="K304" s="212"/>
      <c r="L304" s="212"/>
      <c r="M304" s="212"/>
      <c r="N304" s="212"/>
      <c r="O304" s="130" t="n">
        <v>374139</v>
      </c>
      <c r="P304" s="130" t="n">
        <v>380786</v>
      </c>
      <c r="Q304" s="254"/>
      <c r="R304" s="255"/>
      <c r="S304" s="253" t="n">
        <v>1</v>
      </c>
      <c r="T304" s="130" t="n">
        <f aca="false">(P304-O304)*S304</f>
        <v>6647</v>
      </c>
      <c r="U304" s="136" t="n">
        <v>4786</v>
      </c>
      <c r="V304" s="407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06" t="s">
        <v>473</v>
      </c>
      <c r="C305" s="130" t="n">
        <f aca="false">H305+E305</f>
        <v>353.1</v>
      </c>
      <c r="D305" s="130"/>
      <c r="E305" s="130" t="n">
        <f aca="false">F305+G305</f>
        <v>23.1</v>
      </c>
      <c r="F305" s="130" t="n">
        <f aca="false">0.04*H305</f>
        <v>13.2</v>
      </c>
      <c r="G305" s="130" t="n">
        <f aca="false">0.03*H305</f>
        <v>9.9</v>
      </c>
      <c r="H305" s="130" t="n">
        <f aca="false">T305</f>
        <v>330</v>
      </c>
      <c r="I305" s="130" t="n">
        <f aca="false">0.6*C305</f>
        <v>211.86</v>
      </c>
      <c r="J305" s="212"/>
      <c r="K305" s="212"/>
      <c r="L305" s="212"/>
      <c r="M305" s="212"/>
      <c r="N305" s="212"/>
      <c r="O305" s="130" t="n">
        <v>79407</v>
      </c>
      <c r="P305" s="130" t="n">
        <v>79737</v>
      </c>
      <c r="Q305" s="254"/>
      <c r="R305" s="255"/>
      <c r="S305" s="253" t="n">
        <v>1</v>
      </c>
      <c r="T305" s="130" t="n">
        <f aca="false">(P305-O305)*S305</f>
        <v>330</v>
      </c>
      <c r="U305" s="136" t="n">
        <v>3506</v>
      </c>
      <c r="V305" s="407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06" t="s">
        <v>475</v>
      </c>
      <c r="C306" s="130" t="n">
        <f aca="false">H306+E306</f>
        <v>823.9</v>
      </c>
      <c r="D306" s="130"/>
      <c r="E306" s="130" t="n">
        <f aca="false">F306+G306</f>
        <v>53.9</v>
      </c>
      <c r="F306" s="130" t="n">
        <f aca="false">0.04*H306</f>
        <v>30.8</v>
      </c>
      <c r="G306" s="130" t="n">
        <f aca="false">0.03*H306</f>
        <v>23.1</v>
      </c>
      <c r="H306" s="130" t="n">
        <f aca="false">T306</f>
        <v>770</v>
      </c>
      <c r="I306" s="130" t="n">
        <f aca="false">0.6*C306</f>
        <v>494.34</v>
      </c>
      <c r="J306" s="212"/>
      <c r="K306" s="212"/>
      <c r="L306" s="212"/>
      <c r="M306" s="212"/>
      <c r="N306" s="212"/>
      <c r="O306" s="130" t="n">
        <v>197422</v>
      </c>
      <c r="P306" s="130" t="n">
        <v>198192</v>
      </c>
      <c r="Q306" s="254"/>
      <c r="R306" s="255"/>
      <c r="S306" s="253" t="n">
        <v>1</v>
      </c>
      <c r="T306" s="130" t="n">
        <f aca="false">(P306-O306)*S306</f>
        <v>770</v>
      </c>
      <c r="U306" s="136" t="n">
        <v>2406</v>
      </c>
      <c r="V306" s="407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06" t="s">
        <v>477</v>
      </c>
      <c r="C307" s="130" t="n">
        <f aca="false">H307+E307</f>
        <v>1338.57</v>
      </c>
      <c r="D307" s="130"/>
      <c r="E307" s="130" t="n">
        <f aca="false">F307+G307</f>
        <v>87.57</v>
      </c>
      <c r="F307" s="130" t="n">
        <f aca="false">0.04*H307</f>
        <v>50.04</v>
      </c>
      <c r="G307" s="130" t="n">
        <f aca="false">0.03*H307</f>
        <v>37.53</v>
      </c>
      <c r="H307" s="130" t="n">
        <f aca="false">T307</f>
        <v>1251</v>
      </c>
      <c r="I307" s="130" t="n">
        <f aca="false">0.6*C307</f>
        <v>803.142</v>
      </c>
      <c r="J307" s="212"/>
      <c r="K307" s="212"/>
      <c r="L307" s="212"/>
      <c r="M307" s="212"/>
      <c r="N307" s="212"/>
      <c r="O307" s="130" t="n">
        <v>341341</v>
      </c>
      <c r="P307" s="130" t="n">
        <v>342592</v>
      </c>
      <c r="Q307" s="254"/>
      <c r="R307" s="255"/>
      <c r="S307" s="253" t="n">
        <v>1</v>
      </c>
      <c r="T307" s="130" t="n">
        <f aca="false">(P307-O307)*S307</f>
        <v>1251</v>
      </c>
      <c r="U307" s="136" t="n">
        <v>4306</v>
      </c>
      <c r="V307" s="407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1"/>
      <c r="C308" s="206"/>
      <c r="D308" s="206"/>
      <c r="E308" s="206"/>
      <c r="F308" s="206"/>
      <c r="G308" s="206"/>
      <c r="H308" s="206"/>
      <c r="I308" s="206"/>
      <c r="J308" s="208"/>
      <c r="K308" s="208"/>
      <c r="L308" s="208"/>
      <c r="M308" s="208"/>
      <c r="N308" s="208"/>
      <c r="O308" s="206"/>
      <c r="P308" s="206"/>
      <c r="Q308" s="221"/>
      <c r="R308" s="404"/>
      <c r="S308" s="223"/>
      <c r="T308" s="206"/>
      <c r="U308" s="209"/>
      <c r="V308" s="412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06" t="s">
        <v>479</v>
      </c>
      <c r="C309" s="130" t="n">
        <f aca="false">H309+E309</f>
        <v>0</v>
      </c>
      <c r="D309" s="130"/>
      <c r="E309" s="130" t="n">
        <f aca="false">F309+G309</f>
        <v>0</v>
      </c>
      <c r="F309" s="130" t="n">
        <f aca="false">0.04*H309</f>
        <v>0</v>
      </c>
      <c r="G309" s="130" t="n">
        <f aca="false">0.03*H309</f>
        <v>0</v>
      </c>
      <c r="H309" s="130" t="n">
        <f aca="false">T309</f>
        <v>0</v>
      </c>
      <c r="I309" s="130" t="n">
        <f aca="false">0.6*C309</f>
        <v>0</v>
      </c>
      <c r="J309" s="212"/>
      <c r="K309" s="212"/>
      <c r="L309" s="212"/>
      <c r="M309" s="212"/>
      <c r="N309" s="212"/>
      <c r="O309" s="130" t="n">
        <v>392079</v>
      </c>
      <c r="P309" s="130" t="n">
        <v>392079</v>
      </c>
      <c r="Q309" s="254"/>
      <c r="R309" s="255"/>
      <c r="S309" s="253" t="n">
        <v>1</v>
      </c>
      <c r="T309" s="130" t="n">
        <f aca="false">(P309-O309)*S309</f>
        <v>0</v>
      </c>
      <c r="U309" s="136" t="n">
        <v>806</v>
      </c>
      <c r="V309" s="407" t="s">
        <v>415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06" t="s">
        <v>480</v>
      </c>
      <c r="C310" s="130" t="n">
        <f aca="false">H310+E310</f>
        <v>4156.95</v>
      </c>
      <c r="D310" s="130"/>
      <c r="E310" s="130" t="n">
        <f aca="false">F310+G310</f>
        <v>271.95</v>
      </c>
      <c r="F310" s="130" t="n">
        <f aca="false">0.04*H310</f>
        <v>155.4</v>
      </c>
      <c r="G310" s="130" t="n">
        <f aca="false">0.03*H310</f>
        <v>116.55</v>
      </c>
      <c r="H310" s="130" t="n">
        <f aca="false">T310</f>
        <v>3885</v>
      </c>
      <c r="I310" s="130" t="n">
        <f aca="false">0.6*C310</f>
        <v>2494.17</v>
      </c>
      <c r="J310" s="212"/>
      <c r="K310" s="212"/>
      <c r="L310" s="212"/>
      <c r="M310" s="212"/>
      <c r="N310" s="212"/>
      <c r="O310" s="130" t="n">
        <v>114437</v>
      </c>
      <c r="P310" s="130" t="n">
        <v>118322</v>
      </c>
      <c r="Q310" s="254"/>
      <c r="R310" s="255"/>
      <c r="S310" s="253" t="n">
        <v>1</v>
      </c>
      <c r="T310" s="130" t="n">
        <f aca="false">(P310-O310)*S310</f>
        <v>3885</v>
      </c>
      <c r="U310" s="136" t="n">
        <v>1131</v>
      </c>
      <c r="V310" s="407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06" t="s">
        <v>482</v>
      </c>
      <c r="C311" s="130" t="n">
        <f aca="false">H311+E311</f>
        <v>166.92</v>
      </c>
      <c r="D311" s="130"/>
      <c r="E311" s="130" t="n">
        <f aca="false">F311+G311</f>
        <v>10.92</v>
      </c>
      <c r="F311" s="130" t="n">
        <f aca="false">0.04*H311</f>
        <v>6.24</v>
      </c>
      <c r="G311" s="130" t="n">
        <f aca="false">0.03*H311</f>
        <v>4.68</v>
      </c>
      <c r="H311" s="130" t="n">
        <f aca="false">T311</f>
        <v>156</v>
      </c>
      <c r="I311" s="130" t="n">
        <f aca="false">0.6*C311</f>
        <v>100.152</v>
      </c>
      <c r="J311" s="212"/>
      <c r="K311" s="212"/>
      <c r="L311" s="212"/>
      <c r="M311" s="212"/>
      <c r="N311" s="212"/>
      <c r="O311" s="130" t="n">
        <v>28733</v>
      </c>
      <c r="P311" s="130" t="n">
        <v>28889</v>
      </c>
      <c r="Q311" s="254"/>
      <c r="R311" s="255"/>
      <c r="S311" s="253" t="n">
        <v>1</v>
      </c>
      <c r="T311" s="130" t="n">
        <f aca="false">(P311-O311)*S311</f>
        <v>156</v>
      </c>
      <c r="U311" s="136" t="n">
        <v>2125</v>
      </c>
      <c r="V311" s="407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1"/>
      <c r="C312" s="414"/>
      <c r="D312" s="206"/>
      <c r="E312" s="206"/>
      <c r="F312" s="206"/>
      <c r="G312" s="206"/>
      <c r="H312" s="206"/>
      <c r="I312" s="206"/>
      <c r="J312" s="208"/>
      <c r="K312" s="208"/>
      <c r="L312" s="208"/>
      <c r="M312" s="208"/>
      <c r="N312" s="208"/>
      <c r="O312" s="206"/>
      <c r="P312" s="206"/>
      <c r="Q312" s="221"/>
      <c r="R312" s="404"/>
      <c r="S312" s="223"/>
      <c r="T312" s="206"/>
      <c r="U312" s="209"/>
      <c r="V312" s="412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06" t="s">
        <v>484</v>
      </c>
      <c r="C313" s="130" t="n">
        <f aca="false">H313+E313</f>
        <v>250.38</v>
      </c>
      <c r="D313" s="130"/>
      <c r="E313" s="130" t="n">
        <f aca="false">F313+G313</f>
        <v>16.38</v>
      </c>
      <c r="F313" s="130" t="n">
        <f aca="false">0.04*H313</f>
        <v>9.36</v>
      </c>
      <c r="G313" s="130" t="n">
        <f aca="false">0.03*H313</f>
        <v>7.02</v>
      </c>
      <c r="H313" s="130" t="n">
        <f aca="false">T313</f>
        <v>234</v>
      </c>
      <c r="I313" s="130" t="n">
        <f aca="false">0.6*C313</f>
        <v>150.228</v>
      </c>
      <c r="J313" s="212"/>
      <c r="K313" s="212"/>
      <c r="L313" s="212"/>
      <c r="M313" s="212"/>
      <c r="N313" s="212"/>
      <c r="O313" s="130" t="n">
        <v>85327</v>
      </c>
      <c r="P313" s="130" t="n">
        <v>85561</v>
      </c>
      <c r="Q313" s="254"/>
      <c r="R313" s="255"/>
      <c r="S313" s="253" t="n">
        <v>1</v>
      </c>
      <c r="T313" s="130" t="n">
        <f aca="false">(P313-O313)*S313</f>
        <v>234</v>
      </c>
      <c r="U313" s="136" t="n">
        <v>2831</v>
      </c>
      <c r="V313" s="407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06" t="s">
        <v>486</v>
      </c>
      <c r="C314" s="130" t="n">
        <f aca="false">H314+E314</f>
        <v>1470.18</v>
      </c>
      <c r="D314" s="130"/>
      <c r="E314" s="130" t="n">
        <f aca="false">F314+G314</f>
        <v>96.18</v>
      </c>
      <c r="F314" s="130" t="n">
        <f aca="false">0.04*H314</f>
        <v>54.96</v>
      </c>
      <c r="G314" s="130" t="n">
        <f aca="false">0.03*H314</f>
        <v>41.22</v>
      </c>
      <c r="H314" s="130" t="n">
        <f aca="false">T314</f>
        <v>1374</v>
      </c>
      <c r="I314" s="130" t="n">
        <f aca="false">0.6*C314</f>
        <v>882.108</v>
      </c>
      <c r="J314" s="212"/>
      <c r="K314" s="212"/>
      <c r="L314" s="212"/>
      <c r="M314" s="212"/>
      <c r="N314" s="212"/>
      <c r="O314" s="130" t="n">
        <v>287707</v>
      </c>
      <c r="P314" s="130" t="n">
        <v>289081</v>
      </c>
      <c r="Q314" s="254"/>
      <c r="R314" s="255"/>
      <c r="S314" s="253" t="n">
        <v>1</v>
      </c>
      <c r="T314" s="130" t="n">
        <f aca="false">(P314-O314)*S314</f>
        <v>1374</v>
      </c>
      <c r="U314" s="136" t="n">
        <v>506</v>
      </c>
      <c r="V314" s="407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1"/>
      <c r="C315" s="206"/>
      <c r="D315" s="206"/>
      <c r="E315" s="206"/>
      <c r="F315" s="206"/>
      <c r="G315" s="206"/>
      <c r="H315" s="206"/>
      <c r="I315" s="206"/>
      <c r="J315" s="208"/>
      <c r="K315" s="208"/>
      <c r="L315" s="208"/>
      <c r="M315" s="208"/>
      <c r="N315" s="208"/>
      <c r="O315" s="206"/>
      <c r="P315" s="206"/>
      <c r="Q315" s="221"/>
      <c r="R315" s="404"/>
      <c r="S315" s="223"/>
      <c r="T315" s="206"/>
      <c r="U315" s="209"/>
      <c r="V315" s="412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06" t="s">
        <v>488</v>
      </c>
      <c r="C316" s="130" t="n">
        <f aca="false">H316+E316</f>
        <v>20308.6</v>
      </c>
      <c r="D316" s="130"/>
      <c r="E316" s="130" t="n">
        <f aca="false">F316+G316</f>
        <v>1328.6</v>
      </c>
      <c r="F316" s="130" t="n">
        <f aca="false">0.04*H316</f>
        <v>759.2</v>
      </c>
      <c r="G316" s="130" t="n">
        <f aca="false">0.03*H316</f>
        <v>569.4</v>
      </c>
      <c r="H316" s="130" t="n">
        <f aca="false">T316</f>
        <v>18980</v>
      </c>
      <c r="I316" s="130" t="n">
        <f aca="false">0.6*C316</f>
        <v>12185.16</v>
      </c>
      <c r="J316" s="212"/>
      <c r="K316" s="212"/>
      <c r="L316" s="212"/>
      <c r="M316" s="212"/>
      <c r="N316" s="212"/>
      <c r="O316" s="130" t="n">
        <v>17665</v>
      </c>
      <c r="P316" s="130" t="n">
        <v>18614</v>
      </c>
      <c r="Q316" s="254"/>
      <c r="R316" s="255"/>
      <c r="S316" s="253" t="n">
        <v>20</v>
      </c>
      <c r="T316" s="130" t="n">
        <f aca="false">(P316-O316)*S316</f>
        <v>18980</v>
      </c>
      <c r="U316" s="136" t="n">
        <v>1064</v>
      </c>
      <c r="V316" s="407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06" t="s">
        <v>490</v>
      </c>
      <c r="C317" s="130" t="n">
        <f aca="false">H317+E317</f>
        <v>12307.14</v>
      </c>
      <c r="D317" s="130"/>
      <c r="E317" s="130" t="n">
        <f aca="false">F317+G317</f>
        <v>805.14</v>
      </c>
      <c r="F317" s="130" t="n">
        <f aca="false">0.04*H317</f>
        <v>460.08</v>
      </c>
      <c r="G317" s="130" t="n">
        <f aca="false">0.03*H317</f>
        <v>345.06</v>
      </c>
      <c r="H317" s="130" t="n">
        <f aca="false">T317</f>
        <v>11502</v>
      </c>
      <c r="I317" s="130" t="n">
        <f aca="false">0.6*C317</f>
        <v>7384.284</v>
      </c>
      <c r="J317" s="212"/>
      <c r="K317" s="212"/>
      <c r="L317" s="212"/>
      <c r="M317" s="212"/>
      <c r="N317" s="212"/>
      <c r="O317" s="130" t="n">
        <v>213224</v>
      </c>
      <c r="P317" s="130" t="n">
        <v>224726</v>
      </c>
      <c r="Q317" s="254"/>
      <c r="R317" s="255"/>
      <c r="S317" s="253" t="n">
        <v>1</v>
      </c>
      <c r="T317" s="130" t="n">
        <f aca="false">(P317-O317)*S317</f>
        <v>11502</v>
      </c>
      <c r="U317" s="136" t="n">
        <v>1173</v>
      </c>
      <c r="V317" s="407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408" t="s">
        <v>492</v>
      </c>
      <c r="C318" s="130" t="n">
        <f aca="false">H318+E318</f>
        <v>5134.93</v>
      </c>
      <c r="D318" s="130"/>
      <c r="E318" s="130" t="n">
        <f aca="false">F318+G318</f>
        <v>335.93</v>
      </c>
      <c r="F318" s="130" t="n">
        <f aca="false">0.04*H318</f>
        <v>191.96</v>
      </c>
      <c r="G318" s="130" t="n">
        <f aca="false">0.03*H318</f>
        <v>143.97</v>
      </c>
      <c r="H318" s="130" t="n">
        <f aca="false">T318</f>
        <v>4799</v>
      </c>
      <c r="I318" s="130" t="n">
        <f aca="false">0.6*C318</f>
        <v>3080.958</v>
      </c>
      <c r="J318" s="212"/>
      <c r="K318" s="212"/>
      <c r="L318" s="212"/>
      <c r="M318" s="212"/>
      <c r="N318" s="212"/>
      <c r="O318" s="130" t="n">
        <v>552686</v>
      </c>
      <c r="P318" s="130" t="n">
        <v>557485</v>
      </c>
      <c r="Q318" s="254"/>
      <c r="R318" s="255"/>
      <c r="S318" s="253" t="n">
        <v>1</v>
      </c>
      <c r="T318" s="130" t="n">
        <f aca="false">(P318-O318)*S318</f>
        <v>4799</v>
      </c>
      <c r="U318" s="136" t="n">
        <v>35821</v>
      </c>
      <c r="V318" s="129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143" t="s">
        <v>396</v>
      </c>
      <c r="C319" s="130" t="n">
        <f aca="false">H319+E319</f>
        <v>1265.81</v>
      </c>
      <c r="D319" s="130"/>
      <c r="E319" s="130" t="n">
        <f aca="false">F319+G319</f>
        <v>82.81</v>
      </c>
      <c r="F319" s="130" t="n">
        <f aca="false">0.04*H319</f>
        <v>47.32</v>
      </c>
      <c r="G319" s="130" t="n">
        <f aca="false">0.03*H319</f>
        <v>35.49</v>
      </c>
      <c r="H319" s="130" t="n">
        <f aca="false">T319</f>
        <v>1183</v>
      </c>
      <c r="I319" s="130" t="n">
        <f aca="false">0.6*C319</f>
        <v>759.486</v>
      </c>
      <c r="J319" s="212"/>
      <c r="K319" s="212"/>
      <c r="L319" s="212"/>
      <c r="M319" s="212"/>
      <c r="N319" s="212"/>
      <c r="O319" s="130" t="n">
        <v>25001</v>
      </c>
      <c r="P319" s="130" t="n">
        <v>26184</v>
      </c>
      <c r="Q319" s="254"/>
      <c r="R319" s="255"/>
      <c r="S319" s="253" t="n">
        <v>1</v>
      </c>
      <c r="T319" s="130" t="n">
        <f aca="false">(P319-O319)*S319</f>
        <v>1183</v>
      </c>
      <c r="U319" s="136" t="n">
        <v>103473542</v>
      </c>
      <c r="V319" s="129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408" t="s">
        <v>459</v>
      </c>
      <c r="C320" s="130" t="n">
        <f aca="false">H320+E320</f>
        <v>998.31</v>
      </c>
      <c r="D320" s="130"/>
      <c r="E320" s="130" t="n">
        <f aca="false">F320+G320</f>
        <v>65.31</v>
      </c>
      <c r="F320" s="130" t="n">
        <f aca="false">0.04*H320</f>
        <v>37.32</v>
      </c>
      <c r="G320" s="130" t="n">
        <f aca="false">0.03*H320</f>
        <v>27.99</v>
      </c>
      <c r="H320" s="130" t="n">
        <f aca="false">T320</f>
        <v>933</v>
      </c>
      <c r="I320" s="130" t="n">
        <f aca="false">0.6*C320</f>
        <v>598.986</v>
      </c>
      <c r="J320" s="212"/>
      <c r="K320" s="212"/>
      <c r="L320" s="212"/>
      <c r="M320" s="212"/>
      <c r="N320" s="212"/>
      <c r="O320" s="130" t="n">
        <v>21879</v>
      </c>
      <c r="P320" s="130" t="n">
        <v>22812</v>
      </c>
      <c r="Q320" s="254"/>
      <c r="R320" s="255"/>
      <c r="S320" s="253" t="n">
        <v>1</v>
      </c>
      <c r="T320" s="130" t="n">
        <f aca="false">(P320-O320)*S320</f>
        <v>933</v>
      </c>
      <c r="U320" s="136" t="n">
        <v>103095559</v>
      </c>
      <c r="V320" s="129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408" t="s">
        <v>496</v>
      </c>
      <c r="C321" s="130" t="n">
        <f aca="false">H321+E321</f>
        <v>1509.77</v>
      </c>
      <c r="D321" s="130"/>
      <c r="E321" s="130" t="n">
        <f aca="false">F321+G321</f>
        <v>98.77</v>
      </c>
      <c r="F321" s="130" t="n">
        <f aca="false">0.04*H321</f>
        <v>56.44</v>
      </c>
      <c r="G321" s="130" t="n">
        <f aca="false">0.03*H321</f>
        <v>42.33</v>
      </c>
      <c r="H321" s="130" t="n">
        <f aca="false">T321</f>
        <v>1411</v>
      </c>
      <c r="I321" s="130" t="n">
        <f aca="false">0.6*C321</f>
        <v>905.862</v>
      </c>
      <c r="J321" s="212"/>
      <c r="K321" s="212"/>
      <c r="L321" s="212"/>
      <c r="M321" s="212"/>
      <c r="N321" s="212"/>
      <c r="O321" s="130" t="n">
        <v>38841</v>
      </c>
      <c r="P321" s="130" t="n">
        <v>40252</v>
      </c>
      <c r="Q321" s="254"/>
      <c r="R321" s="255"/>
      <c r="S321" s="253" t="n">
        <v>1</v>
      </c>
      <c r="T321" s="130" t="n">
        <f aca="false">(P321-O321)*S321</f>
        <v>1411</v>
      </c>
      <c r="U321" s="136"/>
      <c r="V321" s="129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379" t="s">
        <v>498</v>
      </c>
      <c r="C322" s="130" t="n">
        <f aca="false">H322+E322</f>
        <v>2073.66</v>
      </c>
      <c r="D322" s="130"/>
      <c r="E322" s="130" t="n">
        <f aca="false">F322+G322</f>
        <v>135.66</v>
      </c>
      <c r="F322" s="130" t="n">
        <f aca="false">0.04*H322</f>
        <v>77.52</v>
      </c>
      <c r="G322" s="130" t="n">
        <f aca="false">0.03*H322</f>
        <v>58.14</v>
      </c>
      <c r="H322" s="130" t="n">
        <f aca="false">T322</f>
        <v>1938</v>
      </c>
      <c r="I322" s="130" t="n">
        <f aca="false">0.6*C322</f>
        <v>1244.196</v>
      </c>
      <c r="J322" s="212"/>
      <c r="K322" s="212"/>
      <c r="L322" s="212"/>
      <c r="M322" s="212"/>
      <c r="N322" s="212"/>
      <c r="O322" s="130" t="n">
        <v>54719</v>
      </c>
      <c r="P322" s="130" t="n">
        <v>56657</v>
      </c>
      <c r="Q322" s="254"/>
      <c r="R322" s="255"/>
      <c r="S322" s="253" t="n">
        <v>1</v>
      </c>
      <c r="T322" s="130" t="n">
        <f aca="false">(P322-O322)*S322</f>
        <v>1938</v>
      </c>
      <c r="U322" s="136" t="n">
        <v>4616</v>
      </c>
      <c r="V322" s="129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379" t="s">
        <v>500</v>
      </c>
      <c r="C323" s="130" t="n">
        <f aca="false">H323+E323</f>
        <v>24001.17</v>
      </c>
      <c r="D323" s="130"/>
      <c r="E323" s="130" t="n">
        <f aca="false">F323+G323</f>
        <v>1570.17</v>
      </c>
      <c r="F323" s="130" t="n">
        <f aca="false">0.04*H323</f>
        <v>897.24</v>
      </c>
      <c r="G323" s="130" t="n">
        <f aca="false">0.03*H323</f>
        <v>672.93</v>
      </c>
      <c r="H323" s="130" t="n">
        <f aca="false">T323</f>
        <v>22431</v>
      </c>
      <c r="I323" s="130" t="n">
        <f aca="false">0.6*C323</f>
        <v>14400.702</v>
      </c>
      <c r="J323" s="212"/>
      <c r="K323" s="212"/>
      <c r="L323" s="212"/>
      <c r="M323" s="212"/>
      <c r="N323" s="212"/>
      <c r="O323" s="130" t="n">
        <v>56644</v>
      </c>
      <c r="P323" s="130" t="n">
        <v>59626</v>
      </c>
      <c r="Q323" s="254"/>
      <c r="R323" s="255"/>
      <c r="S323" s="253" t="n">
        <v>20</v>
      </c>
      <c r="T323" s="130" t="n">
        <f aca="false">(P323-O323)*S323-T326-C327-T286-T317-T324-T325-T167-T168-T173</f>
        <v>22431</v>
      </c>
      <c r="U323" s="136"/>
      <c r="V323" s="129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379" t="s">
        <v>501</v>
      </c>
      <c r="C324" s="130" t="n">
        <f aca="false">H324+E324</f>
        <v>8525.76</v>
      </c>
      <c r="D324" s="130"/>
      <c r="E324" s="130" t="n">
        <f aca="false">F324+G324</f>
        <v>557.76</v>
      </c>
      <c r="F324" s="130" t="n">
        <f aca="false">0.04*H324</f>
        <v>318.72</v>
      </c>
      <c r="G324" s="130" t="n">
        <f aca="false">0.03*H324</f>
        <v>239.04</v>
      </c>
      <c r="H324" s="130" t="n">
        <f aca="false">T324</f>
        <v>7968</v>
      </c>
      <c r="I324" s="130" t="n">
        <f aca="false">0.6*C324</f>
        <v>5115.456</v>
      </c>
      <c r="J324" s="212"/>
      <c r="K324" s="212"/>
      <c r="L324" s="212"/>
      <c r="M324" s="212"/>
      <c r="N324" s="212"/>
      <c r="O324" s="130" t="n">
        <v>32192</v>
      </c>
      <c r="P324" s="130" t="n">
        <v>40160</v>
      </c>
      <c r="Q324" s="254"/>
      <c r="R324" s="255"/>
      <c r="S324" s="253" t="n">
        <v>1</v>
      </c>
      <c r="T324" s="130" t="n">
        <f aca="false">(P324-O324)*S324</f>
        <v>7968</v>
      </c>
      <c r="U324" s="136" t="n">
        <v>286</v>
      </c>
      <c r="V324" s="129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379"/>
      <c r="C325" s="130" t="n">
        <f aca="false">H325+E325</f>
        <v>1137.41</v>
      </c>
      <c r="D325" s="130"/>
      <c r="E325" s="130" t="n">
        <f aca="false">F325+G325</f>
        <v>74.41</v>
      </c>
      <c r="F325" s="130" t="n">
        <f aca="false">0.04*H325</f>
        <v>42.52</v>
      </c>
      <c r="G325" s="130" t="n">
        <f aca="false">0.03*H325</f>
        <v>31.89</v>
      </c>
      <c r="H325" s="130" t="n">
        <f aca="false">T325</f>
        <v>1063</v>
      </c>
      <c r="I325" s="130" t="n">
        <f aca="false">0.6*C325</f>
        <v>682.446</v>
      </c>
      <c r="J325" s="212"/>
      <c r="K325" s="212"/>
      <c r="L325" s="212"/>
      <c r="M325" s="212"/>
      <c r="N325" s="212"/>
      <c r="O325" s="130" t="n">
        <v>12718</v>
      </c>
      <c r="P325" s="130" t="n">
        <v>13781</v>
      </c>
      <c r="Q325" s="254"/>
      <c r="R325" s="255"/>
      <c r="S325" s="253" t="n">
        <v>1</v>
      </c>
      <c r="T325" s="130" t="n">
        <f aca="false">(P325-O325)*S325</f>
        <v>1063</v>
      </c>
      <c r="U325" s="136"/>
      <c r="V325" s="129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379" t="s">
        <v>501</v>
      </c>
      <c r="C326" s="130" t="n">
        <f aca="false">H326+E326</f>
        <v>1480.88</v>
      </c>
      <c r="D326" s="130"/>
      <c r="E326" s="130" t="n">
        <f aca="false">F326+G326</f>
        <v>96.88</v>
      </c>
      <c r="F326" s="130" t="n">
        <f aca="false">0.04*H326</f>
        <v>55.36</v>
      </c>
      <c r="G326" s="130" t="n">
        <f aca="false">0.03*H326</f>
        <v>41.52</v>
      </c>
      <c r="H326" s="130" t="n">
        <f aca="false">T326</f>
        <v>1384</v>
      </c>
      <c r="I326" s="130" t="n">
        <f aca="false">0.6*C326</f>
        <v>888.528</v>
      </c>
      <c r="J326" s="212"/>
      <c r="K326" s="212"/>
      <c r="L326" s="212"/>
      <c r="M326" s="212"/>
      <c r="N326" s="212"/>
      <c r="O326" s="130" t="n">
        <v>6678</v>
      </c>
      <c r="P326" s="130" t="n">
        <v>8062</v>
      </c>
      <c r="Q326" s="254"/>
      <c r="R326" s="255"/>
      <c r="S326" s="253" t="n">
        <v>1</v>
      </c>
      <c r="T326" s="130" t="n">
        <f aca="false">(P326-O326)*S326</f>
        <v>1384</v>
      </c>
      <c r="U326" s="136"/>
      <c r="V326" s="129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408"/>
      <c r="C327" s="130" t="n">
        <v>12000</v>
      </c>
      <c r="D327" s="130"/>
      <c r="E327" s="130"/>
      <c r="F327" s="130"/>
      <c r="G327" s="130"/>
      <c r="H327" s="130"/>
      <c r="I327" s="130"/>
      <c r="J327" s="212"/>
      <c r="K327" s="212"/>
      <c r="L327" s="212"/>
      <c r="M327" s="212"/>
      <c r="N327" s="212"/>
      <c r="O327" s="130"/>
      <c r="P327" s="130"/>
      <c r="Q327" s="254"/>
      <c r="R327" s="255"/>
      <c r="S327" s="253"/>
      <c r="T327" s="130" t="n">
        <v>0</v>
      </c>
      <c r="U327" s="136"/>
      <c r="V327" s="129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2" t="s">
        <v>506</v>
      </c>
      <c r="C328" s="161" t="n">
        <f aca="false">SUM(C286:C327)</f>
        <v>185970.23</v>
      </c>
      <c r="D328" s="148"/>
      <c r="E328" s="148"/>
      <c r="F328" s="148"/>
      <c r="G328" s="148"/>
      <c r="H328" s="148"/>
      <c r="I328" s="206" t="n">
        <f aca="false">0.6*C328</f>
        <v>111582.138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152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15" t="s">
        <v>507</v>
      </c>
      <c r="C329" s="161" t="n">
        <f aca="false">SUM(C166:C327)</f>
        <v>721584.924799998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152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152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152"/>
      <c r="V331" s="153"/>
      <c r="W331" s="19"/>
      <c r="X331" s="9"/>
      <c r="Y331" s="9"/>
      <c r="Z331" s="9"/>
      <c r="AA331" s="9"/>
      <c r="AB331" s="9"/>
      <c r="AC331" s="9"/>
    </row>
    <row r="332" customFormat="false" ht="25.5" hidden="false" customHeight="false" outlineLevel="0" collapsed="false">
      <c r="A332" s="10"/>
      <c r="B332" s="1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31" t="s">
        <v>509</v>
      </c>
      <c r="C333" s="32" t="n">
        <f aca="false">H333+E333</f>
        <v>0</v>
      </c>
      <c r="D333" s="32"/>
      <c r="E333" s="32" t="n">
        <f aca="false">F333+G333</f>
        <v>0</v>
      </c>
      <c r="F333" s="32" t="n">
        <f aca="false">0.04*H333</f>
        <v>0</v>
      </c>
      <c r="G333" s="32" t="n">
        <f aca="false">0.03*H333</f>
        <v>0</v>
      </c>
      <c r="H333" s="32" t="n">
        <f aca="false">T333</f>
        <v>0</v>
      </c>
      <c r="I333" s="32" t="n">
        <f aca="false">0.6*C333</f>
        <v>0</v>
      </c>
      <c r="J333" s="35"/>
      <c r="K333" s="35"/>
      <c r="L333" s="35"/>
      <c r="M333" s="35"/>
      <c r="N333" s="35"/>
      <c r="O333" s="32" t="n">
        <v>12350</v>
      </c>
      <c r="P333" s="32" t="n">
        <v>12350</v>
      </c>
      <c r="Q333" s="35"/>
      <c r="R333" s="37"/>
      <c r="S333" s="69" t="n">
        <v>1</v>
      </c>
      <c r="T333" s="32" t="n">
        <f aca="false">(P333-O333)*S333</f>
        <v>0</v>
      </c>
      <c r="U333" s="38" t="n">
        <v>55953</v>
      </c>
      <c r="V333" s="39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31" t="s">
        <v>511</v>
      </c>
      <c r="C334" s="32" t="n">
        <f aca="false">H334+E334</f>
        <v>271.78</v>
      </c>
      <c r="D334" s="32"/>
      <c r="E334" s="32" t="n">
        <f aca="false">F334+G334</f>
        <v>17.78</v>
      </c>
      <c r="F334" s="32" t="n">
        <f aca="false">0.04*H334</f>
        <v>10.16</v>
      </c>
      <c r="G334" s="32" t="n">
        <f aca="false">0.03*H334</f>
        <v>7.62</v>
      </c>
      <c r="H334" s="32" t="n">
        <f aca="false">T334</f>
        <v>254</v>
      </c>
      <c r="I334" s="32" t="n">
        <f aca="false">0.6*C334</f>
        <v>163.068</v>
      </c>
      <c r="J334" s="35"/>
      <c r="K334" s="35"/>
      <c r="L334" s="35"/>
      <c r="M334" s="35"/>
      <c r="N334" s="35"/>
      <c r="O334" s="32" t="n">
        <v>16888</v>
      </c>
      <c r="P334" s="32" t="n">
        <v>17142</v>
      </c>
      <c r="Q334" s="35"/>
      <c r="R334" s="37"/>
      <c r="S334" s="69" t="n">
        <v>1</v>
      </c>
      <c r="T334" s="32" t="n">
        <f aca="false">(P334-O334)*S334</f>
        <v>254</v>
      </c>
      <c r="U334" s="38" t="n">
        <v>1485</v>
      </c>
      <c r="V334" s="39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16" t="s">
        <v>513</v>
      </c>
      <c r="C335" s="32" t="n">
        <f aca="false">H335+E335</f>
        <v>6.42</v>
      </c>
      <c r="D335" s="32"/>
      <c r="E335" s="32" t="n">
        <f aca="false">F335+G335</f>
        <v>0.42</v>
      </c>
      <c r="F335" s="32" t="n">
        <f aca="false">0.04*H335</f>
        <v>0.24</v>
      </c>
      <c r="G335" s="32" t="n">
        <f aca="false">0.03*H335</f>
        <v>0.18</v>
      </c>
      <c r="H335" s="32" t="n">
        <f aca="false">T335</f>
        <v>6</v>
      </c>
      <c r="I335" s="32" t="n">
        <f aca="false">0.6*C335</f>
        <v>3.852</v>
      </c>
      <c r="J335" s="35"/>
      <c r="K335" s="35"/>
      <c r="L335" s="35"/>
      <c r="M335" s="35"/>
      <c r="N335" s="35"/>
      <c r="O335" s="32" t="n">
        <v>15626</v>
      </c>
      <c r="P335" s="32" t="n">
        <v>15632</v>
      </c>
      <c r="Q335" s="35"/>
      <c r="R335" s="37"/>
      <c r="S335" s="69" t="n">
        <v>1</v>
      </c>
      <c r="T335" s="32" t="n">
        <f aca="false">(P335-O335)*S335</f>
        <v>6</v>
      </c>
      <c r="U335" s="38"/>
      <c r="V335" s="39" t="s">
        <v>514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16" t="s">
        <v>515</v>
      </c>
      <c r="C336" s="32" t="n">
        <f aca="false">H336+E336</f>
        <v>1315.03</v>
      </c>
      <c r="D336" s="32"/>
      <c r="E336" s="32" t="n">
        <f aca="false">F336+G336</f>
        <v>86.03</v>
      </c>
      <c r="F336" s="32" t="n">
        <f aca="false">0.04*H336</f>
        <v>49.16</v>
      </c>
      <c r="G336" s="32" t="n">
        <f aca="false">0.03*H336</f>
        <v>36.87</v>
      </c>
      <c r="H336" s="32" t="n">
        <f aca="false">T336</f>
        <v>1229</v>
      </c>
      <c r="I336" s="32" t="n">
        <f aca="false">0.6*C336</f>
        <v>789.018</v>
      </c>
      <c r="J336" s="35"/>
      <c r="K336" s="35"/>
      <c r="L336" s="35"/>
      <c r="M336" s="35"/>
      <c r="N336" s="35"/>
      <c r="O336" s="339" t="n">
        <f aca="false">5711+35269+67181</f>
        <v>108161</v>
      </c>
      <c r="P336" s="339" t="n">
        <f aca="false">68145+5731+35514</f>
        <v>109390</v>
      </c>
      <c r="Q336" s="35"/>
      <c r="R336" s="37"/>
      <c r="S336" s="69" t="n">
        <v>1</v>
      </c>
      <c r="T336" s="32" t="n">
        <f aca="false">(P336-O336)*S336</f>
        <v>1229</v>
      </c>
      <c r="U336" s="38"/>
      <c r="V336" s="39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417" t="s">
        <v>517</v>
      </c>
      <c r="C337" s="32" t="n">
        <f aca="false">H337+E337</f>
        <v>130.54</v>
      </c>
      <c r="D337" s="32"/>
      <c r="E337" s="32" t="n">
        <f aca="false">F337+G337</f>
        <v>8.54</v>
      </c>
      <c r="F337" s="32" t="n">
        <f aca="false">0.04*H337</f>
        <v>4.88</v>
      </c>
      <c r="G337" s="32" t="n">
        <f aca="false">0.03*H337</f>
        <v>3.66</v>
      </c>
      <c r="H337" s="32" t="n">
        <f aca="false">T337</f>
        <v>122</v>
      </c>
      <c r="I337" s="32" t="n">
        <f aca="false">0.6*C337</f>
        <v>78.324</v>
      </c>
      <c r="J337" s="35"/>
      <c r="K337" s="35"/>
      <c r="L337" s="35"/>
      <c r="M337" s="35"/>
      <c r="N337" s="35"/>
      <c r="O337" s="32" t="n">
        <v>1258</v>
      </c>
      <c r="P337" s="32" t="n">
        <v>1380</v>
      </c>
      <c r="Q337" s="35"/>
      <c r="R337" s="37"/>
      <c r="S337" s="69" t="n">
        <v>1</v>
      </c>
      <c r="T337" s="32" t="n">
        <f aca="false">(P337-O337)*S337</f>
        <v>122</v>
      </c>
      <c r="U337" s="418" t="s">
        <v>518</v>
      </c>
      <c r="V337" s="39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419" t="s">
        <v>520</v>
      </c>
      <c r="C338" s="32" t="n">
        <f aca="false">H338+E338</f>
        <v>56.71</v>
      </c>
      <c r="D338" s="32"/>
      <c r="E338" s="32" t="n">
        <f aca="false">F338+G338</f>
        <v>3.71</v>
      </c>
      <c r="F338" s="32" t="n">
        <f aca="false">0.04*H338</f>
        <v>2.12</v>
      </c>
      <c r="G338" s="32" t="n">
        <f aca="false">0.03*H338</f>
        <v>1.59</v>
      </c>
      <c r="H338" s="32" t="n">
        <f aca="false">T338</f>
        <v>53</v>
      </c>
      <c r="I338" s="32" t="n">
        <f aca="false">0.6*C338</f>
        <v>34.026</v>
      </c>
      <c r="J338" s="35"/>
      <c r="K338" s="35"/>
      <c r="L338" s="35"/>
      <c r="M338" s="35"/>
      <c r="N338" s="35"/>
      <c r="O338" s="32" t="n">
        <v>1265</v>
      </c>
      <c r="P338" s="32" t="n">
        <v>1318</v>
      </c>
      <c r="Q338" s="35"/>
      <c r="R338" s="37"/>
      <c r="S338" s="69" t="n">
        <v>1</v>
      </c>
      <c r="T338" s="32" t="n">
        <f aca="false">(P338-O338)*S338</f>
        <v>53</v>
      </c>
      <c r="U338" s="418" t="s">
        <v>521</v>
      </c>
      <c r="V338" s="39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419" t="s">
        <v>523</v>
      </c>
      <c r="C339" s="32" t="n">
        <f aca="false">H339+E339</f>
        <v>185.11</v>
      </c>
      <c r="D339" s="32"/>
      <c r="E339" s="32" t="n">
        <f aca="false">F339+G339</f>
        <v>12.11</v>
      </c>
      <c r="F339" s="32" t="n">
        <f aca="false">0.04*H339</f>
        <v>6.92</v>
      </c>
      <c r="G339" s="32" t="n">
        <f aca="false">0.03*H339</f>
        <v>5.19</v>
      </c>
      <c r="H339" s="32" t="n">
        <f aca="false">T339</f>
        <v>173</v>
      </c>
      <c r="I339" s="32" t="n">
        <f aca="false">0.6*C339</f>
        <v>111.066</v>
      </c>
      <c r="J339" s="35"/>
      <c r="K339" s="35"/>
      <c r="L339" s="35"/>
      <c r="M339" s="35"/>
      <c r="N339" s="35"/>
      <c r="O339" s="32" t="n">
        <v>4008</v>
      </c>
      <c r="P339" s="32" t="n">
        <v>4181</v>
      </c>
      <c r="Q339" s="35"/>
      <c r="R339" s="37"/>
      <c r="S339" s="69" t="n">
        <v>1</v>
      </c>
      <c r="T339" s="32" t="n">
        <f aca="false">(P339-O339)*S339</f>
        <v>173</v>
      </c>
      <c r="U339" s="418" t="s">
        <v>524</v>
      </c>
      <c r="V339" s="39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420" t="s">
        <v>526</v>
      </c>
      <c r="C340" s="32" t="n">
        <f aca="false">H340+E340</f>
        <v>133.75</v>
      </c>
      <c r="D340" s="32"/>
      <c r="E340" s="32" t="n">
        <f aca="false">F340+G340</f>
        <v>8.75</v>
      </c>
      <c r="F340" s="32" t="n">
        <f aca="false">0.04*H340</f>
        <v>5</v>
      </c>
      <c r="G340" s="32" t="n">
        <f aca="false">0.03*H340</f>
        <v>3.75</v>
      </c>
      <c r="H340" s="32" t="n">
        <f aca="false">T340</f>
        <v>125</v>
      </c>
      <c r="I340" s="32" t="n">
        <f aca="false">0.6*C340</f>
        <v>80.25</v>
      </c>
      <c r="J340" s="35"/>
      <c r="K340" s="35"/>
      <c r="L340" s="35"/>
      <c r="M340" s="35"/>
      <c r="N340" s="35"/>
      <c r="O340" s="32" t="n">
        <v>932</v>
      </c>
      <c r="P340" s="32" t="n">
        <v>1057</v>
      </c>
      <c r="Q340" s="35"/>
      <c r="R340" s="37"/>
      <c r="S340" s="69" t="n">
        <v>1</v>
      </c>
      <c r="T340" s="32" t="n">
        <f aca="false">(P340-O340)*S340</f>
        <v>125</v>
      </c>
      <c r="U340" s="418" t="s">
        <v>527</v>
      </c>
      <c r="V340" s="39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338" t="s">
        <v>529</v>
      </c>
      <c r="C341" s="339" t="n">
        <f aca="false">H341+E341</f>
        <v>796.08</v>
      </c>
      <c r="D341" s="339"/>
      <c r="E341" s="339" t="n">
        <f aca="false">F341+G341</f>
        <v>52.08</v>
      </c>
      <c r="F341" s="339" t="n">
        <f aca="false">0.04*H341</f>
        <v>29.76</v>
      </c>
      <c r="G341" s="339" t="n">
        <f aca="false">0.03*H341</f>
        <v>22.32</v>
      </c>
      <c r="H341" s="339" t="n">
        <f aca="false">T341</f>
        <v>744</v>
      </c>
      <c r="I341" s="339" t="n">
        <f aca="false">0.6*C341</f>
        <v>477.648</v>
      </c>
      <c r="J341" s="340"/>
      <c r="K341" s="340"/>
      <c r="L341" s="340"/>
      <c r="M341" s="340"/>
      <c r="N341" s="340" t="s">
        <v>530</v>
      </c>
      <c r="O341" s="339" t="n">
        <f aca="false">5123+33265+31698</f>
        <v>70086</v>
      </c>
      <c r="P341" s="339" t="n">
        <f aca="false">5449+31995+33386</f>
        <v>70830</v>
      </c>
      <c r="Q341" s="352"/>
      <c r="R341" s="421"/>
      <c r="S341" s="339" t="n">
        <v>1</v>
      </c>
      <c r="T341" s="339" t="n">
        <f aca="false">(P341-O341)*S341</f>
        <v>744</v>
      </c>
      <c r="U341" s="38" t="n">
        <v>9516</v>
      </c>
      <c r="V341" s="39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16" t="s">
        <v>532</v>
      </c>
      <c r="C342" s="32" t="n">
        <f aca="false">H342+E342</f>
        <v>211.86</v>
      </c>
      <c r="D342" s="32"/>
      <c r="E342" s="32" t="n">
        <f aca="false">F342+G342</f>
        <v>13.86</v>
      </c>
      <c r="F342" s="70" t="n">
        <f aca="false">0.04*H342</f>
        <v>7.92</v>
      </c>
      <c r="G342" s="32" t="n">
        <f aca="false">0.03*H342</f>
        <v>5.94</v>
      </c>
      <c r="H342" s="32" t="n">
        <f aca="false">T342</f>
        <v>198</v>
      </c>
      <c r="I342" s="32" t="n">
        <f aca="false">0.6*C342</f>
        <v>127.116</v>
      </c>
      <c r="J342" s="35"/>
      <c r="K342" s="35"/>
      <c r="L342" s="35"/>
      <c r="M342" s="35"/>
      <c r="N342" s="35"/>
      <c r="O342" s="32" t="n">
        <v>53610</v>
      </c>
      <c r="P342" s="32" t="n">
        <v>53808</v>
      </c>
      <c r="Q342" s="36"/>
      <c r="R342" s="107"/>
      <c r="S342" s="69" t="n">
        <v>1</v>
      </c>
      <c r="T342" s="32" t="n">
        <f aca="false">(P342-O342)*S342</f>
        <v>198</v>
      </c>
      <c r="U342" s="38"/>
      <c r="V342" s="39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31" t="s">
        <v>534</v>
      </c>
      <c r="C343" s="32" t="n">
        <f aca="false">H343+E343</f>
        <v>7035.25</v>
      </c>
      <c r="D343" s="32"/>
      <c r="E343" s="32" t="n">
        <f aca="false">F343+G343</f>
        <v>460.25</v>
      </c>
      <c r="F343" s="70" t="n">
        <f aca="false">0.04*H343</f>
        <v>263</v>
      </c>
      <c r="G343" s="32" t="n">
        <f aca="false">0.03*H343</f>
        <v>197.25</v>
      </c>
      <c r="H343" s="32" t="n">
        <f aca="false">T343</f>
        <v>6575</v>
      </c>
      <c r="I343" s="32" t="n">
        <f aca="false">0.5*C343</f>
        <v>3517.625</v>
      </c>
      <c r="J343" s="35"/>
      <c r="K343" s="35"/>
      <c r="L343" s="35"/>
      <c r="M343" s="35"/>
      <c r="N343" s="35"/>
      <c r="O343" s="32" t="n">
        <f aca="false">103577+1455+337262</f>
        <v>442294</v>
      </c>
      <c r="P343" s="32" t="n">
        <f aca="false">104796+1475+342598</f>
        <v>448869</v>
      </c>
      <c r="Q343" s="36"/>
      <c r="R343" s="107"/>
      <c r="S343" s="69" t="n">
        <v>1</v>
      </c>
      <c r="T343" s="32" t="n">
        <f aca="false">(P343-O343)*S343</f>
        <v>6575</v>
      </c>
      <c r="U343" s="38" t="s">
        <v>535</v>
      </c>
      <c r="V343" s="39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31" t="s">
        <v>537</v>
      </c>
      <c r="C344" s="32" t="n">
        <f aca="false">H344+E344</f>
        <v>157.29</v>
      </c>
      <c r="D344" s="32"/>
      <c r="E344" s="32" t="n">
        <f aca="false">F344+G344</f>
        <v>10.29</v>
      </c>
      <c r="F344" s="70" t="n">
        <f aca="false">0.04*H344</f>
        <v>5.88</v>
      </c>
      <c r="G344" s="32" t="n">
        <f aca="false">0.03*H344</f>
        <v>4.41</v>
      </c>
      <c r="H344" s="32" t="n">
        <f aca="false">T344</f>
        <v>147</v>
      </c>
      <c r="I344" s="32" t="n">
        <f aca="false">0.5*C344</f>
        <v>78.645</v>
      </c>
      <c r="J344" s="35"/>
      <c r="K344" s="35"/>
      <c r="L344" s="35"/>
      <c r="M344" s="35"/>
      <c r="N344" s="35"/>
      <c r="O344" s="32" t="n">
        <v>5318</v>
      </c>
      <c r="P344" s="32" t="n">
        <v>5465</v>
      </c>
      <c r="Q344" s="36"/>
      <c r="R344" s="107"/>
      <c r="S344" s="69" t="n">
        <v>1</v>
      </c>
      <c r="T344" s="32" t="n">
        <f aca="false">(P344-O344)*S344</f>
        <v>147</v>
      </c>
      <c r="U344" s="38"/>
      <c r="V344" s="422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31" t="s">
        <v>539</v>
      </c>
      <c r="C345" s="32" t="n">
        <f aca="false">H345+E345</f>
        <v>260.01</v>
      </c>
      <c r="D345" s="32"/>
      <c r="E345" s="32" t="n">
        <f aca="false">F345+G345</f>
        <v>17.01</v>
      </c>
      <c r="F345" s="32" t="n">
        <f aca="false">0.04*H345</f>
        <v>9.72</v>
      </c>
      <c r="G345" s="32" t="n">
        <f aca="false">0.03*H345</f>
        <v>7.29</v>
      </c>
      <c r="H345" s="32" t="n">
        <f aca="false">T345</f>
        <v>243</v>
      </c>
      <c r="I345" s="32" t="n">
        <f aca="false">0.6*C345</f>
        <v>156.006</v>
      </c>
      <c r="J345" s="35"/>
      <c r="K345" s="35"/>
      <c r="L345" s="35"/>
      <c r="M345" s="35"/>
      <c r="N345" s="35" t="s">
        <v>540</v>
      </c>
      <c r="O345" s="32" t="n">
        <f aca="false">32633+68077</f>
        <v>100710</v>
      </c>
      <c r="P345" s="32" t="n">
        <f aca="false">32779+68174</f>
        <v>100953</v>
      </c>
      <c r="Q345" s="234"/>
      <c r="R345" s="78"/>
      <c r="S345" s="69" t="n">
        <v>1</v>
      </c>
      <c r="T345" s="32" t="n">
        <f aca="false">(P345-O345)*S345</f>
        <v>243</v>
      </c>
      <c r="U345" s="423" t="s">
        <v>541</v>
      </c>
      <c r="V345" s="422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31" t="s">
        <v>543</v>
      </c>
      <c r="C346" s="32" t="n">
        <f aca="false">H346+E346</f>
        <v>4.28</v>
      </c>
      <c r="D346" s="32"/>
      <c r="E346" s="32" t="n">
        <f aca="false">F346+G346</f>
        <v>0.28</v>
      </c>
      <c r="F346" s="126" t="n">
        <f aca="false">0.04*H346</f>
        <v>0.16</v>
      </c>
      <c r="G346" s="32" t="n">
        <f aca="false">0.03*H346</f>
        <v>0.12</v>
      </c>
      <c r="H346" s="32" t="n">
        <f aca="false">T346</f>
        <v>4</v>
      </c>
      <c r="I346" s="32" t="n">
        <f aca="false">0.6*C346</f>
        <v>2.568</v>
      </c>
      <c r="J346" s="35"/>
      <c r="K346" s="35"/>
      <c r="L346" s="35"/>
      <c r="M346" s="35"/>
      <c r="N346" s="35"/>
      <c r="O346" s="32" t="n">
        <v>11376</v>
      </c>
      <c r="P346" s="32" t="n">
        <v>11380</v>
      </c>
      <c r="Q346" s="36"/>
      <c r="R346" s="107"/>
      <c r="S346" s="69" t="n">
        <v>1</v>
      </c>
      <c r="T346" s="32" t="n">
        <f aca="false">(P346-O346)*S346</f>
        <v>4</v>
      </c>
      <c r="U346" s="38"/>
      <c r="V346" s="39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424" t="s">
        <v>545</v>
      </c>
      <c r="C347" s="45" t="n">
        <f aca="false">H347+E347</f>
        <v>37.45</v>
      </c>
      <c r="D347" s="45"/>
      <c r="E347" s="45" t="n">
        <f aca="false">F347+G347</f>
        <v>2.45</v>
      </c>
      <c r="F347" s="45" t="n">
        <f aca="false">0.04*H347</f>
        <v>1.4</v>
      </c>
      <c r="G347" s="45" t="n">
        <f aca="false">0.03*H347</f>
        <v>1.05</v>
      </c>
      <c r="H347" s="45" t="n">
        <f aca="false">T347</f>
        <v>35</v>
      </c>
      <c r="I347" s="45" t="n">
        <f aca="false">0.4*C347</f>
        <v>14.98</v>
      </c>
      <c r="J347" s="48"/>
      <c r="K347" s="48"/>
      <c r="L347" s="48"/>
      <c r="M347" s="48"/>
      <c r="N347" s="48"/>
      <c r="O347" s="45" t="n">
        <v>2581</v>
      </c>
      <c r="P347" s="45" t="n">
        <v>2616</v>
      </c>
      <c r="Q347" s="92"/>
      <c r="R347" s="49"/>
      <c r="S347" s="176" t="n">
        <v>1</v>
      </c>
      <c r="T347" s="45" t="n">
        <f aca="false">(P347-O347)*S347</f>
        <v>35</v>
      </c>
      <c r="U347" s="50"/>
      <c r="V347" s="425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547</v>
      </c>
      <c r="C348" s="148" t="n">
        <f aca="false">H348+E348</f>
        <v>0</v>
      </c>
      <c r="D348" s="148"/>
      <c r="E348" s="148" t="n">
        <f aca="false">F348+G348</f>
        <v>0</v>
      </c>
      <c r="F348" s="148" t="n">
        <f aca="false">0.04*H348</f>
        <v>0</v>
      </c>
      <c r="G348" s="148" t="n">
        <f aca="false">0.03*H348</f>
        <v>0</v>
      </c>
      <c r="H348" s="148" t="n">
        <f aca="false">T348</f>
        <v>0</v>
      </c>
      <c r="I348" s="148" t="n">
        <f aca="false">0.6*C348</f>
        <v>0</v>
      </c>
      <c r="J348" s="25"/>
      <c r="K348" s="25"/>
      <c r="L348" s="25"/>
      <c r="M348" s="25"/>
      <c r="N348" s="25"/>
      <c r="O348" s="148" t="n">
        <v>3295</v>
      </c>
      <c r="P348" s="148" t="n">
        <v>3295</v>
      </c>
      <c r="Q348" s="25"/>
      <c r="R348" s="226"/>
      <c r="S348" s="148" t="n">
        <v>1</v>
      </c>
      <c r="T348" s="148" t="n">
        <f aca="false">(P348-O348)*S348</f>
        <v>0</v>
      </c>
      <c r="U348" s="152"/>
      <c r="V348" s="426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31" t="s">
        <v>549</v>
      </c>
      <c r="C349" s="32" t="n">
        <f aca="false">H349+E349</f>
        <v>0</v>
      </c>
      <c r="D349" s="32"/>
      <c r="E349" s="32" t="n">
        <f aca="false">F349+G349</f>
        <v>0</v>
      </c>
      <c r="F349" s="32" t="n">
        <f aca="false">0.04*H349</f>
        <v>0</v>
      </c>
      <c r="G349" s="32" t="n">
        <f aca="false">0.03*H349</f>
        <v>0</v>
      </c>
      <c r="H349" s="32" t="n">
        <f aca="false">T349</f>
        <v>0</v>
      </c>
      <c r="I349" s="32" t="n">
        <f aca="false">0.6*C349</f>
        <v>0</v>
      </c>
      <c r="J349" s="35"/>
      <c r="K349" s="35"/>
      <c r="L349" s="35"/>
      <c r="M349" s="35"/>
      <c r="N349" s="35"/>
      <c r="O349" s="32" t="n">
        <v>6867</v>
      </c>
      <c r="P349" s="32" t="n">
        <v>6902</v>
      </c>
      <c r="Q349" s="35"/>
      <c r="R349" s="37"/>
      <c r="S349" s="32" t="n">
        <v>1</v>
      </c>
      <c r="T349" s="32" t="n">
        <f aca="false">(P349-O349)*S349-T347</f>
        <v>0</v>
      </c>
      <c r="U349" s="38" t="n">
        <v>6099</v>
      </c>
      <c r="V349" s="39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s="326" customFormat="true" ht="25.5" hidden="false" customHeight="false" outlineLevel="0" collapsed="false">
      <c r="A350" s="325"/>
      <c r="B350" s="31" t="s">
        <v>551</v>
      </c>
      <c r="C350" s="32" t="n">
        <f aca="false">H350+E350</f>
        <v>0</v>
      </c>
      <c r="D350" s="32"/>
      <c r="E350" s="32" t="n">
        <f aca="false">F350+G350</f>
        <v>0</v>
      </c>
      <c r="F350" s="32" t="n">
        <f aca="false">0.04*H350</f>
        <v>0</v>
      </c>
      <c r="G350" s="32" t="n">
        <f aca="false">0.03*H350</f>
        <v>0</v>
      </c>
      <c r="H350" s="32" t="n">
        <f aca="false">T350</f>
        <v>0</v>
      </c>
      <c r="I350" s="32" t="n">
        <f aca="false">0.6*C350</f>
        <v>0</v>
      </c>
      <c r="J350" s="35"/>
      <c r="K350" s="35"/>
      <c r="L350" s="35"/>
      <c r="M350" s="35"/>
      <c r="N350" s="35"/>
      <c r="O350" s="32" t="n">
        <v>1050</v>
      </c>
      <c r="P350" s="32" t="n">
        <v>1050</v>
      </c>
      <c r="Q350" s="35" t="s">
        <v>39</v>
      </c>
      <c r="R350" s="37"/>
      <c r="S350" s="69" t="n">
        <v>1</v>
      </c>
      <c r="T350" s="32" t="n">
        <f aca="false">(P350-O350)*S350</f>
        <v>0</v>
      </c>
      <c r="U350" s="38" t="n">
        <v>451396</v>
      </c>
      <c r="V350" s="39" t="s">
        <v>552</v>
      </c>
      <c r="W350" s="312" t="s">
        <v>245</v>
      </c>
      <c r="X350" s="144"/>
      <c r="Y350" s="144"/>
      <c r="Z350" s="144"/>
      <c r="AA350" s="144"/>
      <c r="AB350" s="144"/>
      <c r="AC350" s="144"/>
    </row>
    <row r="351" customFormat="false" ht="25.5" hidden="false" customHeight="false" outlineLevel="0" collapsed="false">
      <c r="A351" s="10"/>
      <c r="B351" s="31" t="s">
        <v>553</v>
      </c>
      <c r="C351" s="32" t="n">
        <f aca="false">H351+E351</f>
        <v>20.33</v>
      </c>
      <c r="D351" s="32"/>
      <c r="E351" s="32" t="n">
        <f aca="false">F351+G351</f>
        <v>1.33</v>
      </c>
      <c r="F351" s="32" t="n">
        <f aca="false">0.04*H351</f>
        <v>0.76</v>
      </c>
      <c r="G351" s="32" t="n">
        <f aca="false">0.03*H351</f>
        <v>0.57</v>
      </c>
      <c r="H351" s="32" t="n">
        <f aca="false">T351</f>
        <v>19</v>
      </c>
      <c r="I351" s="32" t="n">
        <f aca="false">0.6*C351</f>
        <v>12.198</v>
      </c>
      <c r="J351" s="35"/>
      <c r="K351" s="35"/>
      <c r="L351" s="35"/>
      <c r="M351" s="35"/>
      <c r="N351" s="35"/>
      <c r="O351" s="32" t="n">
        <v>6901</v>
      </c>
      <c r="P351" s="32" t="n">
        <v>6920</v>
      </c>
      <c r="Q351" s="35" t="s">
        <v>39</v>
      </c>
      <c r="R351" s="37"/>
      <c r="S351" s="69" t="n">
        <v>1</v>
      </c>
      <c r="T351" s="32" t="n">
        <f aca="false">(P351-O351)*S351</f>
        <v>19</v>
      </c>
      <c r="U351" s="38" t="n">
        <v>451396</v>
      </c>
      <c r="V351" s="39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419" t="s">
        <v>555</v>
      </c>
      <c r="C352" s="32" t="n">
        <f aca="false">H352+E352</f>
        <v>39.59</v>
      </c>
      <c r="D352" s="32"/>
      <c r="E352" s="32" t="n">
        <f aca="false">F352+G352</f>
        <v>2.59</v>
      </c>
      <c r="F352" s="32" t="n">
        <f aca="false">0.04*H352</f>
        <v>1.48</v>
      </c>
      <c r="G352" s="32" t="n">
        <f aca="false">0.03*H352</f>
        <v>1.11</v>
      </c>
      <c r="H352" s="32" t="n">
        <f aca="false">T352</f>
        <v>37</v>
      </c>
      <c r="I352" s="32" t="n">
        <f aca="false">0.6*C352</f>
        <v>23.754</v>
      </c>
      <c r="J352" s="35"/>
      <c r="K352" s="35"/>
      <c r="L352" s="35"/>
      <c r="M352" s="35"/>
      <c r="N352" s="35"/>
      <c r="O352" s="32" t="n">
        <v>10286</v>
      </c>
      <c r="P352" s="32" t="n">
        <v>10323</v>
      </c>
      <c r="Q352" s="35"/>
      <c r="R352" s="37"/>
      <c r="S352" s="69" t="n">
        <v>1</v>
      </c>
      <c r="T352" s="32" t="n">
        <f aca="false">(P352-O352)*S352</f>
        <v>37</v>
      </c>
      <c r="U352" s="38"/>
      <c r="V352" s="39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31" t="s">
        <v>557</v>
      </c>
      <c r="C353" s="32" t="n">
        <f aca="false">H353+E353</f>
        <v>0</v>
      </c>
      <c r="D353" s="32"/>
      <c r="E353" s="32" t="n">
        <f aca="false">F353+G353</f>
        <v>0</v>
      </c>
      <c r="F353" s="32" t="n">
        <f aca="false">0.04*H353</f>
        <v>0</v>
      </c>
      <c r="G353" s="32" t="n">
        <f aca="false">0.03*H353</f>
        <v>0</v>
      </c>
      <c r="H353" s="32" t="n">
        <f aca="false">T353</f>
        <v>0</v>
      </c>
      <c r="I353" s="32" t="n">
        <f aca="false">0.4*C353</f>
        <v>0</v>
      </c>
      <c r="J353" s="35"/>
      <c r="K353" s="35"/>
      <c r="L353" s="35"/>
      <c r="M353" s="35"/>
      <c r="N353" s="35"/>
      <c r="O353" s="32" t="n">
        <v>10404</v>
      </c>
      <c r="P353" s="32" t="n">
        <v>10404</v>
      </c>
      <c r="Q353" s="36"/>
      <c r="R353" s="42"/>
      <c r="S353" s="69" t="n">
        <v>1</v>
      </c>
      <c r="T353" s="32" t="n">
        <f aca="false">(P353-O353)*S353</f>
        <v>0</v>
      </c>
      <c r="U353" s="38" t="n">
        <v>382548</v>
      </c>
      <c r="V353" s="39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31" t="s">
        <v>559</v>
      </c>
      <c r="C354" s="32" t="n">
        <f aca="false">H354+E354</f>
        <v>101.65</v>
      </c>
      <c r="D354" s="32"/>
      <c r="E354" s="32" t="n">
        <f aca="false">F354+G354</f>
        <v>6.65</v>
      </c>
      <c r="F354" s="32" t="n">
        <f aca="false">0.04*H354</f>
        <v>3.8</v>
      </c>
      <c r="G354" s="32" t="n">
        <f aca="false">0.03*H354</f>
        <v>2.85</v>
      </c>
      <c r="H354" s="32" t="n">
        <f aca="false">T354</f>
        <v>95</v>
      </c>
      <c r="I354" s="32" t="n">
        <f aca="false">0.4*C354</f>
        <v>40.66</v>
      </c>
      <c r="J354" s="35"/>
      <c r="K354" s="35"/>
      <c r="L354" s="35"/>
      <c r="M354" s="35"/>
      <c r="N354" s="35"/>
      <c r="O354" s="32" t="n">
        <v>1602</v>
      </c>
      <c r="P354" s="32" t="n">
        <v>1697</v>
      </c>
      <c r="Q354" s="36"/>
      <c r="R354" s="42"/>
      <c r="S354" s="69" t="n">
        <v>1</v>
      </c>
      <c r="T354" s="32" t="n">
        <f aca="false">(P354-O354)*S354</f>
        <v>95</v>
      </c>
      <c r="U354" s="38"/>
      <c r="V354" s="39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31" t="s">
        <v>561</v>
      </c>
      <c r="C355" s="32" t="n">
        <f aca="false">E355+H355</f>
        <v>220.42</v>
      </c>
      <c r="D355" s="32"/>
      <c r="E355" s="32" t="n">
        <f aca="false">F355+G355</f>
        <v>14.42</v>
      </c>
      <c r="F355" s="32" t="n">
        <f aca="false">0.04*H355</f>
        <v>8.24</v>
      </c>
      <c r="G355" s="32" t="n">
        <f aca="false">0.03*H355</f>
        <v>6.18</v>
      </c>
      <c r="H355" s="32" t="n">
        <f aca="false">T355</f>
        <v>206</v>
      </c>
      <c r="I355" s="32" t="n">
        <f aca="false">H355*0.5</f>
        <v>103</v>
      </c>
      <c r="J355" s="427"/>
      <c r="K355" s="427"/>
      <c r="L355" s="427"/>
      <c r="M355" s="427"/>
      <c r="N355" s="427"/>
      <c r="O355" s="32" t="n">
        <v>3528</v>
      </c>
      <c r="P355" s="32" t="n">
        <v>3734</v>
      </c>
      <c r="Q355" s="427"/>
      <c r="R355" s="126"/>
      <c r="S355" s="69" t="n">
        <v>1</v>
      </c>
      <c r="T355" s="32" t="n">
        <f aca="false">(P355-O355)*S355</f>
        <v>206</v>
      </c>
      <c r="U355" s="38" t="s">
        <v>562</v>
      </c>
      <c r="V355" s="39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108" t="s">
        <v>564</v>
      </c>
      <c r="C356" s="339" t="n">
        <f aca="false">H356+E356</f>
        <v>452.61</v>
      </c>
      <c r="D356" s="339"/>
      <c r="E356" s="339" t="n">
        <f aca="false">G356+F356</f>
        <v>29.61</v>
      </c>
      <c r="F356" s="339" t="n">
        <f aca="false">0.04*H356</f>
        <v>16.92</v>
      </c>
      <c r="G356" s="339" t="n">
        <f aca="false">0.03*H356</f>
        <v>12.69</v>
      </c>
      <c r="H356" s="339" t="n">
        <f aca="false">T356</f>
        <v>423</v>
      </c>
      <c r="I356" s="339" t="n">
        <f aca="false">0.6*C356</f>
        <v>271.566</v>
      </c>
      <c r="J356" s="340"/>
      <c r="K356" s="340"/>
      <c r="L356" s="340"/>
      <c r="M356" s="340"/>
      <c r="N356" s="340"/>
      <c r="O356" s="339" t="n">
        <v>34621</v>
      </c>
      <c r="P356" s="339" t="n">
        <v>35044</v>
      </c>
      <c r="Q356" s="341"/>
      <c r="R356" s="342"/>
      <c r="S356" s="343" t="n">
        <v>1</v>
      </c>
      <c r="T356" s="339" t="n">
        <f aca="false">(P356-O356)*S356</f>
        <v>423</v>
      </c>
      <c r="U356" s="38" t="n">
        <v>492280</v>
      </c>
      <c r="V356" s="39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31" t="s">
        <v>566</v>
      </c>
      <c r="C357" s="32" t="n">
        <f aca="false">H357+E357</f>
        <v>311.37</v>
      </c>
      <c r="D357" s="32"/>
      <c r="E357" s="32" t="n">
        <f aca="false">G357+F357</f>
        <v>20.37</v>
      </c>
      <c r="F357" s="32" t="n">
        <f aca="false">0.04*H357</f>
        <v>11.64</v>
      </c>
      <c r="G357" s="32" t="n">
        <f aca="false">0.03*H357</f>
        <v>8.73</v>
      </c>
      <c r="H357" s="32" t="n">
        <f aca="false">T357</f>
        <v>291</v>
      </c>
      <c r="I357" s="32" t="n">
        <f aca="false">0.6*C357</f>
        <v>186.822</v>
      </c>
      <c r="J357" s="35"/>
      <c r="K357" s="35"/>
      <c r="L357" s="35"/>
      <c r="M357" s="35"/>
      <c r="N357" s="35"/>
      <c r="O357" s="32" t="n">
        <v>61228</v>
      </c>
      <c r="P357" s="32" t="n">
        <v>61519</v>
      </c>
      <c r="Q357" s="234"/>
      <c r="R357" s="78"/>
      <c r="S357" s="69" t="n">
        <v>1</v>
      </c>
      <c r="T357" s="32" t="n">
        <f aca="false">(P357-O357)*S357</f>
        <v>291</v>
      </c>
      <c r="U357" s="38" t="n">
        <v>38602</v>
      </c>
      <c r="V357" s="39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31" t="s">
        <v>568</v>
      </c>
      <c r="C358" s="32" t="n">
        <f aca="false">H358+E358</f>
        <v>501.83</v>
      </c>
      <c r="D358" s="32"/>
      <c r="E358" s="32" t="n">
        <f aca="false">F358+G358</f>
        <v>32.83</v>
      </c>
      <c r="F358" s="32" t="n">
        <f aca="false">0.04*H358</f>
        <v>18.76</v>
      </c>
      <c r="G358" s="32" t="n">
        <f aca="false">0.03*H358</f>
        <v>14.07</v>
      </c>
      <c r="H358" s="32" t="n">
        <f aca="false">T358</f>
        <v>469</v>
      </c>
      <c r="I358" s="32" t="n">
        <f aca="false">0.6*C358</f>
        <v>301.098</v>
      </c>
      <c r="J358" s="35"/>
      <c r="K358" s="35"/>
      <c r="L358" s="35"/>
      <c r="M358" s="35"/>
      <c r="N358" s="35"/>
      <c r="O358" s="32" t="n">
        <v>25903</v>
      </c>
      <c r="P358" s="32" t="n">
        <v>26372</v>
      </c>
      <c r="Q358" s="36"/>
      <c r="R358" s="42"/>
      <c r="S358" s="32" t="n">
        <v>1</v>
      </c>
      <c r="T358" s="32" t="n">
        <f aca="false">(P358-O358)*S358</f>
        <v>469</v>
      </c>
      <c r="U358" s="38" t="n">
        <v>5978</v>
      </c>
      <c r="V358" s="39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31" t="s">
        <v>570</v>
      </c>
      <c r="C359" s="32" t="n">
        <f aca="false">E359+H359</f>
        <v>735.09</v>
      </c>
      <c r="D359" s="32"/>
      <c r="E359" s="32" t="n">
        <f aca="false">F359+G359</f>
        <v>48.09</v>
      </c>
      <c r="F359" s="32" t="n">
        <f aca="false">0.04*H359</f>
        <v>27.48</v>
      </c>
      <c r="G359" s="32" t="n">
        <f aca="false">0.03*H359</f>
        <v>20.61</v>
      </c>
      <c r="H359" s="32" t="n">
        <f aca="false">T359</f>
        <v>687</v>
      </c>
      <c r="I359" s="32" t="n">
        <f aca="false">H359*0.5</f>
        <v>343.5</v>
      </c>
      <c r="J359" s="427"/>
      <c r="K359" s="427"/>
      <c r="L359" s="427"/>
      <c r="M359" s="427"/>
      <c r="N359" s="427"/>
      <c r="O359" s="32" t="n">
        <v>71743</v>
      </c>
      <c r="P359" s="32" t="n">
        <v>72430</v>
      </c>
      <c r="Q359" s="427"/>
      <c r="R359" s="126"/>
      <c r="S359" s="69" t="n">
        <v>1</v>
      </c>
      <c r="T359" s="32" t="n">
        <f aca="false">(P359-O359)*S359</f>
        <v>687</v>
      </c>
      <c r="U359" s="38" t="s">
        <v>562</v>
      </c>
      <c r="V359" s="39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349" t="s">
        <v>572</v>
      </c>
      <c r="C360" s="32" t="n">
        <f aca="false">H360+E360</f>
        <v>643.07</v>
      </c>
      <c r="D360" s="32"/>
      <c r="E360" s="32" t="n">
        <f aca="false">F360+G360</f>
        <v>42.07</v>
      </c>
      <c r="F360" s="32" t="n">
        <f aca="false">0.04*H360</f>
        <v>24.04</v>
      </c>
      <c r="G360" s="32" t="n">
        <f aca="false">0.03*H360</f>
        <v>18.03</v>
      </c>
      <c r="H360" s="32" t="n">
        <f aca="false">T360</f>
        <v>601</v>
      </c>
      <c r="I360" s="32" t="n">
        <f aca="false">0.6*C360</f>
        <v>385.842</v>
      </c>
      <c r="J360" s="35"/>
      <c r="K360" s="35"/>
      <c r="L360" s="35"/>
      <c r="M360" s="35"/>
      <c r="N360" s="35"/>
      <c r="O360" s="32" t="n">
        <v>21791</v>
      </c>
      <c r="P360" s="32" t="n">
        <v>22392</v>
      </c>
      <c r="Q360" s="36"/>
      <c r="R360" s="42"/>
      <c r="S360" s="69" t="n">
        <v>1</v>
      </c>
      <c r="T360" s="32" t="n">
        <f aca="false">(P360-O360)*S360</f>
        <v>601</v>
      </c>
      <c r="U360" s="38"/>
      <c r="V360" s="39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349" t="s">
        <v>572</v>
      </c>
      <c r="C361" s="32" t="n">
        <f aca="false">H361+E361</f>
        <v>423.72</v>
      </c>
      <c r="D361" s="32"/>
      <c r="E361" s="32" t="n">
        <f aca="false">F361+G361</f>
        <v>27.72</v>
      </c>
      <c r="F361" s="32" t="n">
        <f aca="false">0.04*H361</f>
        <v>15.84</v>
      </c>
      <c r="G361" s="32" t="n">
        <f aca="false">0.03*H361</f>
        <v>11.88</v>
      </c>
      <c r="H361" s="32" t="n">
        <f aca="false">T361</f>
        <v>396</v>
      </c>
      <c r="I361" s="32" t="n">
        <f aca="false">0.6*C361</f>
        <v>254.232</v>
      </c>
      <c r="J361" s="35"/>
      <c r="K361" s="35"/>
      <c r="L361" s="35"/>
      <c r="M361" s="35"/>
      <c r="N361" s="35"/>
      <c r="O361" s="32" t="n">
        <v>8335</v>
      </c>
      <c r="P361" s="32" t="n">
        <v>8731</v>
      </c>
      <c r="Q361" s="36"/>
      <c r="R361" s="42"/>
      <c r="S361" s="69" t="n">
        <v>1</v>
      </c>
      <c r="T361" s="32" t="n">
        <f aca="false">(P361-O361)*S361</f>
        <v>396</v>
      </c>
      <c r="U361" s="38"/>
      <c r="V361" s="39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350" t="s">
        <v>575</v>
      </c>
      <c r="C362" s="32" t="n">
        <f aca="false">H362+E362</f>
        <v>1530.1</v>
      </c>
      <c r="D362" s="32"/>
      <c r="E362" s="32" t="n">
        <f aca="false">F362+G362</f>
        <v>100.1</v>
      </c>
      <c r="F362" s="32" t="n">
        <f aca="false">0.04*H362</f>
        <v>57.2</v>
      </c>
      <c r="G362" s="32" t="n">
        <f aca="false">0.03*H362</f>
        <v>42.9</v>
      </c>
      <c r="H362" s="32" t="n">
        <f aca="false">T362</f>
        <v>1430</v>
      </c>
      <c r="I362" s="32" t="n">
        <f aca="false">0.6*C362</f>
        <v>918.06</v>
      </c>
      <c r="J362" s="35"/>
      <c r="K362" s="35"/>
      <c r="L362" s="35"/>
      <c r="M362" s="35"/>
      <c r="N362" s="35"/>
      <c r="O362" s="32" t="n">
        <f aca="false">5100+47400+17900</f>
        <v>70400</v>
      </c>
      <c r="P362" s="32" t="n">
        <f aca="false">5480+47750+18600</f>
        <v>71830</v>
      </c>
      <c r="Q362" s="36"/>
      <c r="R362" s="42"/>
      <c r="S362" s="32" t="n">
        <v>1</v>
      </c>
      <c r="T362" s="32" t="n">
        <f aca="false">(P362-O362)*S362</f>
        <v>1430</v>
      </c>
      <c r="U362" s="38" t="s">
        <v>576</v>
      </c>
      <c r="V362" s="39" t="s">
        <v>577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31"/>
      <c r="C363" s="32" t="n">
        <f aca="false">H363+E363</f>
        <v>0</v>
      </c>
      <c r="D363" s="32"/>
      <c r="E363" s="32" t="n">
        <f aca="false">F363+G363</f>
        <v>0</v>
      </c>
      <c r="F363" s="32" t="n">
        <f aca="false">0.04*H363</f>
        <v>0</v>
      </c>
      <c r="G363" s="32" t="n">
        <f aca="false">0.03*H363</f>
        <v>0</v>
      </c>
      <c r="H363" s="32" t="n">
        <f aca="false">T363</f>
        <v>0</v>
      </c>
      <c r="I363" s="32" t="n">
        <f aca="false">0.6*C363</f>
        <v>0</v>
      </c>
      <c r="J363" s="35"/>
      <c r="K363" s="35"/>
      <c r="L363" s="35"/>
      <c r="M363" s="35"/>
      <c r="N363" s="35"/>
      <c r="O363" s="32" t="n">
        <v>18584</v>
      </c>
      <c r="P363" s="32" t="n">
        <v>18584</v>
      </c>
      <c r="Q363" s="234"/>
      <c r="R363" s="78"/>
      <c r="S363" s="69" t="n">
        <v>1</v>
      </c>
      <c r="T363" s="32" t="n">
        <f aca="false">(P363-O363)*S363</f>
        <v>0</v>
      </c>
      <c r="U363" s="32" t="n">
        <f aca="false">560+40550+11760+8365</f>
        <v>61235</v>
      </c>
      <c r="V363" s="39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31"/>
      <c r="C364" s="32" t="n">
        <f aca="false">H364+E364</f>
        <v>0</v>
      </c>
      <c r="D364" s="32"/>
      <c r="E364" s="32" t="n">
        <f aca="false">F364+G364</f>
        <v>0</v>
      </c>
      <c r="F364" s="32" t="n">
        <f aca="false">0.04*H364</f>
        <v>0</v>
      </c>
      <c r="G364" s="32" t="n">
        <f aca="false">0.03*H364</f>
        <v>0</v>
      </c>
      <c r="H364" s="32" t="n">
        <f aca="false">T364</f>
        <v>0</v>
      </c>
      <c r="I364" s="32" t="n">
        <f aca="false">0.6*C364</f>
        <v>0</v>
      </c>
      <c r="J364" s="35"/>
      <c r="K364" s="35"/>
      <c r="L364" s="35"/>
      <c r="M364" s="35"/>
      <c r="N364" s="35"/>
      <c r="O364" s="32" t="n">
        <v>12992</v>
      </c>
      <c r="P364" s="32" t="n">
        <v>12992</v>
      </c>
      <c r="Q364" s="35" t="s">
        <v>35</v>
      </c>
      <c r="R364" s="37"/>
      <c r="S364" s="32" t="n">
        <v>1</v>
      </c>
      <c r="T364" s="32" t="n">
        <f aca="false">P364-O364</f>
        <v>0</v>
      </c>
      <c r="U364" s="38" t="n">
        <v>1591</v>
      </c>
      <c r="V364" s="39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28"/>
      <c r="C365" s="429"/>
      <c r="D365" s="429"/>
      <c r="E365" s="429"/>
      <c r="F365" s="429"/>
      <c r="G365" s="429"/>
      <c r="H365" s="429"/>
      <c r="I365" s="429"/>
      <c r="J365" s="430"/>
      <c r="K365" s="430"/>
      <c r="L365" s="430"/>
      <c r="M365" s="430"/>
      <c r="N365" s="430"/>
      <c r="O365" s="429"/>
      <c r="P365" s="429"/>
      <c r="Q365" s="430"/>
      <c r="R365" s="431"/>
      <c r="S365" s="429"/>
      <c r="T365" s="429"/>
      <c r="U365" s="432"/>
      <c r="V365" s="433"/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419" t="s">
        <v>580</v>
      </c>
      <c r="C366" s="32" t="n">
        <f aca="false">H366+E366</f>
        <v>262.15</v>
      </c>
      <c r="D366" s="32"/>
      <c r="E366" s="32" t="n">
        <f aca="false">F366+G366</f>
        <v>17.15</v>
      </c>
      <c r="F366" s="32" t="n">
        <f aca="false">0.04*H366</f>
        <v>9.8</v>
      </c>
      <c r="G366" s="32" t="n">
        <f aca="false">0.03*H366</f>
        <v>7.35</v>
      </c>
      <c r="H366" s="32" t="n">
        <f aca="false">T366</f>
        <v>245</v>
      </c>
      <c r="I366" s="32" t="n">
        <f aca="false">0.6*C366</f>
        <v>157.29</v>
      </c>
      <c r="J366" s="35"/>
      <c r="K366" s="35"/>
      <c r="L366" s="35"/>
      <c r="M366" s="35"/>
      <c r="N366" s="35"/>
      <c r="O366" s="32" t="n">
        <v>15141</v>
      </c>
      <c r="P366" s="32" t="n">
        <v>15386</v>
      </c>
      <c r="Q366" s="35"/>
      <c r="R366" s="37"/>
      <c r="S366" s="32" t="n">
        <v>1</v>
      </c>
      <c r="T366" s="32" t="n">
        <f aca="false">(P366-O366)*S366</f>
        <v>245</v>
      </c>
      <c r="U366" s="38" t="n">
        <v>783398</v>
      </c>
      <c r="V366" s="39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31" t="s">
        <v>582</v>
      </c>
      <c r="C367" s="32" t="n">
        <f aca="false">H367+E367</f>
        <v>32.1</v>
      </c>
      <c r="D367" s="32"/>
      <c r="E367" s="32" t="n">
        <f aca="false">F367+G367</f>
        <v>2.1</v>
      </c>
      <c r="F367" s="32" t="n">
        <f aca="false">0.04*H367</f>
        <v>1.2</v>
      </c>
      <c r="G367" s="32" t="n">
        <f aca="false">0.03*H367</f>
        <v>0.9</v>
      </c>
      <c r="H367" s="32" t="n">
        <f aca="false">T367</f>
        <v>30</v>
      </c>
      <c r="I367" s="32" t="n">
        <f aca="false">0.6*C367</f>
        <v>19.26</v>
      </c>
      <c r="J367" s="35"/>
      <c r="K367" s="35"/>
      <c r="L367" s="35"/>
      <c r="M367" s="35"/>
      <c r="N367" s="35" t="s">
        <v>583</v>
      </c>
      <c r="O367" s="126" t="n">
        <v>27832</v>
      </c>
      <c r="P367" s="126" t="n">
        <v>27862</v>
      </c>
      <c r="Q367" s="36"/>
      <c r="R367" s="42"/>
      <c r="S367" s="69" t="n">
        <v>1</v>
      </c>
      <c r="T367" s="32" t="n">
        <f aca="false">(P367-O367)*S367</f>
        <v>30</v>
      </c>
      <c r="U367" s="38" t="n">
        <v>540368</v>
      </c>
      <c r="V367" s="39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441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32.1</v>
      </c>
      <c r="D369" s="32"/>
      <c r="E369" s="32" t="n">
        <f aca="false">F369+G369</f>
        <v>2.1</v>
      </c>
      <c r="F369" s="32" t="n">
        <f aca="false">0.04*H369</f>
        <v>1.2</v>
      </c>
      <c r="G369" s="32" t="n">
        <f aca="false">0.03*H369</f>
        <v>0.9</v>
      </c>
      <c r="H369" s="32" t="n">
        <f aca="false">T369</f>
        <v>30</v>
      </c>
      <c r="I369" s="32" t="n">
        <f aca="false">0.5*C369</f>
        <v>16.05</v>
      </c>
      <c r="J369" s="35"/>
      <c r="K369" s="35"/>
      <c r="L369" s="35"/>
      <c r="M369" s="35"/>
      <c r="N369" s="35"/>
      <c r="O369" s="32" t="n">
        <v>4772</v>
      </c>
      <c r="P369" s="32" t="n">
        <v>4802</v>
      </c>
      <c r="Q369" s="36"/>
      <c r="R369" s="42"/>
      <c r="S369" s="275" t="n">
        <v>1</v>
      </c>
      <c r="T369" s="32" t="n">
        <f aca="false">(P369-O369)*S369</f>
        <v>30</v>
      </c>
      <c r="U369" s="3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31" t="s">
        <v>589</v>
      </c>
      <c r="C370" s="32" t="n">
        <f aca="false">H370+E370</f>
        <v>146.59</v>
      </c>
      <c r="D370" s="32"/>
      <c r="E370" s="32" t="n">
        <f aca="false">G370+F370</f>
        <v>9.59</v>
      </c>
      <c r="F370" s="32" t="n">
        <f aca="false">0.04*H370</f>
        <v>5.48</v>
      </c>
      <c r="G370" s="32" t="n">
        <f aca="false">0.03*H370</f>
        <v>4.11</v>
      </c>
      <c r="H370" s="32" t="n">
        <f aca="false">T370</f>
        <v>137</v>
      </c>
      <c r="I370" s="32" t="n">
        <f aca="false">0.6*C370</f>
        <v>87.954</v>
      </c>
      <c r="J370" s="35"/>
      <c r="K370" s="35"/>
      <c r="L370" s="35"/>
      <c r="M370" s="35"/>
      <c r="N370" s="35"/>
      <c r="O370" s="32" t="n">
        <v>33355</v>
      </c>
      <c r="P370" s="32" t="n">
        <v>33492</v>
      </c>
      <c r="Q370" s="234"/>
      <c r="R370" s="78"/>
      <c r="S370" s="69" t="n">
        <v>1</v>
      </c>
      <c r="T370" s="32" t="n">
        <f aca="false">(P370-O370)*S370</f>
        <v>137</v>
      </c>
      <c r="U370" s="38" t="n">
        <v>78402</v>
      </c>
      <c r="V370" s="39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38" t="n">
        <v>295380</v>
      </c>
      <c r="V371" s="39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25.5" hidden="false" customHeight="false" outlineLevel="0" collapsed="false">
      <c r="A372" s="10"/>
      <c r="B372" s="31" t="s">
        <v>594</v>
      </c>
      <c r="C372" s="32" t="n">
        <f aca="false">H372+E372</f>
        <v>53.5</v>
      </c>
      <c r="D372" s="32"/>
      <c r="E372" s="32" t="n">
        <f aca="false">F372+G372</f>
        <v>3.5</v>
      </c>
      <c r="F372" s="32" t="n">
        <f aca="false">0.04*H372</f>
        <v>2</v>
      </c>
      <c r="G372" s="32" t="n">
        <f aca="false">0.03*H372</f>
        <v>1.5</v>
      </c>
      <c r="H372" s="32" t="n">
        <f aca="false">T372</f>
        <v>50</v>
      </c>
      <c r="I372" s="32" t="n">
        <f aca="false">0.4*C372</f>
        <v>21.4</v>
      </c>
      <c r="J372" s="35"/>
      <c r="K372" s="35"/>
      <c r="L372" s="35"/>
      <c r="M372" s="35"/>
      <c r="N372" s="35"/>
      <c r="O372" s="32" t="n">
        <v>6912</v>
      </c>
      <c r="P372" s="32" t="n">
        <v>6962</v>
      </c>
      <c r="Q372" s="36"/>
      <c r="R372" s="42"/>
      <c r="S372" s="69" t="n">
        <v>1</v>
      </c>
      <c r="T372" s="32" t="n">
        <f aca="false">(P372-O372)*S372</f>
        <v>50</v>
      </c>
      <c r="U372" s="38" t="n">
        <v>2302221</v>
      </c>
      <c r="V372" s="39" t="s">
        <v>595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31" t="s">
        <v>596</v>
      </c>
      <c r="C373" s="32" t="n">
        <f aca="false">H373+E373</f>
        <v>254.66</v>
      </c>
      <c r="D373" s="32"/>
      <c r="E373" s="32" t="n">
        <f aca="false">F373+G373</f>
        <v>16.66</v>
      </c>
      <c r="F373" s="32" t="n">
        <f aca="false">0.04*H373</f>
        <v>9.52</v>
      </c>
      <c r="G373" s="32" t="n">
        <f aca="false">0.03*H373</f>
        <v>7.14</v>
      </c>
      <c r="H373" s="32" t="n">
        <f aca="false">T373</f>
        <v>238</v>
      </c>
      <c r="I373" s="32" t="n">
        <f aca="false">0.6*C373</f>
        <v>152.796</v>
      </c>
      <c r="J373" s="35"/>
      <c r="K373" s="35"/>
      <c r="L373" s="35"/>
      <c r="M373" s="35"/>
      <c r="N373" s="35"/>
      <c r="O373" s="32" t="n">
        <v>9512</v>
      </c>
      <c r="P373" s="32" t="n">
        <v>9750</v>
      </c>
      <c r="Q373" s="234"/>
      <c r="R373" s="78"/>
      <c r="S373" s="32" t="n">
        <v>1</v>
      </c>
      <c r="T373" s="32" t="n">
        <f aca="false">(P373-O373)*S373</f>
        <v>238</v>
      </c>
      <c r="U373" s="38" t="n">
        <v>3224</v>
      </c>
      <c r="V373" s="39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6" t="s">
        <v>598</v>
      </c>
      <c r="C374" s="148" t="n">
        <f aca="false">H374+E374</f>
        <v>0</v>
      </c>
      <c r="D374" s="148"/>
      <c r="E374" s="148" t="n">
        <f aca="false">F374+G374</f>
        <v>0</v>
      </c>
      <c r="F374" s="148" t="n">
        <f aca="false">0.04*H374</f>
        <v>0</v>
      </c>
      <c r="G374" s="148" t="n">
        <f aca="false">0.03*H374</f>
        <v>0</v>
      </c>
      <c r="H374" s="148" t="n">
        <f aca="false">T374</f>
        <v>0</v>
      </c>
      <c r="I374" s="148" t="n">
        <v>649</v>
      </c>
      <c r="J374" s="25"/>
      <c r="K374" s="25"/>
      <c r="L374" s="25"/>
      <c r="M374" s="25"/>
      <c r="N374" s="25"/>
      <c r="O374" s="148" t="n">
        <f aca="false">2172+60</f>
        <v>2232</v>
      </c>
      <c r="P374" s="148" t="n">
        <f aca="false">2172+60</f>
        <v>2232</v>
      </c>
      <c r="Q374" s="237"/>
      <c r="R374" s="259"/>
      <c r="S374" s="148" t="n">
        <v>1</v>
      </c>
      <c r="T374" s="148" t="n">
        <f aca="false">(P374-O374)*S374</f>
        <v>0</v>
      </c>
      <c r="U374" s="152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349" t="s">
        <v>600</v>
      </c>
      <c r="C375" s="32" t="n">
        <f aca="false">H375+E375</f>
        <v>22.47</v>
      </c>
      <c r="D375" s="32"/>
      <c r="E375" s="32" t="n">
        <f aca="false">F375+G375</f>
        <v>1.47</v>
      </c>
      <c r="F375" s="32" t="n">
        <f aca="false">0.04*H375</f>
        <v>0.84</v>
      </c>
      <c r="G375" s="32" t="n">
        <f aca="false">0.03*H375</f>
        <v>0.63</v>
      </c>
      <c r="H375" s="32" t="n">
        <f aca="false">T375</f>
        <v>21</v>
      </c>
      <c r="I375" s="32" t="n">
        <f aca="false">0.6*C375</f>
        <v>13.482</v>
      </c>
      <c r="J375" s="35"/>
      <c r="K375" s="35"/>
      <c r="L375" s="35"/>
      <c r="M375" s="35"/>
      <c r="N375" s="35"/>
      <c r="O375" s="32" t="n">
        <v>16566</v>
      </c>
      <c r="P375" s="32" t="n">
        <v>16587</v>
      </c>
      <c r="Q375" s="234"/>
      <c r="R375" s="78"/>
      <c r="S375" s="32" t="n">
        <v>1</v>
      </c>
      <c r="T375" s="32" t="n">
        <f aca="false">(P375-O375)*S375</f>
        <v>21</v>
      </c>
      <c r="U375" s="38"/>
      <c r="V375" s="39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31" t="s">
        <v>602</v>
      </c>
      <c r="C376" s="32" t="n">
        <f aca="false">H376+E376</f>
        <v>3346.96</v>
      </c>
      <c r="D376" s="32"/>
      <c r="E376" s="32" t="n">
        <f aca="false">F376++G376</f>
        <v>218.96</v>
      </c>
      <c r="F376" s="32" t="n">
        <f aca="false">0.04*H376</f>
        <v>125.12</v>
      </c>
      <c r="G376" s="32" t="n">
        <f aca="false">0.03*H376</f>
        <v>93.84</v>
      </c>
      <c r="H376" s="32" t="n">
        <f aca="false">T376</f>
        <v>3128</v>
      </c>
      <c r="I376" s="32" t="n">
        <f aca="false">0.6*C376</f>
        <v>2008.176</v>
      </c>
      <c r="J376" s="35"/>
      <c r="K376" s="35"/>
      <c r="L376" s="35"/>
      <c r="M376" s="35"/>
      <c r="N376" s="35"/>
      <c r="O376" s="32" t="n">
        <v>386751</v>
      </c>
      <c r="P376" s="32" t="n">
        <v>389879</v>
      </c>
      <c r="Q376" s="36"/>
      <c r="R376" s="42"/>
      <c r="S376" s="69" t="n">
        <v>1</v>
      </c>
      <c r="T376" s="32" t="n">
        <f aca="false">(P376-O376)*S376</f>
        <v>3128</v>
      </c>
      <c r="U376" s="38" t="n">
        <v>69776</v>
      </c>
      <c r="V376" s="39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31" t="s">
        <v>604</v>
      </c>
      <c r="C377" s="32" t="n">
        <f aca="false">H377+E377</f>
        <v>2241.65</v>
      </c>
      <c r="D377" s="32"/>
      <c r="E377" s="32" t="n">
        <f aca="false">G377+F377</f>
        <v>146.65</v>
      </c>
      <c r="F377" s="32" t="n">
        <f aca="false">0.04*H377</f>
        <v>83.8</v>
      </c>
      <c r="G377" s="32" t="n">
        <f aca="false">0.03*H377</f>
        <v>62.85</v>
      </c>
      <c r="H377" s="32" t="n">
        <f aca="false">T377</f>
        <v>2095</v>
      </c>
      <c r="I377" s="32" t="n">
        <f aca="false">0.6*C377</f>
        <v>1344.99</v>
      </c>
      <c r="J377" s="35"/>
      <c r="K377" s="35"/>
      <c r="L377" s="35"/>
      <c r="M377" s="35"/>
      <c r="N377" s="35"/>
      <c r="O377" s="32" t="n">
        <v>178739</v>
      </c>
      <c r="P377" s="32" t="n">
        <v>180834</v>
      </c>
      <c r="Q377" s="234"/>
      <c r="R377" s="78"/>
      <c r="S377" s="69" t="n">
        <v>1</v>
      </c>
      <c r="T377" s="32" t="n">
        <f aca="false">(P377-O377)*S377</f>
        <v>2095</v>
      </c>
      <c r="U377" s="38" t="n">
        <v>3868</v>
      </c>
      <c r="V377" s="39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3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21973.52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3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152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152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152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152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152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152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152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152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152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209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152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152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152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152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152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152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152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152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152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152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152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152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152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152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152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152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152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152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152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152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152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152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152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152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152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152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152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455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152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152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152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152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152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152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152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152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152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152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152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152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152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152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152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152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152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152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152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152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152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152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152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152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152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152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152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152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152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152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152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152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152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152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152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152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152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152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152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152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152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152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152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152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152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152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152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152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152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152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152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152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152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152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152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152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152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152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152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152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152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152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152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152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209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209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152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152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152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152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152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152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152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152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152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152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152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152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152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152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152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152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152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152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152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152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152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152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152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152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152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152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152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152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152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152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152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152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152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152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152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152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152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152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152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152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152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152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152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152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152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152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152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152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152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152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152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152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152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152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152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152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152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152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152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31" t="s">
        <v>656</v>
      </c>
      <c r="C615" s="32" t="n">
        <f aca="false">H615+E615</f>
        <v>309.23</v>
      </c>
      <c r="D615" s="109"/>
      <c r="E615" s="32" t="n">
        <f aca="false">F615+G615</f>
        <v>20.23</v>
      </c>
      <c r="F615" s="32" t="n">
        <f aca="false">0.04*H615</f>
        <v>11.56</v>
      </c>
      <c r="G615" s="32" t="n">
        <f aca="false">0.03*H615</f>
        <v>8.67</v>
      </c>
      <c r="H615" s="32" t="n">
        <f aca="false">T615</f>
        <v>289</v>
      </c>
      <c r="I615" s="32" t="n">
        <f aca="false">0.5*C615</f>
        <v>154.615</v>
      </c>
      <c r="J615" s="35"/>
      <c r="K615" s="35"/>
      <c r="L615" s="35"/>
      <c r="M615" s="35"/>
      <c r="N615" s="35"/>
      <c r="O615" s="339" t="n">
        <v>14225</v>
      </c>
      <c r="P615" s="339" t="n">
        <v>14514</v>
      </c>
      <c r="Q615" s="234"/>
      <c r="R615" s="78"/>
      <c r="S615" s="69" t="n">
        <v>1</v>
      </c>
      <c r="T615" s="32" t="n">
        <f aca="false">(P615-O615)*S615</f>
        <v>289</v>
      </c>
      <c r="U615" s="38" t="n">
        <v>2262538</v>
      </c>
      <c r="V615" s="39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31" t="s">
        <v>658</v>
      </c>
      <c r="C616" s="32" t="n">
        <f aca="false">H616+E616</f>
        <v>0</v>
      </c>
      <c r="D616" s="32"/>
      <c r="E616" s="32" t="n">
        <f aca="false">F616+G616</f>
        <v>0</v>
      </c>
      <c r="F616" s="32" t="n">
        <f aca="false">0.04*H616</f>
        <v>0</v>
      </c>
      <c r="G616" s="32" t="n">
        <f aca="false">0.03*H616</f>
        <v>0</v>
      </c>
      <c r="H616" s="32" t="n">
        <f aca="false">T616</f>
        <v>0</v>
      </c>
      <c r="I616" s="32" t="n">
        <f aca="false">0.5*C616</f>
        <v>0</v>
      </c>
      <c r="J616" s="35"/>
      <c r="K616" s="35"/>
      <c r="L616" s="35"/>
      <c r="M616" s="35"/>
      <c r="N616" s="35"/>
      <c r="O616" s="339" t="n">
        <v>45710</v>
      </c>
      <c r="P616" s="339" t="n">
        <v>45710</v>
      </c>
      <c r="Q616" s="35"/>
      <c r="R616" s="37"/>
      <c r="S616" s="69" t="n">
        <v>1</v>
      </c>
      <c r="T616" s="32" t="n">
        <f aca="false">(P616-O616)*S616</f>
        <v>0</v>
      </c>
      <c r="U616" s="38" t="n">
        <v>5521045</v>
      </c>
      <c r="V616" s="39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31" t="s">
        <v>660</v>
      </c>
      <c r="C617" s="32" t="n">
        <f aca="false">H617+E617</f>
        <v>529.65</v>
      </c>
      <c r="D617" s="126"/>
      <c r="E617" s="32" t="n">
        <f aca="false">F617+G617</f>
        <v>34.65</v>
      </c>
      <c r="F617" s="32" t="n">
        <f aca="false">0.04*H617</f>
        <v>19.8</v>
      </c>
      <c r="G617" s="32" t="n">
        <f aca="false">0.03*H617</f>
        <v>14.85</v>
      </c>
      <c r="H617" s="32" t="n">
        <f aca="false">T617</f>
        <v>495</v>
      </c>
      <c r="I617" s="32" t="n">
        <f aca="false">0.5*C617</f>
        <v>264.825</v>
      </c>
      <c r="J617" s="35"/>
      <c r="K617" s="35"/>
      <c r="L617" s="35"/>
      <c r="M617" s="35"/>
      <c r="N617" s="35"/>
      <c r="O617" s="339" t="n">
        <v>35512</v>
      </c>
      <c r="P617" s="339" t="n">
        <v>36007</v>
      </c>
      <c r="Q617" s="36"/>
      <c r="R617" s="474"/>
      <c r="S617" s="69" t="n">
        <v>1</v>
      </c>
      <c r="T617" s="32" t="n">
        <f aca="false">(P617-O617)*S617</f>
        <v>495</v>
      </c>
      <c r="U617" s="38" t="n">
        <v>2261340</v>
      </c>
      <c r="V617" s="39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31" t="s">
        <v>662</v>
      </c>
      <c r="C618" s="32" t="n">
        <f aca="false">H618+E618</f>
        <v>975.84</v>
      </c>
      <c r="D618" s="126"/>
      <c r="E618" s="32" t="n">
        <f aca="false">F618+G618</f>
        <v>63.84</v>
      </c>
      <c r="F618" s="32" t="n">
        <f aca="false">0.04*H618</f>
        <v>36.48</v>
      </c>
      <c r="G618" s="32" t="n">
        <f aca="false">0.03*H618</f>
        <v>27.36</v>
      </c>
      <c r="H618" s="32" t="n">
        <f aca="false">T618</f>
        <v>912</v>
      </c>
      <c r="I618" s="32" t="n">
        <f aca="false">0.5*C618</f>
        <v>487.92</v>
      </c>
      <c r="J618" s="35"/>
      <c r="K618" s="35"/>
      <c r="L618" s="35"/>
      <c r="M618" s="35"/>
      <c r="N618" s="35"/>
      <c r="O618" s="339" t="n">
        <v>43203</v>
      </c>
      <c r="P618" s="339" t="n">
        <v>44115</v>
      </c>
      <c r="Q618" s="36"/>
      <c r="R618" s="474"/>
      <c r="S618" s="69" t="n">
        <v>1</v>
      </c>
      <c r="T618" s="32" t="n">
        <f aca="false">(P618-O618)*S618</f>
        <v>912</v>
      </c>
      <c r="U618" s="38" t="n">
        <v>5510929</v>
      </c>
      <c r="V618" s="39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31" t="s">
        <v>664</v>
      </c>
      <c r="C619" s="32" t="n">
        <f aca="false">H619+E619</f>
        <v>598.13</v>
      </c>
      <c r="D619" s="109"/>
      <c r="E619" s="32" t="n">
        <f aca="false">F619+G619</f>
        <v>39.13</v>
      </c>
      <c r="F619" s="32" t="n">
        <f aca="false">0.04*H619</f>
        <v>22.36</v>
      </c>
      <c r="G619" s="32" t="n">
        <f aca="false">0.03*H619</f>
        <v>16.77</v>
      </c>
      <c r="H619" s="32" t="n">
        <f aca="false">T619</f>
        <v>559</v>
      </c>
      <c r="I619" s="32" t="n">
        <f aca="false">0.5*C619</f>
        <v>299.065</v>
      </c>
      <c r="J619" s="35"/>
      <c r="K619" s="35"/>
      <c r="L619" s="35"/>
      <c r="M619" s="35"/>
      <c r="N619" s="35"/>
      <c r="O619" s="339" t="n">
        <v>67482</v>
      </c>
      <c r="P619" s="339" t="n">
        <v>68041</v>
      </c>
      <c r="Q619" s="36"/>
      <c r="R619" s="474"/>
      <c r="S619" s="69" t="n">
        <v>1</v>
      </c>
      <c r="T619" s="32" t="n">
        <f aca="false">(P619-O619)*S619</f>
        <v>559</v>
      </c>
      <c r="U619" s="38" t="n">
        <v>5511505</v>
      </c>
      <c r="V619" s="39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31" t="s">
        <v>666</v>
      </c>
      <c r="C620" s="32" t="n">
        <f aca="false">H620+E620</f>
        <v>262.15</v>
      </c>
      <c r="D620" s="126"/>
      <c r="E620" s="32" t="n">
        <f aca="false">F620+G620</f>
        <v>17.15</v>
      </c>
      <c r="F620" s="32" t="n">
        <f aca="false">0.04*H620</f>
        <v>9.8</v>
      </c>
      <c r="G620" s="32" t="n">
        <f aca="false">0.03*H620</f>
        <v>7.35</v>
      </c>
      <c r="H620" s="32" t="n">
        <f aca="false">T620</f>
        <v>245</v>
      </c>
      <c r="I620" s="32" t="n">
        <f aca="false">0.5*C620</f>
        <v>131.075</v>
      </c>
      <c r="J620" s="35"/>
      <c r="K620" s="35"/>
      <c r="L620" s="35"/>
      <c r="M620" s="35"/>
      <c r="N620" s="35"/>
      <c r="O620" s="339" t="n">
        <v>38466</v>
      </c>
      <c r="P620" s="339" t="n">
        <v>38711</v>
      </c>
      <c r="Q620" s="36"/>
      <c r="R620" s="474"/>
      <c r="S620" s="69" t="n">
        <v>1</v>
      </c>
      <c r="T620" s="32" t="n">
        <f aca="false">(P620-O620)*S620</f>
        <v>245</v>
      </c>
      <c r="U620" s="38" t="n">
        <v>5510311</v>
      </c>
      <c r="V620" s="39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31" t="s">
        <v>668</v>
      </c>
      <c r="C621" s="32" t="n">
        <f aca="false">H621+E621</f>
        <v>360.59</v>
      </c>
      <c r="D621" s="126"/>
      <c r="E621" s="32" t="n">
        <f aca="false">F621+G621</f>
        <v>23.59</v>
      </c>
      <c r="F621" s="32" t="n">
        <f aca="false">0.04*H621</f>
        <v>13.48</v>
      </c>
      <c r="G621" s="32" t="n">
        <f aca="false">0.03*H621</f>
        <v>10.11</v>
      </c>
      <c r="H621" s="32" t="n">
        <f aca="false">T621</f>
        <v>337</v>
      </c>
      <c r="I621" s="32" t="n">
        <f aca="false">0.5*C621</f>
        <v>180.295</v>
      </c>
      <c r="J621" s="35"/>
      <c r="K621" s="35"/>
      <c r="L621" s="35"/>
      <c r="M621" s="35"/>
      <c r="N621" s="35"/>
      <c r="O621" s="339" t="n">
        <v>48796</v>
      </c>
      <c r="P621" s="339" t="n">
        <v>49133</v>
      </c>
      <c r="Q621" s="36"/>
      <c r="R621" s="474"/>
      <c r="S621" s="69" t="n">
        <v>1</v>
      </c>
      <c r="T621" s="32" t="n">
        <f aca="false">(P621-O621)*S621</f>
        <v>337</v>
      </c>
      <c r="U621" s="38" t="n">
        <v>5510177</v>
      </c>
      <c r="V621" s="39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31" t="s">
        <v>670</v>
      </c>
      <c r="C622" s="32" t="n">
        <f aca="false">H622+E622</f>
        <v>484.71</v>
      </c>
      <c r="D622" s="126"/>
      <c r="E622" s="32" t="n">
        <f aca="false">F622+G622</f>
        <v>31.71</v>
      </c>
      <c r="F622" s="32" t="n">
        <f aca="false">0.04*H622</f>
        <v>18.12</v>
      </c>
      <c r="G622" s="32" t="n">
        <f aca="false">0.03*H622</f>
        <v>13.59</v>
      </c>
      <c r="H622" s="32" t="n">
        <f aca="false">T622</f>
        <v>453</v>
      </c>
      <c r="I622" s="32" t="n">
        <f aca="false">0.5*C622</f>
        <v>242.355</v>
      </c>
      <c r="J622" s="35"/>
      <c r="K622" s="35"/>
      <c r="L622" s="35"/>
      <c r="M622" s="35"/>
      <c r="N622" s="35"/>
      <c r="O622" s="339" t="n">
        <v>88461</v>
      </c>
      <c r="P622" s="339" t="n">
        <v>88914</v>
      </c>
      <c r="Q622" s="36"/>
      <c r="R622" s="474"/>
      <c r="S622" s="69" t="n">
        <v>1</v>
      </c>
      <c r="T622" s="32" t="n">
        <f aca="false">(P622-O622)*S622</f>
        <v>453</v>
      </c>
      <c r="U622" s="38" t="n">
        <v>2262535</v>
      </c>
      <c r="V622" s="39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31" t="s">
        <v>672</v>
      </c>
      <c r="C623" s="32" t="n">
        <f aca="false">H623+E623</f>
        <v>1211.24</v>
      </c>
      <c r="D623" s="126"/>
      <c r="E623" s="32" t="n">
        <f aca="false">F623+G623</f>
        <v>79.24</v>
      </c>
      <c r="F623" s="32" t="n">
        <f aca="false">0.04*H623</f>
        <v>45.28</v>
      </c>
      <c r="G623" s="32" t="n">
        <f aca="false">0.03*H623</f>
        <v>33.96</v>
      </c>
      <c r="H623" s="32" t="n">
        <f aca="false">T623</f>
        <v>1132</v>
      </c>
      <c r="I623" s="32" t="n">
        <f aca="false">0.5*C623</f>
        <v>605.62</v>
      </c>
      <c r="J623" s="35"/>
      <c r="K623" s="35"/>
      <c r="L623" s="35"/>
      <c r="M623" s="35"/>
      <c r="N623" s="35"/>
      <c r="O623" s="339" t="n">
        <v>42218</v>
      </c>
      <c r="P623" s="339" t="n">
        <v>43350</v>
      </c>
      <c r="Q623" s="234"/>
      <c r="R623" s="235"/>
      <c r="S623" s="69" t="n">
        <v>1</v>
      </c>
      <c r="T623" s="32" t="n">
        <f aca="false">(P623-O623)*S623</f>
        <v>1132</v>
      </c>
      <c r="U623" s="38" t="s">
        <v>673</v>
      </c>
      <c r="V623" s="39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31" t="s">
        <v>675</v>
      </c>
      <c r="C624" s="32" t="n">
        <f aca="false">H624+E624</f>
        <v>18430.75</v>
      </c>
      <c r="D624" s="126"/>
      <c r="E624" s="32" t="n">
        <f aca="false">F624+G624</f>
        <v>1205.75</v>
      </c>
      <c r="F624" s="32" t="n">
        <f aca="false">0.04*H624</f>
        <v>689</v>
      </c>
      <c r="G624" s="32" t="n">
        <f aca="false">0.03*H624</f>
        <v>516.75</v>
      </c>
      <c r="H624" s="32" t="n">
        <f aca="false">T624</f>
        <v>17225</v>
      </c>
      <c r="I624" s="32" t="n">
        <f aca="false">0.5*C624</f>
        <v>9215.375</v>
      </c>
      <c r="J624" s="35"/>
      <c r="K624" s="35"/>
      <c r="L624" s="35"/>
      <c r="M624" s="35"/>
      <c r="N624" s="35"/>
      <c r="O624" s="339" t="n">
        <v>233784</v>
      </c>
      <c r="P624" s="339" t="n">
        <v>251009</v>
      </c>
      <c r="Q624" s="234"/>
      <c r="R624" s="235"/>
      <c r="S624" s="69" t="n">
        <v>1</v>
      </c>
      <c r="T624" s="32" t="n">
        <f aca="false">(P624-O624)*S624</f>
        <v>17225</v>
      </c>
      <c r="U624" s="38"/>
      <c r="V624" s="39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476" t="s">
        <v>677</v>
      </c>
      <c r="C625" s="32" t="n">
        <f aca="false">H625+E625</f>
        <v>751.14</v>
      </c>
      <c r="D625" s="477"/>
      <c r="E625" s="32" t="n">
        <f aca="false">F625+G625</f>
        <v>49.14</v>
      </c>
      <c r="F625" s="32" t="n">
        <f aca="false">0.04*H625</f>
        <v>28.08</v>
      </c>
      <c r="G625" s="32" t="n">
        <f aca="false">0.03*H625</f>
        <v>21.06</v>
      </c>
      <c r="H625" s="32" t="n">
        <f aca="false">T625</f>
        <v>702</v>
      </c>
      <c r="I625" s="32" t="n">
        <f aca="false">0.5*C625</f>
        <v>375.57</v>
      </c>
      <c r="J625" s="63"/>
      <c r="K625" s="35"/>
      <c r="L625" s="35"/>
      <c r="M625" s="35"/>
      <c r="N625" s="35"/>
      <c r="O625" s="478" t="n">
        <v>47740</v>
      </c>
      <c r="P625" s="478" t="n">
        <v>48442</v>
      </c>
      <c r="Q625" s="36"/>
      <c r="R625" s="479"/>
      <c r="S625" s="69" t="n">
        <v>1</v>
      </c>
      <c r="T625" s="32" t="n">
        <f aca="false">(P625-O625)*S625</f>
        <v>702</v>
      </c>
      <c r="U625" s="38" t="n">
        <v>2261380</v>
      </c>
      <c r="V625" s="39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79" t="s">
        <v>679</v>
      </c>
      <c r="C626" s="32" t="n">
        <f aca="false">H626+E626</f>
        <v>2075.8</v>
      </c>
      <c r="D626" s="480"/>
      <c r="E626" s="32" t="n">
        <f aca="false">F626+G626</f>
        <v>135.8</v>
      </c>
      <c r="F626" s="32" t="n">
        <f aca="false">0.04*H626</f>
        <v>77.6</v>
      </c>
      <c r="G626" s="32" t="n">
        <f aca="false">0.03*H626</f>
        <v>58.2</v>
      </c>
      <c r="H626" s="32" t="n">
        <f aca="false">T626</f>
        <v>1940</v>
      </c>
      <c r="I626" s="32" t="n">
        <f aca="false">0.5*C626</f>
        <v>1037.9</v>
      </c>
      <c r="J626" s="37"/>
      <c r="K626" s="37"/>
      <c r="L626" s="37"/>
      <c r="M626" s="37"/>
      <c r="N626" s="37"/>
      <c r="O626" s="416" t="n">
        <v>63223</v>
      </c>
      <c r="P626" s="416" t="n">
        <v>65163</v>
      </c>
      <c r="Q626" s="42"/>
      <c r="R626" s="42"/>
      <c r="S626" s="69" t="n">
        <v>1</v>
      </c>
      <c r="T626" s="32" t="n">
        <f aca="false">(P626-O626)*S626</f>
        <v>1940</v>
      </c>
      <c r="U626" s="38" t="n">
        <v>2261167</v>
      </c>
      <c r="V626" s="39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9" t="s">
        <v>681</v>
      </c>
      <c r="C627" s="32" t="n">
        <f aca="false">H627+E627</f>
        <v>507.18</v>
      </c>
      <c r="D627" s="126"/>
      <c r="E627" s="32" t="n">
        <f aca="false">F627+G627</f>
        <v>33.18</v>
      </c>
      <c r="F627" s="32" t="n">
        <f aca="false">0.04*H627</f>
        <v>18.96</v>
      </c>
      <c r="G627" s="32" t="n">
        <f aca="false">0.03*H627</f>
        <v>14.22</v>
      </c>
      <c r="H627" s="32" t="n">
        <f aca="false">T627</f>
        <v>474</v>
      </c>
      <c r="I627" s="32" t="n">
        <f aca="false">0.5*C627</f>
        <v>253.59</v>
      </c>
      <c r="J627" s="37"/>
      <c r="K627" s="37"/>
      <c r="L627" s="37"/>
      <c r="M627" s="37"/>
      <c r="N627" s="37"/>
      <c r="O627" s="416" t="n">
        <v>26471</v>
      </c>
      <c r="P627" s="416" t="n">
        <v>26945</v>
      </c>
      <c r="Q627" s="42"/>
      <c r="R627" s="42"/>
      <c r="S627" s="69" t="n">
        <v>1</v>
      </c>
      <c r="T627" s="32" t="n">
        <f aca="false">(P627-O627)*S627</f>
        <v>474</v>
      </c>
      <c r="U627" s="38" t="n">
        <v>5510402</v>
      </c>
      <c r="V627" s="39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9" t="s">
        <v>683</v>
      </c>
      <c r="C628" s="32" t="n">
        <f aca="false">H628+E628</f>
        <v>490.06</v>
      </c>
      <c r="D628" s="126"/>
      <c r="E628" s="32" t="n">
        <f aca="false">F628+G628</f>
        <v>32.06</v>
      </c>
      <c r="F628" s="32" t="n">
        <f aca="false">0.04*H628</f>
        <v>18.32</v>
      </c>
      <c r="G628" s="32" t="n">
        <f aca="false">0.03*H628</f>
        <v>13.74</v>
      </c>
      <c r="H628" s="32" t="n">
        <f aca="false">T628</f>
        <v>458</v>
      </c>
      <c r="I628" s="32" t="n">
        <f aca="false">0.5*C628</f>
        <v>245.03</v>
      </c>
      <c r="J628" s="37"/>
      <c r="K628" s="37"/>
      <c r="L628" s="37"/>
      <c r="M628" s="37"/>
      <c r="N628" s="37"/>
      <c r="O628" s="416" t="n">
        <v>36639</v>
      </c>
      <c r="P628" s="416" t="n">
        <v>37097</v>
      </c>
      <c r="Q628" s="42"/>
      <c r="R628" s="42"/>
      <c r="S628" s="69" t="n">
        <v>1</v>
      </c>
      <c r="T628" s="32" t="n">
        <f aca="false">(P628-O628)*S628</f>
        <v>458</v>
      </c>
      <c r="U628" s="38" t="n">
        <v>5509256</v>
      </c>
      <c r="V628" s="39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9" t="s">
        <v>684</v>
      </c>
      <c r="C629" s="32" t="n">
        <f aca="false">H629+E629</f>
        <v>798.22</v>
      </c>
      <c r="D629" s="126"/>
      <c r="E629" s="32" t="n">
        <f aca="false">F629+G629</f>
        <v>52.22</v>
      </c>
      <c r="F629" s="32" t="n">
        <f aca="false">0.04*H629</f>
        <v>29.84</v>
      </c>
      <c r="G629" s="32" t="n">
        <f aca="false">0.03*H629</f>
        <v>22.38</v>
      </c>
      <c r="H629" s="32" t="n">
        <f aca="false">T629</f>
        <v>746</v>
      </c>
      <c r="I629" s="32" t="n">
        <f aca="false">0.5*C629</f>
        <v>399.11</v>
      </c>
      <c r="J629" s="37"/>
      <c r="K629" s="37"/>
      <c r="L629" s="37"/>
      <c r="M629" s="37"/>
      <c r="N629" s="37"/>
      <c r="O629" s="416" t="n">
        <v>31347</v>
      </c>
      <c r="P629" s="416" t="n">
        <v>32093</v>
      </c>
      <c r="Q629" s="42"/>
      <c r="R629" s="42"/>
      <c r="S629" s="69" t="n">
        <v>1</v>
      </c>
      <c r="T629" s="32" t="n">
        <f aca="false">(P629-O629)*S629</f>
        <v>746</v>
      </c>
      <c r="U629" s="38" t="n">
        <v>5509265</v>
      </c>
      <c r="V629" s="39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9" t="s">
        <v>686</v>
      </c>
      <c r="C630" s="32" t="n">
        <f aca="false">H630+E630</f>
        <v>350.96</v>
      </c>
      <c r="D630" s="126"/>
      <c r="E630" s="32" t="n">
        <f aca="false">F630+G630</f>
        <v>22.96</v>
      </c>
      <c r="F630" s="32" t="n">
        <f aca="false">0.04*H630</f>
        <v>13.12</v>
      </c>
      <c r="G630" s="32" t="n">
        <f aca="false">0.03*H630</f>
        <v>9.84</v>
      </c>
      <c r="H630" s="32" t="n">
        <f aca="false">T630</f>
        <v>328</v>
      </c>
      <c r="I630" s="32" t="n">
        <f aca="false">0.5*C630</f>
        <v>175.48</v>
      </c>
      <c r="J630" s="37"/>
      <c r="K630" s="37"/>
      <c r="L630" s="37"/>
      <c r="M630" s="37"/>
      <c r="N630" s="37"/>
      <c r="O630" s="416" t="n">
        <v>22123</v>
      </c>
      <c r="P630" s="416" t="n">
        <v>22451</v>
      </c>
      <c r="Q630" s="42"/>
      <c r="R630" s="42"/>
      <c r="S630" s="69" t="n">
        <v>1</v>
      </c>
      <c r="T630" s="32" t="n">
        <f aca="false">(P630-O630)*S630</f>
        <v>328</v>
      </c>
      <c r="U630" s="38" t="n">
        <v>5518342</v>
      </c>
      <c r="V630" s="39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9" t="s">
        <v>688</v>
      </c>
      <c r="C631" s="32" t="n">
        <f aca="false">H631+E631</f>
        <v>451.54</v>
      </c>
      <c r="D631" s="126"/>
      <c r="E631" s="32" t="n">
        <f aca="false">F631+G631</f>
        <v>29.54</v>
      </c>
      <c r="F631" s="32" t="n">
        <f aca="false">0.04*H631</f>
        <v>16.88</v>
      </c>
      <c r="G631" s="32" t="n">
        <f aca="false">0.03*H631</f>
        <v>12.66</v>
      </c>
      <c r="H631" s="32" t="n">
        <f aca="false">T631</f>
        <v>422</v>
      </c>
      <c r="I631" s="32" t="n">
        <f aca="false">0.5*C631</f>
        <v>225.77</v>
      </c>
      <c r="J631" s="37"/>
      <c r="K631" s="37"/>
      <c r="L631" s="37"/>
      <c r="M631" s="37"/>
      <c r="N631" s="37"/>
      <c r="O631" s="416" t="n">
        <v>24420</v>
      </c>
      <c r="P631" s="416" t="n">
        <v>24842</v>
      </c>
      <c r="Q631" s="42"/>
      <c r="R631" s="42"/>
      <c r="S631" s="69" t="n">
        <v>1</v>
      </c>
      <c r="T631" s="32" t="n">
        <f aca="false">(P631-O631)*S631</f>
        <v>422</v>
      </c>
      <c r="U631" s="38" t="n">
        <v>2262004</v>
      </c>
      <c r="V631" s="39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9" t="s">
        <v>690</v>
      </c>
      <c r="C632" s="32" t="n">
        <f aca="false">H632+E632</f>
        <v>450.47</v>
      </c>
      <c r="D632" s="126"/>
      <c r="E632" s="32" t="n">
        <f aca="false">F632+G632</f>
        <v>29.47</v>
      </c>
      <c r="F632" s="32" t="n">
        <f aca="false">0.04*H632</f>
        <v>16.84</v>
      </c>
      <c r="G632" s="32" t="n">
        <f aca="false">0.03*H632</f>
        <v>12.63</v>
      </c>
      <c r="H632" s="32" t="n">
        <f aca="false">T632</f>
        <v>421</v>
      </c>
      <c r="I632" s="32" t="n">
        <f aca="false">0.5*C632</f>
        <v>225.235</v>
      </c>
      <c r="J632" s="37"/>
      <c r="K632" s="37"/>
      <c r="L632" s="37"/>
      <c r="M632" s="37"/>
      <c r="N632" s="37"/>
      <c r="O632" s="416" t="n">
        <v>21674</v>
      </c>
      <c r="P632" s="416" t="n">
        <v>22095</v>
      </c>
      <c r="Q632" s="42"/>
      <c r="R632" s="42"/>
      <c r="S632" s="69" t="n">
        <v>1</v>
      </c>
      <c r="T632" s="32" t="n">
        <f aca="false">(P632-O632)*S632</f>
        <v>421</v>
      </c>
      <c r="U632" s="38" t="n">
        <v>2262573</v>
      </c>
      <c r="V632" s="39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9" t="s">
        <v>692</v>
      </c>
      <c r="C633" s="32" t="n">
        <f aca="false">H633+E633</f>
        <v>640.93</v>
      </c>
      <c r="D633" s="126"/>
      <c r="E633" s="32" t="n">
        <f aca="false">F633+G633</f>
        <v>41.93</v>
      </c>
      <c r="F633" s="32" t="n">
        <f aca="false">0.04*H633</f>
        <v>23.96</v>
      </c>
      <c r="G633" s="32" t="n">
        <f aca="false">0.03*H633</f>
        <v>17.97</v>
      </c>
      <c r="H633" s="32" t="n">
        <f aca="false">T633</f>
        <v>599</v>
      </c>
      <c r="I633" s="32" t="n">
        <f aca="false">0.5*C633</f>
        <v>320.465</v>
      </c>
      <c r="J633" s="37"/>
      <c r="K633" s="37"/>
      <c r="L633" s="37"/>
      <c r="M633" s="37"/>
      <c r="N633" s="37"/>
      <c r="O633" s="416" t="n">
        <v>60632</v>
      </c>
      <c r="P633" s="416" t="n">
        <v>61231</v>
      </c>
      <c r="Q633" s="42"/>
      <c r="R633" s="42"/>
      <c r="S633" s="69" t="n">
        <v>1</v>
      </c>
      <c r="T633" s="32" t="n">
        <f aca="false">(P633-O633)*S633</f>
        <v>599</v>
      </c>
      <c r="U633" s="38" t="n">
        <v>2262504</v>
      </c>
      <c r="V633" s="39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9" t="s">
        <v>694</v>
      </c>
      <c r="C634" s="32" t="n">
        <f aca="false">H634+E634</f>
        <v>218.28</v>
      </c>
      <c r="D634" s="126"/>
      <c r="E634" s="32" t="n">
        <f aca="false">F634+G634</f>
        <v>14.28</v>
      </c>
      <c r="F634" s="32" t="n">
        <f aca="false">0.04*H634</f>
        <v>8.16</v>
      </c>
      <c r="G634" s="32" t="n">
        <f aca="false">0.03*H634</f>
        <v>6.12</v>
      </c>
      <c r="H634" s="32" t="n">
        <f aca="false">T634</f>
        <v>204</v>
      </c>
      <c r="I634" s="32" t="n">
        <f aca="false">0.5*C634</f>
        <v>109.14</v>
      </c>
      <c r="J634" s="37"/>
      <c r="K634" s="37"/>
      <c r="L634" s="37"/>
      <c r="M634" s="37"/>
      <c r="N634" s="37"/>
      <c r="O634" s="416" t="n">
        <v>14346</v>
      </c>
      <c r="P634" s="416" t="n">
        <v>14550</v>
      </c>
      <c r="Q634" s="42"/>
      <c r="R634" s="42"/>
      <c r="S634" s="69" t="n">
        <v>1</v>
      </c>
      <c r="T634" s="32" t="n">
        <f aca="false">(P634-O634)*S634</f>
        <v>204</v>
      </c>
      <c r="U634" s="38" t="n">
        <v>282333</v>
      </c>
      <c r="V634" s="39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481"/>
      <c r="C635" s="148"/>
      <c r="D635" s="149"/>
      <c r="E635" s="148"/>
      <c r="F635" s="148"/>
      <c r="G635" s="148"/>
      <c r="H635" s="148"/>
      <c r="I635" s="148"/>
      <c r="J635" s="226"/>
      <c r="K635" s="226"/>
      <c r="L635" s="226"/>
      <c r="M635" s="226"/>
      <c r="N635" s="226"/>
      <c r="O635" s="482"/>
      <c r="P635" s="482"/>
      <c r="Q635" s="276"/>
      <c r="R635" s="276"/>
      <c r="S635" s="239"/>
      <c r="T635" s="148"/>
      <c r="U635" s="152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79" t="s">
        <v>696</v>
      </c>
      <c r="C636" s="32" t="n">
        <f aca="false">H636+E636</f>
        <v>0</v>
      </c>
      <c r="D636" s="126"/>
      <c r="E636" s="32" t="n">
        <f aca="false">F636+G636</f>
        <v>0</v>
      </c>
      <c r="F636" s="32" t="n">
        <f aca="false">0.04*H636</f>
        <v>0</v>
      </c>
      <c r="G636" s="32" t="n">
        <f aca="false">0.03*H636</f>
        <v>0</v>
      </c>
      <c r="H636" s="32" t="n">
        <f aca="false">T636</f>
        <v>0</v>
      </c>
      <c r="I636" s="32" t="n">
        <f aca="false">0.5*C636</f>
        <v>0</v>
      </c>
      <c r="J636" s="37"/>
      <c r="K636" s="37"/>
      <c r="L636" s="37"/>
      <c r="M636" s="37"/>
      <c r="N636" s="37"/>
      <c r="O636" s="416" t="n">
        <v>42066</v>
      </c>
      <c r="P636" s="416" t="n">
        <v>42066</v>
      </c>
      <c r="Q636" s="42"/>
      <c r="R636" s="42"/>
      <c r="S636" s="69" t="n">
        <v>1</v>
      </c>
      <c r="T636" s="32" t="n">
        <f aca="false">(P636-O636)*S636</f>
        <v>0</v>
      </c>
      <c r="U636" s="38" t="n">
        <v>3263</v>
      </c>
      <c r="V636" s="39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79" t="s">
        <v>698</v>
      </c>
      <c r="C637" s="32" t="n">
        <f aca="false">H637+E637</f>
        <v>71.69</v>
      </c>
      <c r="D637" s="126"/>
      <c r="E637" s="32" t="n">
        <f aca="false">F637+G637</f>
        <v>4.69</v>
      </c>
      <c r="F637" s="32" t="n">
        <f aca="false">0.04*H637</f>
        <v>2.68</v>
      </c>
      <c r="G637" s="32" t="n">
        <f aca="false">0.03*H637</f>
        <v>2.01</v>
      </c>
      <c r="H637" s="32" t="n">
        <f aca="false">T637</f>
        <v>67</v>
      </c>
      <c r="I637" s="32" t="n">
        <f aca="false">0.5*C637</f>
        <v>35.845</v>
      </c>
      <c r="J637" s="37"/>
      <c r="K637" s="37"/>
      <c r="L637" s="37"/>
      <c r="M637" s="37"/>
      <c r="N637" s="37"/>
      <c r="O637" s="416" t="n">
        <v>599</v>
      </c>
      <c r="P637" s="416" t="n">
        <v>666</v>
      </c>
      <c r="Q637" s="42"/>
      <c r="R637" s="42"/>
      <c r="S637" s="69" t="n">
        <v>1</v>
      </c>
      <c r="T637" s="32" t="n">
        <f aca="false">(P637-O637)*S637</f>
        <v>67</v>
      </c>
      <c r="U637" s="38" t="n">
        <v>2568</v>
      </c>
      <c r="V637" s="39" t="s">
        <v>699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9" t="s">
        <v>700</v>
      </c>
      <c r="C638" s="32" t="n">
        <f aca="false">H638+E638</f>
        <v>639.86</v>
      </c>
      <c r="D638" s="126"/>
      <c r="E638" s="32" t="n">
        <f aca="false">F638+G638</f>
        <v>41.86</v>
      </c>
      <c r="F638" s="32" t="n">
        <f aca="false">0.04*H638</f>
        <v>23.92</v>
      </c>
      <c r="G638" s="32" t="n">
        <f aca="false">0.03*H638</f>
        <v>17.94</v>
      </c>
      <c r="H638" s="32" t="n">
        <f aca="false">T638</f>
        <v>598</v>
      </c>
      <c r="I638" s="32" t="n">
        <f aca="false">0.5*C638</f>
        <v>319.93</v>
      </c>
      <c r="J638" s="37"/>
      <c r="K638" s="37"/>
      <c r="L638" s="37"/>
      <c r="M638" s="37"/>
      <c r="N638" s="37"/>
      <c r="O638" s="416" t="n">
        <v>8294</v>
      </c>
      <c r="P638" s="416" t="n">
        <v>8892</v>
      </c>
      <c r="Q638" s="42"/>
      <c r="R638" s="42"/>
      <c r="S638" s="69" t="n">
        <v>1</v>
      </c>
      <c r="T638" s="32" t="n">
        <f aca="false">(P638-O638)*S638</f>
        <v>598</v>
      </c>
      <c r="U638" s="38" t="n">
        <v>2643</v>
      </c>
      <c r="V638" s="39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9" t="s">
        <v>702</v>
      </c>
      <c r="C639" s="32" t="n">
        <f aca="false">H639+E639</f>
        <v>670.89</v>
      </c>
      <c r="D639" s="126"/>
      <c r="E639" s="32" t="n">
        <f aca="false">F639+G639</f>
        <v>43.89</v>
      </c>
      <c r="F639" s="32" t="n">
        <f aca="false">0.04*H639</f>
        <v>25.08</v>
      </c>
      <c r="G639" s="32" t="n">
        <f aca="false">0.03*H639</f>
        <v>18.81</v>
      </c>
      <c r="H639" s="32" t="n">
        <f aca="false">T639</f>
        <v>627</v>
      </c>
      <c r="I639" s="32" t="n">
        <f aca="false">0.5*C639</f>
        <v>335.445</v>
      </c>
      <c r="J639" s="37"/>
      <c r="K639" s="37"/>
      <c r="L639" s="37"/>
      <c r="M639" s="37"/>
      <c r="N639" s="37"/>
      <c r="O639" s="416" t="n">
        <v>107263</v>
      </c>
      <c r="P639" s="416" t="n">
        <v>107890</v>
      </c>
      <c r="Q639" s="42"/>
      <c r="R639" s="42"/>
      <c r="S639" s="69" t="n">
        <v>1</v>
      </c>
      <c r="T639" s="32" t="n">
        <f aca="false">(P639-O639)*S639</f>
        <v>627</v>
      </c>
      <c r="U639" s="38" t="n">
        <v>1146</v>
      </c>
      <c r="V639" s="39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9" t="s">
        <v>704</v>
      </c>
      <c r="C640" s="32" t="n">
        <f aca="false">H640+E640</f>
        <v>5001.18</v>
      </c>
      <c r="D640" s="126"/>
      <c r="E640" s="32" t="n">
        <f aca="false">F640+G640</f>
        <v>327.18</v>
      </c>
      <c r="F640" s="32" t="n">
        <f aca="false">0.04*H640</f>
        <v>186.96</v>
      </c>
      <c r="G640" s="32" t="n">
        <f aca="false">0.03*H640</f>
        <v>140.22</v>
      </c>
      <c r="H640" s="32" t="n">
        <f aca="false">T640</f>
        <v>4674</v>
      </c>
      <c r="I640" s="32" t="n">
        <f aca="false">0.5*C640</f>
        <v>2500.59</v>
      </c>
      <c r="J640" s="37"/>
      <c r="K640" s="37"/>
      <c r="L640" s="37"/>
      <c r="M640" s="37"/>
      <c r="N640" s="37"/>
      <c r="O640" s="416" t="n">
        <v>246082</v>
      </c>
      <c r="P640" s="416" t="n">
        <v>250756</v>
      </c>
      <c r="Q640" s="42"/>
      <c r="R640" s="42"/>
      <c r="S640" s="69" t="n">
        <v>1</v>
      </c>
      <c r="T640" s="32" t="n">
        <f aca="false">(P640-O640)*S640</f>
        <v>4674</v>
      </c>
      <c r="U640" s="38" t="n">
        <v>7883</v>
      </c>
      <c r="V640" s="39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481"/>
      <c r="C641" s="148"/>
      <c r="D641" s="149"/>
      <c r="E641" s="148"/>
      <c r="F641" s="148"/>
      <c r="G641" s="148"/>
      <c r="H641" s="148"/>
      <c r="I641" s="148"/>
      <c r="J641" s="226"/>
      <c r="K641" s="226"/>
      <c r="L641" s="226"/>
      <c r="M641" s="226"/>
      <c r="N641" s="226"/>
      <c r="O641" s="482"/>
      <c r="P641" s="482"/>
      <c r="Q641" s="276"/>
      <c r="R641" s="276"/>
      <c r="S641" s="239"/>
      <c r="T641" s="148"/>
      <c r="U641" s="152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9" t="s">
        <v>706</v>
      </c>
      <c r="C642" s="32" t="n">
        <f aca="false">H642+E642</f>
        <v>630.23</v>
      </c>
      <c r="D642" s="109"/>
      <c r="E642" s="32" t="n">
        <f aca="false">F642+G642</f>
        <v>41.23</v>
      </c>
      <c r="F642" s="32" t="n">
        <f aca="false">0.04*H642</f>
        <v>23.56</v>
      </c>
      <c r="G642" s="32" t="n">
        <f aca="false">0.03*H642</f>
        <v>17.67</v>
      </c>
      <c r="H642" s="32" t="n">
        <f aca="false">T642</f>
        <v>589</v>
      </c>
      <c r="I642" s="32" t="n">
        <f aca="false">0.5*C642</f>
        <v>315.115</v>
      </c>
      <c r="J642" s="37"/>
      <c r="K642" s="37"/>
      <c r="L642" s="37"/>
      <c r="M642" s="37"/>
      <c r="N642" s="37"/>
      <c r="O642" s="416" t="n">
        <v>2318</v>
      </c>
      <c r="P642" s="416" t="n">
        <v>2907</v>
      </c>
      <c r="Q642" s="42"/>
      <c r="R642" s="42"/>
      <c r="S642" s="126" t="n">
        <v>1</v>
      </c>
      <c r="T642" s="32" t="n">
        <f aca="false">(P642-O642)*S642</f>
        <v>589</v>
      </c>
      <c r="U642" s="38"/>
      <c r="V642" s="39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9" t="s">
        <v>706</v>
      </c>
      <c r="C643" s="32" t="n">
        <f aca="false">H643+E643</f>
        <v>68.48</v>
      </c>
      <c r="D643" s="109"/>
      <c r="E643" s="32" t="n">
        <f aca="false">F643+G643</f>
        <v>4.48</v>
      </c>
      <c r="F643" s="32" t="n">
        <f aca="false">0.04*H643</f>
        <v>2.56</v>
      </c>
      <c r="G643" s="32" t="n">
        <f aca="false">0.03*H643</f>
        <v>1.92</v>
      </c>
      <c r="H643" s="32" t="n">
        <f aca="false">T643</f>
        <v>64</v>
      </c>
      <c r="I643" s="32" t="n">
        <f aca="false">0.5*C643</f>
        <v>34.24</v>
      </c>
      <c r="J643" s="37"/>
      <c r="K643" s="37"/>
      <c r="L643" s="37"/>
      <c r="M643" s="37"/>
      <c r="N643" s="37"/>
      <c r="O643" s="416" t="n">
        <v>13616</v>
      </c>
      <c r="P643" s="416" t="n">
        <v>13680</v>
      </c>
      <c r="Q643" s="42"/>
      <c r="R643" s="42"/>
      <c r="S643" s="126" t="n">
        <v>1</v>
      </c>
      <c r="T643" s="32" t="n">
        <f aca="false">(P643-O643)*S643</f>
        <v>64</v>
      </c>
      <c r="U643" s="38" t="n">
        <v>370293</v>
      </c>
      <c r="V643" s="39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484" t="s">
        <v>709</v>
      </c>
      <c r="C644" s="485" t="n">
        <f aca="false">H644+E644</f>
        <v>53.5</v>
      </c>
      <c r="D644" s="486"/>
      <c r="E644" s="485" t="n">
        <f aca="false">F644+G644</f>
        <v>3.5</v>
      </c>
      <c r="F644" s="485" t="n">
        <f aca="false">0.04*H644</f>
        <v>2</v>
      </c>
      <c r="G644" s="485" t="n">
        <f aca="false">0.03*H644</f>
        <v>1.5</v>
      </c>
      <c r="H644" s="485" t="n">
        <f aca="false">T644</f>
        <v>50</v>
      </c>
      <c r="I644" s="485" t="n">
        <f aca="false">0.5*C644</f>
        <v>26.75</v>
      </c>
      <c r="J644" s="487"/>
      <c r="K644" s="487"/>
      <c r="L644" s="487"/>
      <c r="M644" s="487"/>
      <c r="N644" s="487"/>
      <c r="O644" s="488" t="n">
        <v>0</v>
      </c>
      <c r="P644" s="488" t="n">
        <v>50</v>
      </c>
      <c r="Q644" s="489"/>
      <c r="R644" s="489"/>
      <c r="S644" s="490" t="n">
        <v>1</v>
      </c>
      <c r="T644" s="485" t="n">
        <f aca="false">(P644-O644)*S644</f>
        <v>50</v>
      </c>
      <c r="U644" s="491" t="s">
        <v>426</v>
      </c>
      <c r="V644" s="492" t="s">
        <v>710</v>
      </c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58"/>
      <c r="B645" s="481"/>
      <c r="C645" s="148"/>
      <c r="D645" s="190"/>
      <c r="E645" s="148"/>
      <c r="F645" s="148"/>
      <c r="G645" s="148"/>
      <c r="H645" s="148"/>
      <c r="I645" s="148"/>
      <c r="J645" s="226"/>
      <c r="K645" s="226"/>
      <c r="L645" s="226"/>
      <c r="M645" s="226"/>
      <c r="N645" s="226"/>
      <c r="O645" s="482"/>
      <c r="P645" s="482"/>
      <c r="Q645" s="276"/>
      <c r="R645" s="276"/>
      <c r="S645" s="149"/>
      <c r="T645" s="148"/>
      <c r="U645" s="152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481" t="s">
        <v>711</v>
      </c>
      <c r="C646" s="148" t="n">
        <f aca="false">H646+E646</f>
        <v>0</v>
      </c>
      <c r="D646" s="190"/>
      <c r="E646" s="148" t="n">
        <f aca="false">F646+G646</f>
        <v>0</v>
      </c>
      <c r="F646" s="148" t="n">
        <f aca="false">0.04*H646</f>
        <v>0</v>
      </c>
      <c r="G646" s="148" t="n">
        <f aca="false">0.03*H646</f>
        <v>0</v>
      </c>
      <c r="H646" s="148" t="n">
        <f aca="false">T646</f>
        <v>0</v>
      </c>
      <c r="I646" s="148" t="n">
        <f aca="false">0.5*C646</f>
        <v>0</v>
      </c>
      <c r="J646" s="226"/>
      <c r="K646" s="226"/>
      <c r="L646" s="226"/>
      <c r="M646" s="226"/>
      <c r="N646" s="226"/>
      <c r="O646" s="482" t="n">
        <v>6430</v>
      </c>
      <c r="P646" s="482" t="n">
        <v>6430</v>
      </c>
      <c r="Q646" s="276"/>
      <c r="R646" s="276"/>
      <c r="S646" s="149" t="n">
        <v>1</v>
      </c>
      <c r="T646" s="148" t="n">
        <f aca="false">(P646-O646)*S646</f>
        <v>0</v>
      </c>
      <c r="U646" s="152" t="n">
        <v>1940</v>
      </c>
      <c r="V646" s="153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62" t="s">
        <v>713</v>
      </c>
      <c r="C647" s="32" t="n">
        <f aca="false">H647+E647</f>
        <v>559.61</v>
      </c>
      <c r="D647" s="32"/>
      <c r="E647" s="32" t="n">
        <f aca="false">G647+F647</f>
        <v>36.61</v>
      </c>
      <c r="F647" s="32" t="n">
        <f aca="false">0.04*H647</f>
        <v>20.92</v>
      </c>
      <c r="G647" s="32" t="n">
        <f aca="false">0.03*H647</f>
        <v>15.69</v>
      </c>
      <c r="H647" s="32" t="n">
        <f aca="false">T647</f>
        <v>523</v>
      </c>
      <c r="I647" s="32" t="n">
        <f aca="false">0.6*C647</f>
        <v>335.766</v>
      </c>
      <c r="J647" s="35"/>
      <c r="K647" s="35"/>
      <c r="L647" s="35"/>
      <c r="M647" s="35"/>
      <c r="N647" s="35"/>
      <c r="O647" s="32" t="n">
        <v>16462</v>
      </c>
      <c r="P647" s="32" t="n">
        <v>16985</v>
      </c>
      <c r="Q647" s="36"/>
      <c r="R647" s="367"/>
      <c r="S647" s="69" t="n">
        <v>1</v>
      </c>
      <c r="T647" s="32" t="n">
        <f aca="false">(P647-O647)*S647</f>
        <v>523</v>
      </c>
      <c r="U647" s="38" t="s">
        <v>714</v>
      </c>
      <c r="V647" s="39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481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152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494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152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79" t="s">
        <v>716</v>
      </c>
      <c r="C650" s="32" t="n">
        <f aca="false">H650+E650</f>
        <v>127.33</v>
      </c>
      <c r="D650" s="32"/>
      <c r="E650" s="32" t="n">
        <f aca="false">F650+G650</f>
        <v>8.33</v>
      </c>
      <c r="F650" s="32" t="n">
        <f aca="false">0.04*H650</f>
        <v>4.76</v>
      </c>
      <c r="G650" s="32" t="n">
        <f aca="false">0.03*H650</f>
        <v>3.57</v>
      </c>
      <c r="H650" s="32" t="n">
        <f aca="false">T650</f>
        <v>119</v>
      </c>
      <c r="I650" s="32"/>
      <c r="J650" s="126"/>
      <c r="K650" s="126"/>
      <c r="L650" s="126"/>
      <c r="M650" s="126"/>
      <c r="N650" s="126"/>
      <c r="O650" s="126" t="n">
        <v>4016</v>
      </c>
      <c r="P650" s="126" t="n">
        <v>4135</v>
      </c>
      <c r="Q650" s="126"/>
      <c r="R650" s="126"/>
      <c r="S650" s="126" t="n">
        <v>1</v>
      </c>
      <c r="T650" s="32" t="n">
        <f aca="false">(P650-O650)*S650</f>
        <v>119</v>
      </c>
      <c r="U650" s="418" t="s">
        <v>717</v>
      </c>
      <c r="V650" s="39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495"/>
      <c r="C651" s="429"/>
      <c r="D651" s="429"/>
      <c r="E651" s="429"/>
      <c r="F651" s="429"/>
      <c r="G651" s="429"/>
      <c r="H651" s="429"/>
      <c r="I651" s="429"/>
      <c r="J651" s="496"/>
      <c r="K651" s="496"/>
      <c r="L651" s="496"/>
      <c r="M651" s="496"/>
      <c r="N651" s="496"/>
      <c r="O651" s="496"/>
      <c r="P651" s="496"/>
      <c r="Q651" s="496"/>
      <c r="R651" s="496"/>
      <c r="S651" s="496"/>
      <c r="T651" s="429"/>
      <c r="U651" s="432"/>
      <c r="V651" s="433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481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152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62" t="s">
        <v>719</v>
      </c>
      <c r="C653" s="32" t="n">
        <f aca="false">H653+E653</f>
        <v>148.73</v>
      </c>
      <c r="D653" s="32"/>
      <c r="E653" s="32" t="n">
        <f aca="false">F653+G653</f>
        <v>9.73</v>
      </c>
      <c r="F653" s="32" t="n">
        <f aca="false">0.04*H653</f>
        <v>5.56</v>
      </c>
      <c r="G653" s="32" t="n">
        <f aca="false">0.03*H653</f>
        <v>4.17</v>
      </c>
      <c r="H653" s="32" t="n">
        <f aca="false">T653</f>
        <v>139</v>
      </c>
      <c r="I653" s="32" t="n">
        <f aca="false">0.6*C653</f>
        <v>89.238</v>
      </c>
      <c r="J653" s="35"/>
      <c r="K653" s="35"/>
      <c r="L653" s="35"/>
      <c r="M653" s="35"/>
      <c r="N653" s="35"/>
      <c r="O653" s="32" t="n">
        <v>8938</v>
      </c>
      <c r="P653" s="32" t="n">
        <v>9077</v>
      </c>
      <c r="Q653" s="35" t="s">
        <v>153</v>
      </c>
      <c r="R653" s="37"/>
      <c r="S653" s="69" t="n">
        <v>1</v>
      </c>
      <c r="T653" s="32" t="n">
        <f aca="false">(P653-O653)*S653</f>
        <v>139</v>
      </c>
      <c r="U653" s="38" t="s">
        <v>720</v>
      </c>
      <c r="V653" s="39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227" t="s">
        <v>722</v>
      </c>
      <c r="C654" s="190" t="n">
        <f aca="false">SUM(C615:C653)</f>
        <v>37868.37</v>
      </c>
      <c r="D654" s="190"/>
      <c r="E654" s="190" t="n">
        <f aca="false">F654+G654</f>
        <v>2402.47</v>
      </c>
      <c r="F654" s="190" t="n">
        <f aca="false">0.04*H654</f>
        <v>1372.84</v>
      </c>
      <c r="G654" s="190" t="n">
        <f aca="false">0.03*H654</f>
        <v>1029.63</v>
      </c>
      <c r="H654" s="190" t="n">
        <f aca="false">SUM(H616:H645)</f>
        <v>34321</v>
      </c>
      <c r="I654" s="190" t="n">
        <f aca="false">SUM(I616:I647)</f>
        <v>18697.501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152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227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152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227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66"/>
      <c r="R656" s="498"/>
      <c r="S656" s="149"/>
      <c r="T656" s="148"/>
      <c r="U656" s="152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79"/>
      <c r="C657" s="32"/>
      <c r="D657" s="126"/>
      <c r="E657" s="32"/>
      <c r="F657" s="32"/>
      <c r="G657" s="32"/>
      <c r="H657" s="32"/>
      <c r="I657" s="126"/>
      <c r="J657" s="63"/>
      <c r="K657" s="63"/>
      <c r="L657" s="63"/>
      <c r="M657" s="63"/>
      <c r="N657" s="63"/>
      <c r="O657" s="126"/>
      <c r="P657" s="126"/>
      <c r="Q657" s="138"/>
      <c r="R657" s="139"/>
      <c r="S657" s="126"/>
      <c r="T657" s="32"/>
      <c r="U657" s="38"/>
      <c r="V657" s="39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79" t="s">
        <v>724</v>
      </c>
      <c r="C658" s="32" t="n">
        <f aca="false">H658+E658</f>
        <v>3233.54</v>
      </c>
      <c r="D658" s="126"/>
      <c r="E658" s="32" t="n">
        <f aca="false">F658+G658</f>
        <v>211.54</v>
      </c>
      <c r="F658" s="32" t="n">
        <f aca="false">0.04*T658</f>
        <v>120.88</v>
      </c>
      <c r="G658" s="32" t="n">
        <f aca="false">0.03*T658</f>
        <v>90.66</v>
      </c>
      <c r="H658" s="32" t="n">
        <f aca="false">T658</f>
        <v>3022</v>
      </c>
      <c r="I658" s="32" t="n">
        <f aca="false">H658*0.5</f>
        <v>1511</v>
      </c>
      <c r="J658" s="63"/>
      <c r="K658" s="63"/>
      <c r="L658" s="63"/>
      <c r="M658" s="63"/>
      <c r="N658" s="63"/>
      <c r="O658" s="126" t="n">
        <v>35978</v>
      </c>
      <c r="P658" s="126" t="n">
        <v>39000</v>
      </c>
      <c r="Q658" s="138"/>
      <c r="R658" s="139"/>
      <c r="S658" s="126" t="n">
        <v>1</v>
      </c>
      <c r="T658" s="32" t="n">
        <f aca="false">(P658-O658)*S658</f>
        <v>3022</v>
      </c>
      <c r="U658" s="38" t="s">
        <v>725</v>
      </c>
      <c r="V658" s="39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79" t="s">
        <v>727</v>
      </c>
      <c r="C659" s="32" t="n">
        <f aca="false">H659+E659</f>
        <v>4574.25</v>
      </c>
      <c r="D659" s="126"/>
      <c r="E659" s="32" t="n">
        <f aca="false">F659+G659</f>
        <v>299.25</v>
      </c>
      <c r="F659" s="32" t="n">
        <f aca="false">0.04*T659</f>
        <v>171</v>
      </c>
      <c r="G659" s="32" t="n">
        <f aca="false">0.03*T659</f>
        <v>128.25</v>
      </c>
      <c r="H659" s="32" t="n">
        <f aca="false">T659</f>
        <v>4275</v>
      </c>
      <c r="I659" s="32" t="n">
        <f aca="false">H659*0.5</f>
        <v>2137.5</v>
      </c>
      <c r="J659" s="63"/>
      <c r="K659" s="63"/>
      <c r="L659" s="63"/>
      <c r="M659" s="63"/>
      <c r="N659" s="63"/>
      <c r="O659" s="126" t="n">
        <v>151253</v>
      </c>
      <c r="P659" s="126" t="n">
        <v>155528</v>
      </c>
      <c r="Q659" s="138"/>
      <c r="R659" s="139"/>
      <c r="S659" s="126" t="n">
        <v>1</v>
      </c>
      <c r="T659" s="32" t="n">
        <f aca="false">(P659-O659)*S659</f>
        <v>4275</v>
      </c>
      <c r="U659" s="38"/>
      <c r="V659" s="39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79" t="s">
        <v>729</v>
      </c>
      <c r="C660" s="32" t="n">
        <f aca="false">H660+E660</f>
        <v>190.46</v>
      </c>
      <c r="D660" s="126"/>
      <c r="E660" s="32" t="n">
        <f aca="false">F660+G660</f>
        <v>12.46</v>
      </c>
      <c r="F660" s="32" t="n">
        <f aca="false">0.04*T660</f>
        <v>7.12</v>
      </c>
      <c r="G660" s="32" t="n">
        <f aca="false">0.03*T660</f>
        <v>5.34</v>
      </c>
      <c r="H660" s="32" t="n">
        <f aca="false">T660</f>
        <v>178</v>
      </c>
      <c r="I660" s="32" t="n">
        <f aca="false">H660*0.5</f>
        <v>89</v>
      </c>
      <c r="J660" s="63"/>
      <c r="K660" s="63"/>
      <c r="L660" s="63"/>
      <c r="M660" s="63"/>
      <c r="N660" s="63"/>
      <c r="O660" s="126" t="n">
        <v>15317</v>
      </c>
      <c r="P660" s="126" t="n">
        <v>15495</v>
      </c>
      <c r="Q660" s="138"/>
      <c r="R660" s="139"/>
      <c r="S660" s="126" t="n">
        <v>1</v>
      </c>
      <c r="T660" s="32" t="n">
        <f aca="false">(P660-O660)*S660</f>
        <v>178</v>
      </c>
      <c r="U660" s="38" t="n">
        <v>4691</v>
      </c>
      <c r="V660" s="39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79" t="s">
        <v>731</v>
      </c>
      <c r="C661" s="32" t="n">
        <f aca="false">H661+E661</f>
        <v>347.75</v>
      </c>
      <c r="D661" s="126"/>
      <c r="E661" s="32" t="n">
        <f aca="false">F661+G661</f>
        <v>22.75</v>
      </c>
      <c r="F661" s="32" t="n">
        <f aca="false">0.04*T661</f>
        <v>13</v>
      </c>
      <c r="G661" s="32" t="n">
        <f aca="false">0.03*T661</f>
        <v>9.75</v>
      </c>
      <c r="H661" s="32" t="n">
        <f aca="false">T661</f>
        <v>325</v>
      </c>
      <c r="I661" s="32" t="n">
        <f aca="false">H661*0.5</f>
        <v>162.5</v>
      </c>
      <c r="J661" s="63"/>
      <c r="K661" s="63"/>
      <c r="L661" s="63"/>
      <c r="M661" s="63"/>
      <c r="N661" s="63"/>
      <c r="O661" s="126" t="n">
        <v>17331</v>
      </c>
      <c r="P661" s="126" t="n">
        <v>17656</v>
      </c>
      <c r="Q661" s="138"/>
      <c r="R661" s="139"/>
      <c r="S661" s="126" t="n">
        <v>1</v>
      </c>
      <c r="T661" s="32" t="n">
        <f aca="false">(P661-O661)*S661</f>
        <v>325</v>
      </c>
      <c r="U661" s="38" t="n">
        <v>1641</v>
      </c>
      <c r="V661" s="39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79" t="s">
        <v>733</v>
      </c>
      <c r="C662" s="32" t="n">
        <f aca="false">H662+E662</f>
        <v>321</v>
      </c>
      <c r="D662" s="126"/>
      <c r="E662" s="32" t="n">
        <f aca="false">F662+G662</f>
        <v>21</v>
      </c>
      <c r="F662" s="32" t="n">
        <f aca="false">0.04*T662</f>
        <v>12</v>
      </c>
      <c r="G662" s="32" t="n">
        <f aca="false">0.03*T662</f>
        <v>9</v>
      </c>
      <c r="H662" s="32" t="n">
        <f aca="false">T662</f>
        <v>300</v>
      </c>
      <c r="I662" s="32" t="n">
        <f aca="false">H662*0.5</f>
        <v>150</v>
      </c>
      <c r="J662" s="63"/>
      <c r="K662" s="63"/>
      <c r="L662" s="63"/>
      <c r="M662" s="63"/>
      <c r="N662" s="63"/>
      <c r="O662" s="126" t="n">
        <v>17266</v>
      </c>
      <c r="P662" s="126" t="n">
        <v>17566</v>
      </c>
      <c r="Q662" s="138"/>
      <c r="R662" s="139"/>
      <c r="S662" s="126" t="n">
        <v>1</v>
      </c>
      <c r="T662" s="32" t="n">
        <f aca="false">(P662-O662)*S662</f>
        <v>300</v>
      </c>
      <c r="U662" s="38" t="n">
        <v>6943</v>
      </c>
      <c r="V662" s="39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79" t="s">
        <v>735</v>
      </c>
      <c r="C663" s="32" t="n">
        <f aca="false">H663+E663</f>
        <v>315.65</v>
      </c>
      <c r="D663" s="126"/>
      <c r="E663" s="32" t="n">
        <f aca="false">F663+G663</f>
        <v>20.65</v>
      </c>
      <c r="F663" s="32" t="n">
        <f aca="false">0.04*T663</f>
        <v>11.8</v>
      </c>
      <c r="G663" s="32" t="n">
        <f aca="false">0.03*T663</f>
        <v>8.85</v>
      </c>
      <c r="H663" s="32" t="n">
        <f aca="false">T663</f>
        <v>295</v>
      </c>
      <c r="I663" s="32" t="n">
        <f aca="false">H663*0.5</f>
        <v>147.5</v>
      </c>
      <c r="J663" s="63"/>
      <c r="K663" s="63"/>
      <c r="L663" s="63"/>
      <c r="M663" s="63"/>
      <c r="N663" s="63"/>
      <c r="O663" s="126" t="n">
        <v>20670</v>
      </c>
      <c r="P663" s="126" t="n">
        <v>20965</v>
      </c>
      <c r="Q663" s="138"/>
      <c r="R663" s="139"/>
      <c r="S663" s="126" t="n">
        <v>1</v>
      </c>
      <c r="T663" s="32" t="n">
        <f aca="false">(P663-O663)*S663</f>
        <v>295</v>
      </c>
      <c r="U663" s="38" t="n">
        <v>9787</v>
      </c>
      <c r="V663" s="39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79" t="s">
        <v>737</v>
      </c>
      <c r="C664" s="32" t="n">
        <f aca="false">H664+E664</f>
        <v>236.47</v>
      </c>
      <c r="D664" s="126"/>
      <c r="E664" s="32" t="n">
        <f aca="false">F664+G664</f>
        <v>15.47</v>
      </c>
      <c r="F664" s="32" t="n">
        <f aca="false">0.04*T664</f>
        <v>8.84</v>
      </c>
      <c r="G664" s="32" t="n">
        <f aca="false">0.03*T664</f>
        <v>6.63</v>
      </c>
      <c r="H664" s="32" t="n">
        <f aca="false">T664</f>
        <v>221</v>
      </c>
      <c r="I664" s="32" t="n">
        <f aca="false">H664*0.5</f>
        <v>110.5</v>
      </c>
      <c r="J664" s="63"/>
      <c r="K664" s="63"/>
      <c r="L664" s="63"/>
      <c r="M664" s="63"/>
      <c r="N664" s="63"/>
      <c r="O664" s="126" t="n">
        <v>20348</v>
      </c>
      <c r="P664" s="126" t="n">
        <v>20569</v>
      </c>
      <c r="Q664" s="138"/>
      <c r="R664" s="139"/>
      <c r="S664" s="126" t="n">
        <v>1</v>
      </c>
      <c r="T664" s="32" t="n">
        <f aca="false">(P664-O664)*S664</f>
        <v>221</v>
      </c>
      <c r="U664" s="38" t="s">
        <v>738</v>
      </c>
      <c r="V664" s="39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79" t="s">
        <v>740</v>
      </c>
      <c r="C665" s="32" t="n">
        <f aca="false">H665+E665</f>
        <v>822.83</v>
      </c>
      <c r="D665" s="126"/>
      <c r="E665" s="32" t="n">
        <f aca="false">F665+G665</f>
        <v>53.83</v>
      </c>
      <c r="F665" s="32" t="n">
        <f aca="false">0.04*T665</f>
        <v>30.76</v>
      </c>
      <c r="G665" s="32" t="n">
        <f aca="false">0.03*T665</f>
        <v>23.07</v>
      </c>
      <c r="H665" s="32" t="n">
        <f aca="false">T665</f>
        <v>769</v>
      </c>
      <c r="I665" s="32" t="n">
        <f aca="false">H665*0.5</f>
        <v>384.5</v>
      </c>
      <c r="J665" s="63"/>
      <c r="K665" s="63"/>
      <c r="L665" s="63"/>
      <c r="M665" s="63"/>
      <c r="N665" s="63"/>
      <c r="O665" s="126" t="n">
        <v>34127</v>
      </c>
      <c r="P665" s="126" t="n">
        <v>34896</v>
      </c>
      <c r="Q665" s="138"/>
      <c r="R665" s="139"/>
      <c r="S665" s="126" t="n">
        <v>1</v>
      </c>
      <c r="T665" s="32" t="n">
        <f aca="false">(P665-O665)*S665</f>
        <v>769</v>
      </c>
      <c r="U665" s="38" t="n">
        <v>9791</v>
      </c>
      <c r="V665" s="39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499" t="s">
        <v>742</v>
      </c>
      <c r="C666" s="32" t="n">
        <f aca="false">H666+E666</f>
        <v>184.04</v>
      </c>
      <c r="D666" s="126"/>
      <c r="E666" s="32" t="n">
        <f aca="false">F666+G666</f>
        <v>12.04</v>
      </c>
      <c r="F666" s="32" t="n">
        <f aca="false">0.04*T666</f>
        <v>6.88</v>
      </c>
      <c r="G666" s="32" t="n">
        <f aca="false">0.03*T666</f>
        <v>5.16</v>
      </c>
      <c r="H666" s="32" t="n">
        <f aca="false">T666</f>
        <v>172</v>
      </c>
      <c r="I666" s="32" t="n">
        <f aca="false">H666*0.5</f>
        <v>86</v>
      </c>
      <c r="J666" s="63"/>
      <c r="K666" s="63"/>
      <c r="L666" s="63"/>
      <c r="M666" s="63"/>
      <c r="N666" s="63"/>
      <c r="O666" s="126" t="n">
        <v>9236</v>
      </c>
      <c r="P666" s="126" t="n">
        <v>9408</v>
      </c>
      <c r="Q666" s="138"/>
      <c r="R666" s="139"/>
      <c r="S666" s="126" t="n">
        <v>1</v>
      </c>
      <c r="T666" s="32" t="n">
        <f aca="false">(P666-O666)*S666</f>
        <v>172</v>
      </c>
      <c r="U666" s="38" t="n">
        <v>1049</v>
      </c>
      <c r="V666" s="39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79" t="s">
        <v>744</v>
      </c>
      <c r="C667" s="32" t="n">
        <f aca="false">H667+E667</f>
        <v>1525.82</v>
      </c>
      <c r="D667" s="126"/>
      <c r="E667" s="32" t="n">
        <f aca="false">F667+G667</f>
        <v>99.82</v>
      </c>
      <c r="F667" s="32" t="n">
        <f aca="false">0.04*T667</f>
        <v>57.04</v>
      </c>
      <c r="G667" s="32" t="n">
        <f aca="false">0.03*T667</f>
        <v>42.78</v>
      </c>
      <c r="H667" s="32" t="n">
        <f aca="false">T667</f>
        <v>1426</v>
      </c>
      <c r="I667" s="32" t="n">
        <f aca="false">H667*0.5</f>
        <v>713</v>
      </c>
      <c r="J667" s="63"/>
      <c r="K667" s="63"/>
      <c r="L667" s="63"/>
      <c r="M667" s="63"/>
      <c r="N667" s="63"/>
      <c r="O667" s="126" t="n">
        <v>85643</v>
      </c>
      <c r="P667" s="126" t="n">
        <v>87069</v>
      </c>
      <c r="Q667" s="138"/>
      <c r="R667" s="139"/>
      <c r="S667" s="126" t="n">
        <v>1</v>
      </c>
      <c r="T667" s="32" t="n">
        <f aca="false">(P667-O667)*S667</f>
        <v>1426</v>
      </c>
      <c r="U667" s="38" t="n">
        <v>4265</v>
      </c>
      <c r="V667" s="39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79" t="s">
        <v>746</v>
      </c>
      <c r="C668" s="32" t="n">
        <f aca="false">H668+E668</f>
        <v>667.68</v>
      </c>
      <c r="D668" s="126"/>
      <c r="E668" s="32" t="n">
        <f aca="false">F668+G668</f>
        <v>43.68</v>
      </c>
      <c r="F668" s="32" t="n">
        <f aca="false">0.04*T668</f>
        <v>24.96</v>
      </c>
      <c r="G668" s="32" t="n">
        <f aca="false">0.03*T668</f>
        <v>18.72</v>
      </c>
      <c r="H668" s="32" t="n">
        <f aca="false">T668</f>
        <v>624</v>
      </c>
      <c r="I668" s="32" t="n">
        <f aca="false">H668*0.5</f>
        <v>312</v>
      </c>
      <c r="J668" s="63"/>
      <c r="K668" s="63"/>
      <c r="L668" s="63"/>
      <c r="M668" s="63"/>
      <c r="N668" s="63"/>
      <c r="O668" s="126" t="n">
        <v>40051</v>
      </c>
      <c r="P668" s="126" t="n">
        <v>40675</v>
      </c>
      <c r="Q668" s="138"/>
      <c r="R668" s="139"/>
      <c r="S668" s="126" t="n">
        <v>1</v>
      </c>
      <c r="T668" s="32" t="n">
        <f aca="false">(P668-O668)*S668</f>
        <v>624</v>
      </c>
      <c r="U668" s="38" t="n">
        <v>3583</v>
      </c>
      <c r="V668" s="39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79" t="s">
        <v>748</v>
      </c>
      <c r="C669" s="32" t="n">
        <f aca="false">H669+E669</f>
        <v>177.62</v>
      </c>
      <c r="D669" s="126"/>
      <c r="E669" s="32" t="n">
        <f aca="false">F669+G669</f>
        <v>11.62</v>
      </c>
      <c r="F669" s="32" t="n">
        <f aca="false">0.04*T669</f>
        <v>6.64</v>
      </c>
      <c r="G669" s="32" t="n">
        <f aca="false">0.03*T669</f>
        <v>4.98</v>
      </c>
      <c r="H669" s="32" t="n">
        <f aca="false">T669</f>
        <v>166</v>
      </c>
      <c r="I669" s="32" t="n">
        <f aca="false">H669*0.5</f>
        <v>83</v>
      </c>
      <c r="J669" s="63"/>
      <c r="K669" s="63"/>
      <c r="L669" s="63"/>
      <c r="M669" s="63"/>
      <c r="N669" s="63"/>
      <c r="O669" s="126" t="n">
        <v>8967</v>
      </c>
      <c r="P669" s="126" t="n">
        <v>9133</v>
      </c>
      <c r="Q669" s="138"/>
      <c r="R669" s="139"/>
      <c r="S669" s="126" t="n">
        <v>1</v>
      </c>
      <c r="T669" s="32" t="n">
        <f aca="false">(P669-O669)*S669</f>
        <v>166</v>
      </c>
      <c r="U669" s="38" t="n">
        <v>4513</v>
      </c>
      <c r="V669" s="39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79" t="s">
        <v>750</v>
      </c>
      <c r="C670" s="32" t="n">
        <f aca="false">H670+E670</f>
        <v>293.18</v>
      </c>
      <c r="D670" s="126"/>
      <c r="E670" s="32" t="n">
        <f aca="false">F670+G670</f>
        <v>19.18</v>
      </c>
      <c r="F670" s="32" t="n">
        <f aca="false">0.04*T670</f>
        <v>10.96</v>
      </c>
      <c r="G670" s="32" t="n">
        <f aca="false">0.03*T670</f>
        <v>8.22</v>
      </c>
      <c r="H670" s="32" t="n">
        <f aca="false">T670</f>
        <v>274</v>
      </c>
      <c r="I670" s="32" t="n">
        <f aca="false">H670*0.5</f>
        <v>137</v>
      </c>
      <c r="J670" s="63"/>
      <c r="K670" s="63"/>
      <c r="L670" s="63"/>
      <c r="M670" s="63"/>
      <c r="N670" s="63"/>
      <c r="O670" s="126" t="n">
        <v>15200</v>
      </c>
      <c r="P670" s="126" t="n">
        <v>15474</v>
      </c>
      <c r="Q670" s="138"/>
      <c r="R670" s="139"/>
      <c r="S670" s="126" t="n">
        <v>1</v>
      </c>
      <c r="T670" s="32" t="n">
        <f aca="false">(P670-O670)*S670</f>
        <v>274</v>
      </c>
      <c r="U670" s="38" t="n">
        <v>3882</v>
      </c>
      <c r="V670" s="39" t="s">
        <v>751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79" t="s">
        <v>752</v>
      </c>
      <c r="C671" s="32" t="n">
        <f aca="false">H671+E671</f>
        <v>747.93</v>
      </c>
      <c r="D671" s="126"/>
      <c r="E671" s="32" t="n">
        <f aca="false">F671+G671</f>
        <v>48.93</v>
      </c>
      <c r="F671" s="32" t="n">
        <f aca="false">0.04*T671</f>
        <v>27.96</v>
      </c>
      <c r="G671" s="32" t="n">
        <f aca="false">0.03*T671</f>
        <v>20.97</v>
      </c>
      <c r="H671" s="32" t="n">
        <f aca="false">T671</f>
        <v>699</v>
      </c>
      <c r="I671" s="32" t="n">
        <f aca="false">H671*0.5</f>
        <v>349.5</v>
      </c>
      <c r="J671" s="63"/>
      <c r="K671" s="63"/>
      <c r="L671" s="63"/>
      <c r="M671" s="63"/>
      <c r="N671" s="63"/>
      <c r="O671" s="126" t="n">
        <v>21742</v>
      </c>
      <c r="P671" s="126" t="n">
        <v>22441</v>
      </c>
      <c r="Q671" s="138"/>
      <c r="R671" s="139"/>
      <c r="S671" s="126" t="n">
        <v>1</v>
      </c>
      <c r="T671" s="32" t="n">
        <f aca="false">(P671-O671)*S671</f>
        <v>699</v>
      </c>
      <c r="U671" s="38" t="n">
        <v>6296</v>
      </c>
      <c r="V671" s="39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9" t="s">
        <v>754</v>
      </c>
      <c r="C672" s="32" t="n">
        <f aca="false">H672+E672</f>
        <v>266.43</v>
      </c>
      <c r="D672" s="126"/>
      <c r="E672" s="32" t="n">
        <f aca="false">F672+G672</f>
        <v>17.43</v>
      </c>
      <c r="F672" s="32" t="n">
        <f aca="false">0.04*T672</f>
        <v>9.96</v>
      </c>
      <c r="G672" s="32" t="n">
        <f aca="false">0.03*T672</f>
        <v>7.47</v>
      </c>
      <c r="H672" s="32" t="n">
        <f aca="false">T672</f>
        <v>249</v>
      </c>
      <c r="I672" s="32" t="n">
        <f aca="false">H672*0.5</f>
        <v>124.5</v>
      </c>
      <c r="J672" s="63"/>
      <c r="K672" s="63"/>
      <c r="L672" s="63"/>
      <c r="M672" s="63"/>
      <c r="N672" s="63"/>
      <c r="O672" s="126" t="n">
        <v>8796</v>
      </c>
      <c r="P672" s="126" t="n">
        <v>9045</v>
      </c>
      <c r="Q672" s="138"/>
      <c r="R672" s="139"/>
      <c r="S672" s="126" t="n">
        <v>1</v>
      </c>
      <c r="T672" s="32" t="n">
        <f aca="false">(P672-O672)*S672</f>
        <v>249</v>
      </c>
      <c r="U672" s="38" t="n">
        <v>9873</v>
      </c>
      <c r="V672" s="39" t="s">
        <v>755</v>
      </c>
    </row>
    <row r="673" customFormat="false" ht="25.5" hidden="false" customHeight="false" outlineLevel="0" collapsed="false">
      <c r="A673" s="358"/>
      <c r="B673" s="79" t="s">
        <v>756</v>
      </c>
      <c r="C673" s="32" t="n">
        <f aca="false">H673+E673</f>
        <v>417.3</v>
      </c>
      <c r="D673" s="126"/>
      <c r="E673" s="32" t="n">
        <f aca="false">F673+G673</f>
        <v>27.3</v>
      </c>
      <c r="F673" s="32" t="n">
        <f aca="false">0.04*T673</f>
        <v>15.6</v>
      </c>
      <c r="G673" s="32" t="n">
        <f aca="false">0.03*T673</f>
        <v>11.7</v>
      </c>
      <c r="H673" s="32" t="n">
        <f aca="false">T673</f>
        <v>390</v>
      </c>
      <c r="I673" s="32" t="n">
        <f aca="false">H673*0.5</f>
        <v>195</v>
      </c>
      <c r="J673" s="63"/>
      <c r="K673" s="63"/>
      <c r="L673" s="63"/>
      <c r="M673" s="63"/>
      <c r="N673" s="63"/>
      <c r="O673" s="126" t="n">
        <v>15686</v>
      </c>
      <c r="P673" s="126" t="n">
        <v>16076</v>
      </c>
      <c r="Q673" s="138"/>
      <c r="R673" s="139"/>
      <c r="S673" s="126" t="n">
        <v>1</v>
      </c>
      <c r="T673" s="32" t="n">
        <f aca="false">(P673-O673)*S673</f>
        <v>390</v>
      </c>
      <c r="U673" s="38" t="n">
        <v>5679</v>
      </c>
      <c r="V673" s="39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79" t="s">
        <v>758</v>
      </c>
      <c r="C674" s="32" t="n">
        <f aca="false">H674+E674</f>
        <v>584.22</v>
      </c>
      <c r="D674" s="126"/>
      <c r="E674" s="32" t="n">
        <f aca="false">F674+G674</f>
        <v>38.22</v>
      </c>
      <c r="F674" s="32" t="n">
        <f aca="false">0.04*T674</f>
        <v>21.84</v>
      </c>
      <c r="G674" s="32" t="n">
        <f aca="false">0.03*T674</f>
        <v>16.38</v>
      </c>
      <c r="H674" s="32" t="n">
        <f aca="false">T674</f>
        <v>546</v>
      </c>
      <c r="I674" s="32" t="n">
        <f aca="false">H674*0.5</f>
        <v>273</v>
      </c>
      <c r="J674" s="63"/>
      <c r="K674" s="63"/>
      <c r="L674" s="63"/>
      <c r="M674" s="63"/>
      <c r="N674" s="63"/>
      <c r="O674" s="126" t="n">
        <v>44021</v>
      </c>
      <c r="P674" s="126" t="n">
        <v>44567</v>
      </c>
      <c r="Q674" s="138"/>
      <c r="R674" s="139"/>
      <c r="S674" s="126" t="n">
        <v>1</v>
      </c>
      <c r="T674" s="32" t="n">
        <f aca="false">(P674-O674)*S674</f>
        <v>546</v>
      </c>
      <c r="U674" s="38" t="n">
        <v>5803</v>
      </c>
      <c r="V674" s="39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79" t="s">
        <v>760</v>
      </c>
      <c r="C675" s="32" t="n">
        <f aca="false">H675+E675</f>
        <v>511.46</v>
      </c>
      <c r="D675" s="126"/>
      <c r="E675" s="32" t="n">
        <f aca="false">F675+G675</f>
        <v>33.46</v>
      </c>
      <c r="F675" s="32" t="n">
        <f aca="false">0.04*T675</f>
        <v>19.12</v>
      </c>
      <c r="G675" s="32" t="n">
        <f aca="false">0.03*T675</f>
        <v>14.34</v>
      </c>
      <c r="H675" s="32" t="n">
        <f aca="false">T675</f>
        <v>478</v>
      </c>
      <c r="I675" s="32" t="n">
        <f aca="false">H675*0.5</f>
        <v>239</v>
      </c>
      <c r="J675" s="63"/>
      <c r="K675" s="63"/>
      <c r="L675" s="63"/>
      <c r="M675" s="63"/>
      <c r="N675" s="63"/>
      <c r="O675" s="126" t="n">
        <v>22641</v>
      </c>
      <c r="P675" s="126" t="n">
        <v>23119</v>
      </c>
      <c r="Q675" s="138"/>
      <c r="R675" s="139"/>
      <c r="S675" s="126" t="n">
        <v>1</v>
      </c>
      <c r="T675" s="32" t="n">
        <f aca="false">(P675-O675)*S675</f>
        <v>478</v>
      </c>
      <c r="U675" s="38" t="n">
        <v>5419</v>
      </c>
      <c r="V675" s="39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79" t="s">
        <v>762</v>
      </c>
      <c r="C676" s="32" t="n">
        <f aca="false">H676+E676</f>
        <v>586.36</v>
      </c>
      <c r="D676" s="126"/>
      <c r="E676" s="32" t="n">
        <f aca="false">F676+G676</f>
        <v>38.36</v>
      </c>
      <c r="F676" s="32" t="n">
        <f aca="false">0.04*T676</f>
        <v>21.92</v>
      </c>
      <c r="G676" s="32" t="n">
        <f aca="false">0.03*T676</f>
        <v>16.44</v>
      </c>
      <c r="H676" s="32" t="n">
        <f aca="false">T676</f>
        <v>548</v>
      </c>
      <c r="I676" s="32" t="n">
        <f aca="false">H676*0.5</f>
        <v>274</v>
      </c>
      <c r="J676" s="63"/>
      <c r="K676" s="63"/>
      <c r="L676" s="63"/>
      <c r="M676" s="63"/>
      <c r="N676" s="63"/>
      <c r="O676" s="126" t="n">
        <v>33727</v>
      </c>
      <c r="P676" s="126" t="n">
        <v>34275</v>
      </c>
      <c r="Q676" s="138"/>
      <c r="R676" s="139"/>
      <c r="S676" s="126" t="n">
        <v>1</v>
      </c>
      <c r="T676" s="32" t="n">
        <f aca="false">(P676-O676)*S676</f>
        <v>548</v>
      </c>
      <c r="U676" s="38" t="n">
        <v>5691</v>
      </c>
      <c r="V676" s="39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79" t="s">
        <v>764</v>
      </c>
      <c r="C677" s="32" t="n">
        <f aca="false">H677+E677</f>
        <v>2281.24</v>
      </c>
      <c r="D677" s="126"/>
      <c r="E677" s="32" t="n">
        <f aca="false">F677+G677</f>
        <v>149.24</v>
      </c>
      <c r="F677" s="32" t="n">
        <f aca="false">0.04*T677</f>
        <v>85.28</v>
      </c>
      <c r="G677" s="32" t="n">
        <f aca="false">0.03*T677</f>
        <v>63.96</v>
      </c>
      <c r="H677" s="32" t="n">
        <f aca="false">T677</f>
        <v>2132</v>
      </c>
      <c r="I677" s="32" t="n">
        <f aca="false">H677*0.5</f>
        <v>1066</v>
      </c>
      <c r="J677" s="63"/>
      <c r="K677" s="63"/>
      <c r="L677" s="63"/>
      <c r="M677" s="63"/>
      <c r="N677" s="63"/>
      <c r="O677" s="500" t="n">
        <v>61675</v>
      </c>
      <c r="P677" s="500" t="n">
        <v>63807</v>
      </c>
      <c r="Q677" s="138"/>
      <c r="R677" s="139"/>
      <c r="S677" s="126" t="n">
        <v>1</v>
      </c>
      <c r="T677" s="32" t="n">
        <f aca="false">(P677-O677)*S677</f>
        <v>2132</v>
      </c>
      <c r="U677" s="38" t="n">
        <v>2169</v>
      </c>
      <c r="V677" s="39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79" t="s">
        <v>766</v>
      </c>
      <c r="C678" s="32" t="n">
        <f aca="false">H678+E678</f>
        <v>1479.81</v>
      </c>
      <c r="D678" s="126"/>
      <c r="E678" s="32" t="n">
        <f aca="false">F678+G678</f>
        <v>96.81</v>
      </c>
      <c r="F678" s="32" t="n">
        <f aca="false">0.04*T678</f>
        <v>55.32</v>
      </c>
      <c r="G678" s="32" t="n">
        <f aca="false">0.03*T678</f>
        <v>41.49</v>
      </c>
      <c r="H678" s="32" t="n">
        <f aca="false">T678</f>
        <v>1383</v>
      </c>
      <c r="I678" s="32" t="n">
        <f aca="false">H678*0.5</f>
        <v>691.5</v>
      </c>
      <c r="J678" s="63"/>
      <c r="K678" s="63"/>
      <c r="L678" s="63"/>
      <c r="M678" s="63"/>
      <c r="N678" s="63"/>
      <c r="O678" s="126" t="n">
        <v>55143</v>
      </c>
      <c r="P678" s="126" t="n">
        <v>56526</v>
      </c>
      <c r="Q678" s="138"/>
      <c r="R678" s="139"/>
      <c r="S678" s="126" t="n">
        <v>1</v>
      </c>
      <c r="T678" s="32" t="n">
        <f aca="false">(P678-O678)*S678</f>
        <v>1383</v>
      </c>
      <c r="U678" s="38" t="n">
        <v>3943</v>
      </c>
      <c r="V678" s="39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79" t="s">
        <v>768</v>
      </c>
      <c r="C679" s="32" t="n">
        <f aca="false">H679+E679</f>
        <v>1949.54</v>
      </c>
      <c r="D679" s="32"/>
      <c r="E679" s="32" t="n">
        <f aca="false">F679+G679</f>
        <v>127.54</v>
      </c>
      <c r="F679" s="32" t="n">
        <f aca="false">0.04*H679</f>
        <v>72.88</v>
      </c>
      <c r="G679" s="32" t="n">
        <f aca="false">0.03*H679</f>
        <v>54.66</v>
      </c>
      <c r="H679" s="32" t="n">
        <f aca="false">T679</f>
        <v>1822</v>
      </c>
      <c r="I679" s="32" t="n">
        <f aca="false">0.5*C679</f>
        <v>974.77</v>
      </c>
      <c r="J679" s="35"/>
      <c r="K679" s="35"/>
      <c r="L679" s="35"/>
      <c r="M679" s="35"/>
      <c r="N679" s="35"/>
      <c r="O679" s="32" t="n">
        <v>68617</v>
      </c>
      <c r="P679" s="32" t="n">
        <v>70439</v>
      </c>
      <c r="Q679" s="36"/>
      <c r="R679" s="501"/>
      <c r="S679" s="32" t="n">
        <v>1</v>
      </c>
      <c r="T679" s="32" t="n">
        <f aca="false">(P679-O679)*S679</f>
        <v>1822</v>
      </c>
      <c r="U679" s="38" t="n">
        <v>5973</v>
      </c>
      <c r="V679" s="39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79" t="s">
        <v>770</v>
      </c>
      <c r="C680" s="32" t="n">
        <f aca="false">H680+E680</f>
        <v>2304.78</v>
      </c>
      <c r="D680" s="126"/>
      <c r="E680" s="32" t="n">
        <f aca="false">F680+G680</f>
        <v>150.78</v>
      </c>
      <c r="F680" s="32" t="n">
        <f aca="false">0.04*T680</f>
        <v>86.16</v>
      </c>
      <c r="G680" s="32" t="n">
        <f aca="false">0.03*T680</f>
        <v>64.62</v>
      </c>
      <c r="H680" s="32" t="n">
        <f aca="false">T680</f>
        <v>2154</v>
      </c>
      <c r="I680" s="32" t="n">
        <f aca="false">H680*0.5</f>
        <v>1077</v>
      </c>
      <c r="J680" s="63"/>
      <c r="K680" s="63"/>
      <c r="L680" s="63"/>
      <c r="M680" s="63"/>
      <c r="N680" s="63"/>
      <c r="O680" s="126" t="n">
        <v>36516</v>
      </c>
      <c r="P680" s="126" t="n">
        <v>38670</v>
      </c>
      <c r="Q680" s="138"/>
      <c r="R680" s="139"/>
      <c r="S680" s="126" t="n">
        <v>1</v>
      </c>
      <c r="T680" s="32" t="n">
        <f aca="false">(P680-O680)*S680</f>
        <v>2154</v>
      </c>
      <c r="U680" s="38" t="n">
        <v>9880</v>
      </c>
      <c r="V680" s="39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79" t="s">
        <v>772</v>
      </c>
      <c r="C681" s="32" t="n">
        <f aca="false">H681+E681</f>
        <v>862.42</v>
      </c>
      <c r="D681" s="126"/>
      <c r="E681" s="32" t="n">
        <f aca="false">F681+G681</f>
        <v>56.42</v>
      </c>
      <c r="F681" s="32" t="n">
        <f aca="false">0.04*T681</f>
        <v>32.24</v>
      </c>
      <c r="G681" s="32" t="n">
        <f aca="false">0.03*T681</f>
        <v>24.18</v>
      </c>
      <c r="H681" s="32" t="n">
        <f aca="false">T681</f>
        <v>806</v>
      </c>
      <c r="I681" s="32" t="n">
        <f aca="false">H681*0.5</f>
        <v>403</v>
      </c>
      <c r="J681" s="63"/>
      <c r="K681" s="63"/>
      <c r="L681" s="63"/>
      <c r="M681" s="63"/>
      <c r="N681" s="63"/>
      <c r="O681" s="126" t="n">
        <v>53314</v>
      </c>
      <c r="P681" s="126" t="n">
        <v>54120</v>
      </c>
      <c r="Q681" s="138"/>
      <c r="R681" s="139"/>
      <c r="S681" s="126" t="n">
        <v>1</v>
      </c>
      <c r="T681" s="32" t="n">
        <f aca="false">(P681-O681)*S681</f>
        <v>806</v>
      </c>
      <c r="U681" s="38" t="n">
        <v>9736</v>
      </c>
      <c r="V681" s="39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79" t="s">
        <v>774</v>
      </c>
      <c r="C682" s="32" t="n">
        <f aca="false">H682+E682</f>
        <v>1921.72</v>
      </c>
      <c r="D682" s="126"/>
      <c r="E682" s="32" t="n">
        <f aca="false">F682+G682</f>
        <v>125.72</v>
      </c>
      <c r="F682" s="32" t="n">
        <f aca="false">0.04*T682</f>
        <v>71.84</v>
      </c>
      <c r="G682" s="32" t="n">
        <f aca="false">0.03*T682</f>
        <v>53.88</v>
      </c>
      <c r="H682" s="32" t="n">
        <f aca="false">T682</f>
        <v>1796</v>
      </c>
      <c r="I682" s="32" t="n">
        <f aca="false">H682*0.5</f>
        <v>898</v>
      </c>
      <c r="J682" s="63"/>
      <c r="K682" s="63"/>
      <c r="L682" s="63"/>
      <c r="M682" s="63"/>
      <c r="N682" s="63"/>
      <c r="O682" s="126" t="n">
        <v>172846</v>
      </c>
      <c r="P682" s="126" t="n">
        <v>174642</v>
      </c>
      <c r="Q682" s="138"/>
      <c r="R682" s="139"/>
      <c r="S682" s="126" t="n">
        <v>1</v>
      </c>
      <c r="T682" s="32" t="n">
        <f aca="false">(P682-O682)*S682</f>
        <v>1796</v>
      </c>
      <c r="U682" s="38" t="n">
        <v>2154</v>
      </c>
      <c r="V682" s="39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79" t="s">
        <v>776</v>
      </c>
      <c r="C683" s="32" t="n">
        <f aca="false">H683+E683</f>
        <v>1014.36</v>
      </c>
      <c r="D683" s="126"/>
      <c r="E683" s="32" t="n">
        <f aca="false">F683+G683</f>
        <v>66.36</v>
      </c>
      <c r="F683" s="32" t="n">
        <f aca="false">0.04*T683</f>
        <v>37.92</v>
      </c>
      <c r="G683" s="32" t="n">
        <f aca="false">0.03*T683</f>
        <v>28.44</v>
      </c>
      <c r="H683" s="32" t="n">
        <f aca="false">T683</f>
        <v>948</v>
      </c>
      <c r="I683" s="32" t="n">
        <f aca="false">H683*0.5</f>
        <v>474</v>
      </c>
      <c r="J683" s="35"/>
      <c r="K683" s="35"/>
      <c r="L683" s="35"/>
      <c r="M683" s="35"/>
      <c r="N683" s="35"/>
      <c r="O683" s="32" t="n">
        <v>54542</v>
      </c>
      <c r="P683" s="32" t="n">
        <v>55490</v>
      </c>
      <c r="Q683" s="427"/>
      <c r="R683" s="139"/>
      <c r="S683" s="69" t="n">
        <v>1</v>
      </c>
      <c r="T683" s="32" t="n">
        <f aca="false">(P683-O683)*S683</f>
        <v>948</v>
      </c>
      <c r="U683" s="38" t="n">
        <v>9093</v>
      </c>
      <c r="V683" s="39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79" t="s">
        <v>778</v>
      </c>
      <c r="C684" s="32" t="n">
        <f aca="false">H684+E684</f>
        <v>533.93</v>
      </c>
      <c r="D684" s="126"/>
      <c r="E684" s="32" t="n">
        <f aca="false">F684+G684</f>
        <v>34.93</v>
      </c>
      <c r="F684" s="32" t="n">
        <f aca="false">0.04*T684</f>
        <v>19.96</v>
      </c>
      <c r="G684" s="32" t="n">
        <f aca="false">0.03*T684</f>
        <v>14.97</v>
      </c>
      <c r="H684" s="32" t="n">
        <f aca="false">T684</f>
        <v>499</v>
      </c>
      <c r="I684" s="32" t="n">
        <f aca="false">H684*0.5</f>
        <v>249.5</v>
      </c>
      <c r="J684" s="35"/>
      <c r="K684" s="35"/>
      <c r="L684" s="35"/>
      <c r="M684" s="35"/>
      <c r="N684" s="35"/>
      <c r="O684" s="32" t="n">
        <v>31858</v>
      </c>
      <c r="P684" s="32" t="n">
        <v>32357</v>
      </c>
      <c r="Q684" s="427"/>
      <c r="R684" s="139"/>
      <c r="S684" s="69" t="n">
        <v>1</v>
      </c>
      <c r="T684" s="32" t="n">
        <f aca="false">(P684-O684)*S684</f>
        <v>499</v>
      </c>
      <c r="U684" s="38" t="n">
        <v>8650</v>
      </c>
      <c r="V684" s="39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79" t="s">
        <v>780</v>
      </c>
      <c r="C685" s="32" t="n">
        <f aca="false">H685+E685</f>
        <v>337.05</v>
      </c>
      <c r="D685" s="126"/>
      <c r="E685" s="32" t="n">
        <f aca="false">F685+G685</f>
        <v>22.05</v>
      </c>
      <c r="F685" s="32" t="n">
        <f aca="false">0.04*T685</f>
        <v>12.6</v>
      </c>
      <c r="G685" s="32" t="n">
        <f aca="false">0.03*T685</f>
        <v>9.45</v>
      </c>
      <c r="H685" s="32" t="n">
        <f aca="false">T685</f>
        <v>315</v>
      </c>
      <c r="I685" s="32" t="n">
        <f aca="false">H685*0.5</f>
        <v>157.5</v>
      </c>
      <c r="J685" s="35"/>
      <c r="K685" s="35"/>
      <c r="L685" s="35"/>
      <c r="M685" s="35"/>
      <c r="N685" s="35"/>
      <c r="O685" s="32" t="n">
        <v>15441</v>
      </c>
      <c r="P685" s="32" t="n">
        <v>15756</v>
      </c>
      <c r="Q685" s="427"/>
      <c r="R685" s="139"/>
      <c r="S685" s="69" t="n">
        <v>1</v>
      </c>
      <c r="T685" s="32" t="n">
        <f aca="false">(P685-O685)*S685</f>
        <v>315</v>
      </c>
      <c r="U685" s="38" t="n">
        <v>4707</v>
      </c>
      <c r="V685" s="39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79"/>
      <c r="C686" s="32" t="n">
        <f aca="false">H686+E686</f>
        <v>0</v>
      </c>
      <c r="D686" s="126"/>
      <c r="E686" s="32" t="n">
        <f aca="false">F686+G686</f>
        <v>0</v>
      </c>
      <c r="F686" s="32" t="n">
        <f aca="false">0.04*T686</f>
        <v>0</v>
      </c>
      <c r="G686" s="32" t="n">
        <f aca="false">0.03*T686</f>
        <v>0</v>
      </c>
      <c r="H686" s="32" t="n">
        <f aca="false">T686</f>
        <v>0</v>
      </c>
      <c r="I686" s="32" t="n">
        <f aca="false">H686*0.5</f>
        <v>0</v>
      </c>
      <c r="J686" s="35"/>
      <c r="K686" s="35"/>
      <c r="L686" s="35"/>
      <c r="M686" s="35"/>
      <c r="N686" s="35"/>
      <c r="O686" s="32" t="n">
        <v>239407</v>
      </c>
      <c r="P686" s="32" t="n">
        <v>239407</v>
      </c>
      <c r="Q686" s="427"/>
      <c r="R686" s="139"/>
      <c r="S686" s="69" t="n">
        <v>1</v>
      </c>
      <c r="T686" s="32" t="n">
        <f aca="false">(P686-O686)*S686</f>
        <v>0</v>
      </c>
      <c r="U686" s="38" t="n">
        <v>2556</v>
      </c>
      <c r="V686" s="39" t="s">
        <v>782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481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63"/>
      <c r="R687" s="498"/>
      <c r="S687" s="239"/>
      <c r="T687" s="148"/>
      <c r="U687" s="152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481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63"/>
      <c r="R688" s="498"/>
      <c r="S688" s="239"/>
      <c r="T688" s="148"/>
      <c r="U688" s="152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79" t="s">
        <v>783</v>
      </c>
      <c r="C689" s="32" t="n">
        <f aca="false">H689+E689</f>
        <v>885.96</v>
      </c>
      <c r="D689" s="126"/>
      <c r="E689" s="32" t="n">
        <f aca="false">F689+G689</f>
        <v>57.96</v>
      </c>
      <c r="F689" s="32" t="n">
        <f aca="false">0.04*T689</f>
        <v>33.12</v>
      </c>
      <c r="G689" s="32" t="n">
        <f aca="false">0.03*T689</f>
        <v>24.84</v>
      </c>
      <c r="H689" s="32" t="n">
        <f aca="false">T689</f>
        <v>828</v>
      </c>
      <c r="I689" s="32" t="n">
        <f aca="false">H689*0.5</f>
        <v>414</v>
      </c>
      <c r="J689" s="35"/>
      <c r="K689" s="35"/>
      <c r="L689" s="35"/>
      <c r="M689" s="35"/>
      <c r="N689" s="35"/>
      <c r="O689" s="32" t="n">
        <v>40607</v>
      </c>
      <c r="P689" s="32" t="n">
        <v>41435</v>
      </c>
      <c r="Q689" s="427"/>
      <c r="R689" s="139"/>
      <c r="S689" s="69" t="n">
        <v>1</v>
      </c>
      <c r="T689" s="32" t="n">
        <f aca="false">(P689-O689)*S689</f>
        <v>828</v>
      </c>
      <c r="U689" s="38" t="s">
        <v>784</v>
      </c>
      <c r="V689" s="39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494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63"/>
      <c r="R690" s="498"/>
      <c r="S690" s="239"/>
      <c r="T690" s="148"/>
      <c r="U690" s="152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481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63"/>
      <c r="R691" s="498"/>
      <c r="S691" s="239"/>
      <c r="T691" s="148"/>
      <c r="U691" s="152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481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63"/>
      <c r="R692" s="498"/>
      <c r="S692" s="239"/>
      <c r="T692" s="148"/>
      <c r="U692" s="152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79" t="s">
        <v>786</v>
      </c>
      <c r="C693" s="32" t="n">
        <f aca="false">H693+E693</f>
        <v>4003.94</v>
      </c>
      <c r="D693" s="126"/>
      <c r="E693" s="32" t="n">
        <f aca="false">F693+G693</f>
        <v>261.94</v>
      </c>
      <c r="F693" s="32" t="n">
        <f aca="false">0.04*T693</f>
        <v>149.68</v>
      </c>
      <c r="G693" s="32" t="n">
        <f aca="false">0.03*T693</f>
        <v>112.26</v>
      </c>
      <c r="H693" s="32" t="n">
        <f aca="false">T693</f>
        <v>3742</v>
      </c>
      <c r="I693" s="32" t="n">
        <f aca="false">H693*0.5</f>
        <v>1871</v>
      </c>
      <c r="J693" s="35"/>
      <c r="K693" s="35"/>
      <c r="L693" s="35"/>
      <c r="M693" s="35"/>
      <c r="N693" s="35"/>
      <c r="O693" s="32" t="n">
        <v>43810</v>
      </c>
      <c r="P693" s="32" t="n">
        <v>47552</v>
      </c>
      <c r="Q693" s="427"/>
      <c r="R693" s="139"/>
      <c r="S693" s="69" t="n">
        <v>1</v>
      </c>
      <c r="T693" s="32" t="n">
        <f aca="false">(P693-O693)*S693</f>
        <v>3742</v>
      </c>
      <c r="U693" s="38" t="n">
        <v>3299</v>
      </c>
      <c r="V693" s="39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79" t="s">
        <v>788</v>
      </c>
      <c r="C694" s="32" t="n">
        <f aca="false">H694+E694</f>
        <v>11242.49</v>
      </c>
      <c r="D694" s="126"/>
      <c r="E694" s="32" t="n">
        <f aca="false">F694+G694</f>
        <v>735.49</v>
      </c>
      <c r="F694" s="32" t="n">
        <f aca="false">0.04*T694</f>
        <v>420.28</v>
      </c>
      <c r="G694" s="32" t="n">
        <f aca="false">0.03*T694</f>
        <v>315.21</v>
      </c>
      <c r="H694" s="32" t="n">
        <f aca="false">T694</f>
        <v>10507</v>
      </c>
      <c r="I694" s="32" t="n">
        <f aca="false">H694*0.5</f>
        <v>5253.5</v>
      </c>
      <c r="J694" s="35"/>
      <c r="K694" s="35"/>
      <c r="L694" s="35"/>
      <c r="M694" s="35"/>
      <c r="N694" s="35"/>
      <c r="O694" s="32" t="n">
        <v>59065</v>
      </c>
      <c r="P694" s="32" t="n">
        <v>69572</v>
      </c>
      <c r="Q694" s="427"/>
      <c r="R694" s="139"/>
      <c r="S694" s="69" t="n">
        <v>1</v>
      </c>
      <c r="T694" s="32" t="n">
        <f aca="false">(P694-O694)*S694</f>
        <v>10507</v>
      </c>
      <c r="U694" s="38" t="n">
        <v>5770</v>
      </c>
      <c r="V694" s="39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481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63"/>
      <c r="R695" s="498"/>
      <c r="S695" s="239"/>
      <c r="T695" s="148"/>
      <c r="U695" s="152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79" t="s">
        <v>790</v>
      </c>
      <c r="C696" s="32" t="n">
        <f aca="false">H696+E696</f>
        <v>34.24</v>
      </c>
      <c r="D696" s="126"/>
      <c r="E696" s="32" t="n">
        <f aca="false">F696+G696</f>
        <v>2.24</v>
      </c>
      <c r="F696" s="32" t="n">
        <f aca="false">0.04*T696</f>
        <v>1.28</v>
      </c>
      <c r="G696" s="32" t="n">
        <f aca="false">0.03*T696</f>
        <v>0.96</v>
      </c>
      <c r="H696" s="32" t="n">
        <f aca="false">T696</f>
        <v>32</v>
      </c>
      <c r="I696" s="32" t="n">
        <f aca="false">H696*0.5</f>
        <v>16</v>
      </c>
      <c r="J696" s="35"/>
      <c r="K696" s="35"/>
      <c r="L696" s="35"/>
      <c r="M696" s="35"/>
      <c r="N696" s="35"/>
      <c r="O696" s="32" t="n">
        <v>61111</v>
      </c>
      <c r="P696" s="32" t="n">
        <v>62091</v>
      </c>
      <c r="Q696" s="427"/>
      <c r="R696" s="139"/>
      <c r="S696" s="69" t="n">
        <v>1</v>
      </c>
      <c r="T696" s="32" t="n">
        <f aca="false">(P696-O696)*S696-T683</f>
        <v>32</v>
      </c>
      <c r="U696" s="38" t="s">
        <v>791</v>
      </c>
      <c r="V696" s="39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115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115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432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432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115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115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115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115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152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44855.47</v>
      </c>
      <c r="D706" s="465"/>
      <c r="E706" s="190"/>
      <c r="F706" s="190"/>
      <c r="G706" s="190"/>
      <c r="H706" s="190"/>
      <c r="I706" s="190" t="n">
        <f aca="false">SUM(I657:I691)</f>
        <v>13883.77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152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152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152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1478703.78295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#REF!+H109+H92+H613+H656+H657+H659+H56+H663</f>
        <v>#REF!</v>
      </c>
      <c r="I709" s="190" t="n">
        <f aca="false">I654+I85+I109+I613+I706</f>
        <v>236917.212999999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152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152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152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152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152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152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152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152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51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152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31" t="s">
        <v>796</v>
      </c>
      <c r="C719" s="109" t="n">
        <f aca="false">T719</f>
        <v>57</v>
      </c>
      <c r="D719" s="126"/>
      <c r="E719" s="32"/>
      <c r="F719" s="32"/>
      <c r="G719" s="32"/>
      <c r="H719" s="32"/>
      <c r="I719" s="32"/>
      <c r="J719" s="35"/>
      <c r="K719" s="35"/>
      <c r="L719" s="35"/>
      <c r="M719" s="35"/>
      <c r="N719" s="35"/>
      <c r="O719" s="32" t="n">
        <v>7923</v>
      </c>
      <c r="P719" s="32" t="n">
        <v>7980</v>
      </c>
      <c r="Q719" s="36"/>
      <c r="R719" s="474"/>
      <c r="S719" s="69" t="n">
        <v>1</v>
      </c>
      <c r="T719" s="32" t="n">
        <f aca="false">(P719-O719)*S719</f>
        <v>57</v>
      </c>
      <c r="U719" s="152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31" t="s">
        <v>797</v>
      </c>
      <c r="C720" s="32"/>
      <c r="D720" s="109" t="n">
        <f aca="false">P720-O720</f>
        <v>672</v>
      </c>
      <c r="E720" s="32"/>
      <c r="F720" s="32"/>
      <c r="G720" s="32"/>
      <c r="H720" s="32"/>
      <c r="I720" s="32"/>
      <c r="J720" s="35"/>
      <c r="K720" s="35"/>
      <c r="L720" s="35"/>
      <c r="M720" s="35"/>
      <c r="N720" s="35"/>
      <c r="O720" s="32" t="n">
        <v>121330</v>
      </c>
      <c r="P720" s="32" t="n">
        <v>122002</v>
      </c>
      <c r="Q720" s="36"/>
      <c r="R720" s="474"/>
      <c r="S720" s="275" t="n">
        <v>1</v>
      </c>
      <c r="T720" s="32" t="n">
        <f aca="false">(P720-O720)*S720</f>
        <v>672</v>
      </c>
      <c r="U720" s="152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31" t="s">
        <v>798</v>
      </c>
      <c r="C721" s="109" t="n">
        <f aca="false">P721-O721</f>
        <v>46</v>
      </c>
      <c r="D721" s="126"/>
      <c r="E721" s="32"/>
      <c r="F721" s="32"/>
      <c r="G721" s="32"/>
      <c r="H721" s="32"/>
      <c r="I721" s="32"/>
      <c r="J721" s="35"/>
      <c r="K721" s="35"/>
      <c r="L721" s="35"/>
      <c r="M721" s="35"/>
      <c r="N721" s="35"/>
      <c r="O721" s="32" t="n">
        <v>14790</v>
      </c>
      <c r="P721" s="32" t="n">
        <v>14836</v>
      </c>
      <c r="Q721" s="36"/>
      <c r="R721" s="474"/>
      <c r="S721" s="275" t="n">
        <v>1</v>
      </c>
      <c r="T721" s="32" t="n">
        <f aca="false">(P721-O721)*S721</f>
        <v>46</v>
      </c>
      <c r="U721" s="152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6" t="s">
        <v>799</v>
      </c>
      <c r="C722" s="190" t="n">
        <f aca="false">P722-O722</f>
        <v>0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149" t="n">
        <v>86354</v>
      </c>
      <c r="P722" s="149" t="n">
        <v>86354</v>
      </c>
      <c r="Q722" s="204"/>
      <c r="R722" s="514"/>
      <c r="S722" s="401" t="n">
        <v>1</v>
      </c>
      <c r="T722" s="148" t="n">
        <f aca="false">(P722-O722)*S722</f>
        <v>0</v>
      </c>
      <c r="U722" s="152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31" t="s">
        <v>800</v>
      </c>
      <c r="C723" s="32" t="n">
        <f aca="false">T723</f>
        <v>212</v>
      </c>
      <c r="D723" s="126"/>
      <c r="E723" s="32"/>
      <c r="F723" s="32"/>
      <c r="G723" s="32"/>
      <c r="H723" s="32"/>
      <c r="I723" s="32"/>
      <c r="J723" s="35"/>
      <c r="K723" s="35"/>
      <c r="L723" s="35"/>
      <c r="M723" s="35"/>
      <c r="N723" s="35"/>
      <c r="O723" s="32" t="n">
        <v>50515</v>
      </c>
      <c r="P723" s="32" t="n">
        <v>50727</v>
      </c>
      <c r="Q723" s="36"/>
      <c r="R723" s="474"/>
      <c r="S723" s="69" t="n">
        <v>1</v>
      </c>
      <c r="T723" s="32" t="n">
        <f aca="false">(P723-O723)*S723</f>
        <v>212</v>
      </c>
      <c r="U723" s="152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31" t="s">
        <v>801</v>
      </c>
      <c r="C724" s="109" t="n">
        <f aca="false">T724</f>
        <v>796</v>
      </c>
      <c r="D724" s="126" t="n">
        <v>0</v>
      </c>
      <c r="E724" s="32"/>
      <c r="F724" s="32"/>
      <c r="G724" s="32"/>
      <c r="H724" s="32"/>
      <c r="I724" s="32"/>
      <c r="J724" s="35"/>
      <c r="K724" s="35"/>
      <c r="L724" s="35"/>
      <c r="M724" s="35"/>
      <c r="N724" s="35"/>
      <c r="O724" s="32" t="n">
        <v>5364</v>
      </c>
      <c r="P724" s="32" t="n">
        <v>6160</v>
      </c>
      <c r="Q724" s="234"/>
      <c r="R724" s="235"/>
      <c r="S724" s="69" t="n">
        <v>1</v>
      </c>
      <c r="T724" s="32" t="n">
        <f aca="false">P724-O724</f>
        <v>796</v>
      </c>
      <c r="U724" s="152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152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1111</v>
      </c>
      <c r="D726" s="148" t="n">
        <f aca="false">D720+D724</f>
        <v>672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152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51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51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1512558.06295</v>
      </c>
      <c r="D729" s="190" t="n">
        <f aca="false">D709+D726</f>
        <v>672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236917.212999999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51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51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51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51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51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24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54" colorId="64" zoomScale="40" zoomScaleNormal="40" zoomScalePageLayoutView="100" workbookViewId="0">
      <selection pane="topLeft" activeCell="B73" activeCellId="1" sqref="V657:V696 B7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90"/>
    <col collapsed="false" customWidth="true" hidden="false" outlineLevel="0" max="2" min="2" style="519" width="21"/>
    <col collapsed="false" customWidth="true" hidden="false" outlineLevel="0" max="3" min="3" style="519" width="0.14"/>
    <col collapsed="false" customWidth="true" hidden="false" outlineLevel="0" max="4" min="4" style="519" width="19"/>
    <col collapsed="false" customWidth="true" hidden="false" outlineLevel="0" max="5" min="5" style="519" width="17.71"/>
    <col collapsed="false" customWidth="true" hidden="false" outlineLevel="0" max="6" min="6" style="519" width="18.57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2.71"/>
    <col collapsed="false" customWidth="true" hidden="false" outlineLevel="0" max="15" min="15" style="519" width="40.14"/>
    <col collapsed="false" customWidth="false" hidden="true" outlineLevel="0" max="16" min="16" style="519" width="9.14"/>
    <col collapsed="false" customWidth="true" hidden="true" outlineLevel="0" max="17" min="17" style="519" width="14.85"/>
    <col collapsed="false" customWidth="true" hidden="false" outlineLevel="0" max="18" min="18" style="519" width="11.71"/>
    <col collapsed="false" customWidth="true" hidden="false" outlineLevel="0" max="19" min="19" style="519" width="21.57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15" hidden="false" customHeight="tru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41.25" hidden="false" customHeight="true" outlineLevel="0" collapsed="false">
      <c r="A29" s="526"/>
      <c r="B29" s="665" t="s">
        <v>1104</v>
      </c>
      <c r="C29" s="665"/>
      <c r="D29" s="665"/>
      <c r="E29" s="665"/>
      <c r="F29" s="665"/>
      <c r="G29" s="665"/>
      <c r="H29" s="665"/>
      <c r="I29" s="665"/>
      <c r="J29" s="665"/>
      <c r="K29" s="665"/>
      <c r="L29" s="665"/>
      <c r="M29" s="665"/>
      <c r="N29" s="665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35.1" hidden="false" customHeight="true" outlineLevel="0" collapsed="false">
      <c r="A33" s="531" t="s">
        <v>804</v>
      </c>
      <c r="B33" s="393" t="n">
        <f aca="false">G33+D33</f>
        <v>1883.2</v>
      </c>
      <c r="C33" s="393"/>
      <c r="D33" s="393" t="n">
        <f aca="false">E33+F33</f>
        <v>123.2</v>
      </c>
      <c r="E33" s="393" t="n">
        <f aca="false">0.04*G33</f>
        <v>70.4</v>
      </c>
      <c r="F33" s="393" t="n">
        <f aca="false">0.03*G33</f>
        <v>52.8</v>
      </c>
      <c r="G33" s="393" t="n">
        <f aca="false">S33</f>
        <v>1760</v>
      </c>
      <c r="H33" s="393" t="n">
        <f aca="false">0.6*B33</f>
        <v>1129.92</v>
      </c>
      <c r="I33" s="532"/>
      <c r="J33" s="532"/>
      <c r="K33" s="532"/>
      <c r="L33" s="532"/>
      <c r="M33" s="532"/>
      <c r="N33" s="393" t="n">
        <v>4731</v>
      </c>
      <c r="O33" s="393" t="n">
        <v>4775</v>
      </c>
      <c r="P33" s="390"/>
      <c r="Q33" s="392"/>
      <c r="R33" s="533" t="n">
        <v>40</v>
      </c>
      <c r="S33" s="393" t="n">
        <f aca="false">(O33-N33)*R33</f>
        <v>1760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35.1" hidden="false" customHeight="true" outlineLevel="0" collapsed="false">
      <c r="A34" s="531" t="s">
        <v>805</v>
      </c>
      <c r="B34" s="393" t="n">
        <f aca="false">G34+D34</f>
        <v>2311.2</v>
      </c>
      <c r="C34" s="393"/>
      <c r="D34" s="393" t="n">
        <f aca="false">E34+F34</f>
        <v>151.2</v>
      </c>
      <c r="E34" s="393" t="n">
        <f aca="false">0.04*G34</f>
        <v>86.4</v>
      </c>
      <c r="F34" s="393" t="n">
        <f aca="false">0.03*G34</f>
        <v>64.8</v>
      </c>
      <c r="G34" s="393" t="n">
        <f aca="false">S34</f>
        <v>2160</v>
      </c>
      <c r="H34" s="393" t="n">
        <f aca="false">0.6*B34</f>
        <v>1386.72</v>
      </c>
      <c r="I34" s="532"/>
      <c r="J34" s="532"/>
      <c r="K34" s="532"/>
      <c r="L34" s="532"/>
      <c r="M34" s="532"/>
      <c r="N34" s="393" t="n">
        <v>4316</v>
      </c>
      <c r="O34" s="393" t="n">
        <v>4370</v>
      </c>
      <c r="P34" s="390"/>
      <c r="Q34" s="392"/>
      <c r="R34" s="533" t="n">
        <v>40</v>
      </c>
      <c r="S34" s="393" t="n">
        <f aca="false">(O34-N34)*R34</f>
        <v>2160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35.1" hidden="false" customHeight="true" outlineLevel="0" collapsed="false">
      <c r="A35" s="531" t="s">
        <v>806</v>
      </c>
      <c r="B35" s="393" t="n">
        <f aca="false">G35+D35</f>
        <v>2439.6</v>
      </c>
      <c r="C35" s="393"/>
      <c r="D35" s="393" t="n">
        <f aca="false">E35+F35</f>
        <v>159.6</v>
      </c>
      <c r="E35" s="393" t="n">
        <f aca="false">0.04*G35</f>
        <v>91.2</v>
      </c>
      <c r="F35" s="393" t="n">
        <f aca="false">0.03*G35</f>
        <v>68.4</v>
      </c>
      <c r="G35" s="393" t="n">
        <f aca="false">S35</f>
        <v>2280</v>
      </c>
      <c r="H35" s="393" t="n">
        <f aca="false">0.6*B35</f>
        <v>1463.76</v>
      </c>
      <c r="I35" s="532"/>
      <c r="J35" s="532"/>
      <c r="K35" s="532"/>
      <c r="L35" s="532"/>
      <c r="M35" s="532"/>
      <c r="N35" s="393" t="n">
        <v>4801</v>
      </c>
      <c r="O35" s="393" t="n">
        <v>4858</v>
      </c>
      <c r="P35" s="390"/>
      <c r="Q35" s="392"/>
      <c r="R35" s="533" t="n">
        <v>40</v>
      </c>
      <c r="S35" s="393" t="n">
        <f aca="false">(O35-N35)*R35</f>
        <v>2280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35.1" hidden="false" customHeight="true" outlineLevel="0" collapsed="false">
      <c r="A36" s="531" t="s">
        <v>807</v>
      </c>
      <c r="B36" s="393" t="n">
        <f aca="false">G36+D36</f>
        <v>15493.6</v>
      </c>
      <c r="C36" s="393"/>
      <c r="D36" s="393" t="n">
        <f aca="false">E36+F36</f>
        <v>1013.6</v>
      </c>
      <c r="E36" s="393" t="n">
        <f aca="false">0.04*G36</f>
        <v>579.2</v>
      </c>
      <c r="F36" s="393" t="n">
        <f aca="false">0.03*G36</f>
        <v>434.4</v>
      </c>
      <c r="G36" s="393" t="n">
        <f aca="false">S36</f>
        <v>14480</v>
      </c>
      <c r="H36" s="393" t="n">
        <f aca="false">0.6*B36</f>
        <v>9296.16</v>
      </c>
      <c r="I36" s="532"/>
      <c r="J36" s="532"/>
      <c r="K36" s="532"/>
      <c r="L36" s="532"/>
      <c r="M36" s="532"/>
      <c r="N36" s="393" t="n">
        <v>16127</v>
      </c>
      <c r="O36" s="393" t="n">
        <v>16489</v>
      </c>
      <c r="P36" s="390"/>
      <c r="Q36" s="392"/>
      <c r="R36" s="533" t="n">
        <v>40</v>
      </c>
      <c r="S36" s="393" t="n">
        <f aca="false">(O36-N36)*R36</f>
        <v>14480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35.1" hidden="false" customHeight="true" outlineLevel="0" collapsed="false">
      <c r="A37" s="531" t="s">
        <v>808</v>
      </c>
      <c r="B37" s="393" t="n">
        <f aca="false">G37+D37</f>
        <v>1583.6</v>
      </c>
      <c r="C37" s="393"/>
      <c r="D37" s="393" t="n">
        <f aca="false">E37+F37</f>
        <v>103.6</v>
      </c>
      <c r="E37" s="393" t="n">
        <f aca="false">0.04*G37</f>
        <v>59.2</v>
      </c>
      <c r="F37" s="393" t="n">
        <f aca="false">0.03*G37</f>
        <v>44.4</v>
      </c>
      <c r="G37" s="393" t="n">
        <f aca="false">S37</f>
        <v>1480</v>
      </c>
      <c r="H37" s="393" t="n">
        <f aca="false">0.6*B37</f>
        <v>950.16</v>
      </c>
      <c r="I37" s="532"/>
      <c r="J37" s="532"/>
      <c r="K37" s="532"/>
      <c r="L37" s="532"/>
      <c r="M37" s="532"/>
      <c r="N37" s="393" t="n">
        <v>6521</v>
      </c>
      <c r="O37" s="393" t="n">
        <v>6558</v>
      </c>
      <c r="P37" s="390"/>
      <c r="Q37" s="392"/>
      <c r="R37" s="533" t="n">
        <v>40</v>
      </c>
      <c r="S37" s="393" t="n">
        <f aca="false">(O37-N37)*R37</f>
        <v>1480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35.1" hidden="false" customHeight="true" outlineLevel="0" collapsed="false">
      <c r="A38" s="531" t="s">
        <v>809</v>
      </c>
      <c r="B38" s="393" t="n">
        <f aca="false">G38+D38</f>
        <v>577.8</v>
      </c>
      <c r="C38" s="393"/>
      <c r="D38" s="393" t="n">
        <f aca="false">E38+F38</f>
        <v>37.8</v>
      </c>
      <c r="E38" s="393" t="n">
        <f aca="false">0.04*G38</f>
        <v>21.6</v>
      </c>
      <c r="F38" s="393" t="n">
        <f aca="false">0.03*G38</f>
        <v>16.2</v>
      </c>
      <c r="G38" s="393" t="n">
        <f aca="false">S38</f>
        <v>540</v>
      </c>
      <c r="H38" s="393" t="n">
        <f aca="false">0.6*B38</f>
        <v>346.68</v>
      </c>
      <c r="I38" s="532"/>
      <c r="J38" s="532"/>
      <c r="K38" s="532"/>
      <c r="L38" s="532"/>
      <c r="M38" s="532"/>
      <c r="N38" s="393" t="n">
        <v>737</v>
      </c>
      <c r="O38" s="393" t="n">
        <v>755</v>
      </c>
      <c r="P38" s="390"/>
      <c r="Q38" s="392"/>
      <c r="R38" s="533" t="n">
        <v>30</v>
      </c>
      <c r="S38" s="393" t="n">
        <f aca="false">(O38-N38)*R38</f>
        <v>540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35.1" hidden="false" customHeight="true" outlineLevel="0" collapsed="false">
      <c r="A39" s="531" t="s">
        <v>810</v>
      </c>
      <c r="B39" s="393" t="n">
        <f aca="false">G39+D39</f>
        <v>2054.4</v>
      </c>
      <c r="C39" s="393"/>
      <c r="D39" s="393" t="n">
        <f aca="false">E39+F39</f>
        <v>134.4</v>
      </c>
      <c r="E39" s="393" t="n">
        <f aca="false">0.04*G39</f>
        <v>76.8</v>
      </c>
      <c r="F39" s="393" t="n">
        <f aca="false">0.03*G39</f>
        <v>57.6</v>
      </c>
      <c r="G39" s="393" t="n">
        <f aca="false">S39</f>
        <v>1920</v>
      </c>
      <c r="H39" s="393" t="n">
        <f aca="false">0.6*B39</f>
        <v>1232.64</v>
      </c>
      <c r="I39" s="532"/>
      <c r="J39" s="532"/>
      <c r="K39" s="532"/>
      <c r="L39" s="532"/>
      <c r="M39" s="532"/>
      <c r="N39" s="393" t="n">
        <v>4214</v>
      </c>
      <c r="O39" s="393" t="n">
        <v>4262</v>
      </c>
      <c r="P39" s="390"/>
      <c r="Q39" s="392"/>
      <c r="R39" s="533" t="n">
        <v>40</v>
      </c>
      <c r="S39" s="393" t="n">
        <f aca="false">(O39-N39)*R39</f>
        <v>1920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35.1" hidden="false" customHeight="true" outlineLevel="0" collapsed="false">
      <c r="A40" s="531" t="s">
        <v>811</v>
      </c>
      <c r="B40" s="393" t="n">
        <f aca="false">G40+D40</f>
        <v>3081.6</v>
      </c>
      <c r="C40" s="393"/>
      <c r="D40" s="393" t="n">
        <f aca="false">E40+F40</f>
        <v>201.6</v>
      </c>
      <c r="E40" s="393" t="n">
        <f aca="false">0.04*G40</f>
        <v>115.2</v>
      </c>
      <c r="F40" s="393" t="n">
        <f aca="false">0.03*G40</f>
        <v>86.4</v>
      </c>
      <c r="G40" s="393" t="n">
        <f aca="false">S40</f>
        <v>2880</v>
      </c>
      <c r="H40" s="393" t="n">
        <f aca="false">0.6*B40</f>
        <v>1848.96</v>
      </c>
      <c r="I40" s="532"/>
      <c r="J40" s="532"/>
      <c r="K40" s="532"/>
      <c r="L40" s="532"/>
      <c r="M40" s="532"/>
      <c r="N40" s="393" t="n">
        <v>5114</v>
      </c>
      <c r="O40" s="393" t="n">
        <v>5186</v>
      </c>
      <c r="P40" s="390"/>
      <c r="Q40" s="392"/>
      <c r="R40" s="533" t="n">
        <v>40</v>
      </c>
      <c r="S40" s="393" t="n">
        <f aca="false">(O40-N40)*R40</f>
        <v>2880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35.1" hidden="false" customHeight="true" outlineLevel="0" collapsed="false">
      <c r="A41" s="531" t="s">
        <v>812</v>
      </c>
      <c r="B41" s="393" t="n">
        <f aca="false">G41+D41</f>
        <v>3252.8</v>
      </c>
      <c r="C41" s="393"/>
      <c r="D41" s="393" t="n">
        <f aca="false">E41+F41</f>
        <v>212.8</v>
      </c>
      <c r="E41" s="393" t="n">
        <f aca="false">0.04*G41</f>
        <v>121.6</v>
      </c>
      <c r="F41" s="393" t="n">
        <f aca="false">0.03*G41</f>
        <v>91.2</v>
      </c>
      <c r="G41" s="393" t="n">
        <f aca="false">S41</f>
        <v>3040</v>
      </c>
      <c r="H41" s="393" t="n">
        <f aca="false">0.6*B41</f>
        <v>1951.68</v>
      </c>
      <c r="I41" s="532"/>
      <c r="J41" s="532"/>
      <c r="K41" s="532"/>
      <c r="L41" s="532"/>
      <c r="M41" s="532"/>
      <c r="N41" s="393" t="n">
        <v>8721</v>
      </c>
      <c r="O41" s="393" t="n">
        <v>8797</v>
      </c>
      <c r="P41" s="390"/>
      <c r="Q41" s="392"/>
      <c r="R41" s="533" t="n">
        <v>40</v>
      </c>
      <c r="S41" s="393" t="n">
        <f aca="false">(O41-N41)*R41</f>
        <v>3040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35.1" hidden="false" customHeight="true" outlineLevel="0" collapsed="false">
      <c r="A42" s="531" t="s">
        <v>813</v>
      </c>
      <c r="B42" s="393" t="n">
        <f aca="false">G42+D42</f>
        <v>1326.8</v>
      </c>
      <c r="C42" s="393"/>
      <c r="D42" s="393" t="n">
        <f aca="false">E42+F42</f>
        <v>86.8</v>
      </c>
      <c r="E42" s="393" t="n">
        <f aca="false">0.04*G42</f>
        <v>49.6</v>
      </c>
      <c r="F42" s="393" t="n">
        <f aca="false">0.03*G42</f>
        <v>37.2</v>
      </c>
      <c r="G42" s="393" t="n">
        <f aca="false">S42</f>
        <v>1240</v>
      </c>
      <c r="H42" s="393" t="n">
        <f aca="false">0.6*B42</f>
        <v>796.08</v>
      </c>
      <c r="I42" s="532"/>
      <c r="J42" s="532"/>
      <c r="K42" s="532"/>
      <c r="L42" s="532"/>
      <c r="M42" s="532"/>
      <c r="N42" s="393" t="n">
        <v>2036</v>
      </c>
      <c r="O42" s="393" t="n">
        <v>2067</v>
      </c>
      <c r="P42" s="390"/>
      <c r="Q42" s="392"/>
      <c r="R42" s="533" t="n">
        <v>40</v>
      </c>
      <c r="S42" s="393" t="n">
        <f aca="false">(O42-N42)*R42</f>
        <v>1240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34.5" hidden="false" customHeight="true" outlineLevel="0" collapsed="false">
      <c r="A43" s="531" t="s">
        <v>814</v>
      </c>
      <c r="B43" s="393" t="n">
        <f aca="false">G43+D43</f>
        <v>1112.8</v>
      </c>
      <c r="C43" s="393"/>
      <c r="D43" s="393" t="n">
        <f aca="false">E43+F43</f>
        <v>72.8</v>
      </c>
      <c r="E43" s="393" t="n">
        <f aca="false">0.04*G43</f>
        <v>41.6</v>
      </c>
      <c r="F43" s="393" t="n">
        <f aca="false">0.03*G43</f>
        <v>31.2</v>
      </c>
      <c r="G43" s="393" t="n">
        <f aca="false">S43</f>
        <v>1040</v>
      </c>
      <c r="H43" s="393" t="n">
        <f aca="false">0.6*B43</f>
        <v>667.68</v>
      </c>
      <c r="I43" s="532"/>
      <c r="J43" s="532"/>
      <c r="K43" s="532"/>
      <c r="L43" s="532"/>
      <c r="M43" s="532"/>
      <c r="N43" s="393" t="n">
        <v>1536</v>
      </c>
      <c r="O43" s="393" t="n">
        <v>1562</v>
      </c>
      <c r="P43" s="390"/>
      <c r="Q43" s="392"/>
      <c r="R43" s="533" t="n">
        <v>40</v>
      </c>
      <c r="S43" s="393" t="n">
        <f aca="false">(O43-N43)*R43</f>
        <v>1040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34.5" hidden="false" customHeight="true" outlineLevel="0" collapsed="false">
      <c r="A44" s="534" t="s">
        <v>815</v>
      </c>
      <c r="B44" s="535" t="n">
        <f aca="false">G44+D44</f>
        <v>8046.4</v>
      </c>
      <c r="C44" s="535"/>
      <c r="D44" s="535" t="n">
        <f aca="false">E44+F44</f>
        <v>526.4</v>
      </c>
      <c r="E44" s="535" t="n">
        <f aca="false">0.04*G44</f>
        <v>300.8</v>
      </c>
      <c r="F44" s="535" t="n">
        <f aca="false">0.03*G44</f>
        <v>225.6</v>
      </c>
      <c r="G44" s="535" t="n">
        <f aca="false">S44</f>
        <v>7520</v>
      </c>
      <c r="H44" s="535" t="n">
        <f aca="false">0.6*B44</f>
        <v>4827.84</v>
      </c>
      <c r="I44" s="536"/>
      <c r="J44" s="536"/>
      <c r="K44" s="536"/>
      <c r="L44" s="536"/>
      <c r="M44" s="536"/>
      <c r="N44" s="535" t="n">
        <v>28296</v>
      </c>
      <c r="O44" s="535" t="n">
        <v>28484</v>
      </c>
      <c r="P44" s="537"/>
      <c r="Q44" s="538"/>
      <c r="R44" s="539" t="n">
        <v>40</v>
      </c>
      <c r="S44" s="535" t="n">
        <f aca="false">(O44-N44)*R44</f>
        <v>7520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35.1" hidden="false" customHeight="true" outlineLevel="0" collapsed="false">
      <c r="A45" s="531" t="s">
        <v>816</v>
      </c>
      <c r="B45" s="393" t="n">
        <f aca="false">G45+D45</f>
        <v>14637.6</v>
      </c>
      <c r="C45" s="393"/>
      <c r="D45" s="393" t="n">
        <f aca="false">E45+F45</f>
        <v>957.6</v>
      </c>
      <c r="E45" s="393" t="n">
        <f aca="false">0.04*G45</f>
        <v>547.2</v>
      </c>
      <c r="F45" s="393" t="n">
        <f aca="false">0.03*G45</f>
        <v>410.4</v>
      </c>
      <c r="G45" s="393" t="n">
        <f aca="false">S45</f>
        <v>13680</v>
      </c>
      <c r="H45" s="393" t="n">
        <f aca="false">0.6*B45</f>
        <v>8782.56</v>
      </c>
      <c r="I45" s="532"/>
      <c r="J45" s="532"/>
      <c r="K45" s="532"/>
      <c r="L45" s="532"/>
      <c r="M45" s="532"/>
      <c r="N45" s="393" t="n">
        <v>23925</v>
      </c>
      <c r="O45" s="393" t="n">
        <v>24267</v>
      </c>
      <c r="P45" s="390"/>
      <c r="Q45" s="392"/>
      <c r="R45" s="533" t="n">
        <v>40</v>
      </c>
      <c r="S45" s="393" t="n">
        <f aca="false">(O45-N45)*R45</f>
        <v>13680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35.1" hidden="false" customHeight="true" outlineLevel="0" collapsed="false">
      <c r="A46" s="531" t="s">
        <v>817</v>
      </c>
      <c r="B46" s="393" t="n">
        <f aca="false">G46+D46</f>
        <v>10143.6</v>
      </c>
      <c r="C46" s="393"/>
      <c r="D46" s="393" t="n">
        <f aca="false">E46+F46</f>
        <v>663.6</v>
      </c>
      <c r="E46" s="393" t="n">
        <f aca="false">0.04*G46</f>
        <v>379.2</v>
      </c>
      <c r="F46" s="393" t="n">
        <f aca="false">0.03*G46</f>
        <v>284.4</v>
      </c>
      <c r="G46" s="393" t="n">
        <f aca="false">S46</f>
        <v>9480</v>
      </c>
      <c r="H46" s="393" t="n">
        <f aca="false">0.6*B46</f>
        <v>6086.16</v>
      </c>
      <c r="I46" s="532"/>
      <c r="J46" s="532"/>
      <c r="K46" s="532"/>
      <c r="L46" s="532"/>
      <c r="M46" s="532"/>
      <c r="N46" s="393" t="n">
        <v>18145</v>
      </c>
      <c r="O46" s="393" t="n">
        <v>18382</v>
      </c>
      <c r="P46" s="390"/>
      <c r="Q46" s="392"/>
      <c r="R46" s="533" t="n">
        <v>40</v>
      </c>
      <c r="S46" s="393" t="n">
        <f aca="false">(O46-N46)*R46</f>
        <v>9480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35.1" hidden="false" customHeight="true" outlineLevel="0" collapsed="false">
      <c r="A47" s="531" t="s">
        <v>818</v>
      </c>
      <c r="B47" s="393" t="n">
        <f aca="false">G47+D47</f>
        <v>1112.8</v>
      </c>
      <c r="C47" s="393"/>
      <c r="D47" s="393" t="n">
        <f aca="false">E47+F47</f>
        <v>72.8</v>
      </c>
      <c r="E47" s="393" t="n">
        <f aca="false">0.04*G47</f>
        <v>41.6</v>
      </c>
      <c r="F47" s="393" t="n">
        <f aca="false">0.03*G47</f>
        <v>31.2</v>
      </c>
      <c r="G47" s="393" t="n">
        <f aca="false">S47</f>
        <v>1040</v>
      </c>
      <c r="H47" s="393" t="n">
        <f aca="false">0.6*B47</f>
        <v>667.68</v>
      </c>
      <c r="I47" s="532"/>
      <c r="J47" s="532"/>
      <c r="K47" s="532"/>
      <c r="L47" s="532"/>
      <c r="M47" s="532"/>
      <c r="N47" s="393" t="n">
        <v>2691</v>
      </c>
      <c r="O47" s="393" t="n">
        <v>2717</v>
      </c>
      <c r="P47" s="390"/>
      <c r="Q47" s="392"/>
      <c r="R47" s="533" t="n">
        <v>40</v>
      </c>
      <c r="S47" s="393" t="n">
        <f aca="false">(O47-N47)*R47</f>
        <v>1040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35.1" hidden="false" customHeight="tru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35.1" hidden="false" customHeight="true" outlineLevel="0" collapsed="false">
      <c r="A49" s="531" t="s">
        <v>819</v>
      </c>
      <c r="B49" s="393" t="n">
        <f aca="false">G49+D49</f>
        <v>21892.2</v>
      </c>
      <c r="C49" s="393"/>
      <c r="D49" s="393" t="n">
        <f aca="false">E49+F49</f>
        <v>1432.2</v>
      </c>
      <c r="E49" s="393" t="n">
        <f aca="false">0.04*G49</f>
        <v>818.4</v>
      </c>
      <c r="F49" s="393" t="n">
        <f aca="false">0.03*G49</f>
        <v>613.8</v>
      </c>
      <c r="G49" s="393" t="n">
        <f aca="false">S49</f>
        <v>20460</v>
      </c>
      <c r="H49" s="393" t="n">
        <f aca="false">0.6*B49</f>
        <v>13135.32</v>
      </c>
      <c r="I49" s="532"/>
      <c r="J49" s="532"/>
      <c r="K49" s="532"/>
      <c r="L49" s="532"/>
      <c r="M49" s="532"/>
      <c r="N49" s="393" t="n">
        <v>25610</v>
      </c>
      <c r="O49" s="393" t="n">
        <v>25951</v>
      </c>
      <c r="P49" s="390"/>
      <c r="Q49" s="392"/>
      <c r="R49" s="533" t="n">
        <v>60</v>
      </c>
      <c r="S49" s="393" t="n">
        <f aca="false">(O49-N49)*R49</f>
        <v>20460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35.1" hidden="false" customHeight="true" outlineLevel="0" collapsed="false">
      <c r="A50" s="531" t="s">
        <v>820</v>
      </c>
      <c r="B50" s="393" t="n">
        <f aca="false">G50+D50</f>
        <v>2696.4</v>
      </c>
      <c r="C50" s="393"/>
      <c r="D50" s="393" t="n">
        <f aca="false">E50+F50</f>
        <v>176.4</v>
      </c>
      <c r="E50" s="393" t="n">
        <f aca="false">0.04*G50</f>
        <v>100.8</v>
      </c>
      <c r="F50" s="393" t="n">
        <f aca="false">0.03*G50</f>
        <v>75.6</v>
      </c>
      <c r="G50" s="393" t="n">
        <f aca="false">S50</f>
        <v>2520</v>
      </c>
      <c r="H50" s="393" t="n">
        <f aca="false">0.6*B50</f>
        <v>1617.84</v>
      </c>
      <c r="I50" s="532"/>
      <c r="J50" s="532"/>
      <c r="K50" s="532"/>
      <c r="L50" s="532"/>
      <c r="M50" s="532"/>
      <c r="N50" s="393" t="n">
        <v>3317</v>
      </c>
      <c r="O50" s="393" t="n">
        <v>3380</v>
      </c>
      <c r="P50" s="390"/>
      <c r="Q50" s="392"/>
      <c r="R50" s="533" t="n">
        <v>40</v>
      </c>
      <c r="S50" s="393" t="n">
        <f aca="false">(O50-N50)*R50</f>
        <v>2520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35.1" hidden="false" customHeight="true" outlineLevel="0" collapsed="false">
      <c r="A51" s="531" t="s">
        <v>821</v>
      </c>
      <c r="B51" s="393" t="n">
        <f aca="false">G51+D51</f>
        <v>1669.2</v>
      </c>
      <c r="C51" s="393"/>
      <c r="D51" s="393" t="n">
        <f aca="false">E51+F51</f>
        <v>109.2</v>
      </c>
      <c r="E51" s="393" t="n">
        <f aca="false">0.04*G51</f>
        <v>62.4</v>
      </c>
      <c r="F51" s="393" t="n">
        <f aca="false">0.03*G51</f>
        <v>46.8</v>
      </c>
      <c r="G51" s="393" t="n">
        <f aca="false">S51</f>
        <v>1560</v>
      </c>
      <c r="H51" s="393" t="n">
        <f aca="false">0.6*B51</f>
        <v>1001.52</v>
      </c>
      <c r="I51" s="532"/>
      <c r="J51" s="532"/>
      <c r="K51" s="532"/>
      <c r="L51" s="532"/>
      <c r="M51" s="532"/>
      <c r="N51" s="393" t="n">
        <v>2608</v>
      </c>
      <c r="O51" s="393" t="n">
        <v>2647</v>
      </c>
      <c r="P51" s="390"/>
      <c r="Q51" s="392"/>
      <c r="R51" s="533" t="n">
        <v>40</v>
      </c>
      <c r="S51" s="393" t="n">
        <f aca="false">(O51-N51)*R51</f>
        <v>1560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35.1" hidden="false" customHeight="true" outlineLevel="0" collapsed="false">
      <c r="A52" s="531" t="s">
        <v>822</v>
      </c>
      <c r="B52" s="393" t="n">
        <f aca="false">G52+D52</f>
        <v>1712</v>
      </c>
      <c r="C52" s="393"/>
      <c r="D52" s="393" t="n">
        <f aca="false">E52+F52</f>
        <v>112</v>
      </c>
      <c r="E52" s="393" t="n">
        <f aca="false">0.04*G52</f>
        <v>64</v>
      </c>
      <c r="F52" s="393" t="n">
        <f aca="false">0.03*G52</f>
        <v>48</v>
      </c>
      <c r="G52" s="393" t="n">
        <f aca="false">S52</f>
        <v>1600</v>
      </c>
      <c r="H52" s="393" t="n">
        <f aca="false">0.6*B52</f>
        <v>1027.2</v>
      </c>
      <c r="I52" s="532"/>
      <c r="J52" s="532"/>
      <c r="K52" s="532"/>
      <c r="L52" s="532"/>
      <c r="M52" s="532"/>
      <c r="N52" s="393" t="n">
        <v>5325</v>
      </c>
      <c r="O52" s="393" t="n">
        <v>5365</v>
      </c>
      <c r="P52" s="390"/>
      <c r="Q52" s="392"/>
      <c r="R52" s="533" t="n">
        <v>40</v>
      </c>
      <c r="S52" s="393" t="n">
        <f aca="false">(O52-N52)*R52</f>
        <v>1600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35.1" hidden="false" customHeight="true" outlineLevel="0" collapsed="false">
      <c r="A53" s="531" t="s">
        <v>823</v>
      </c>
      <c r="B53" s="393" t="n">
        <f aca="false">G53+D53</f>
        <v>9844</v>
      </c>
      <c r="C53" s="393"/>
      <c r="D53" s="393" t="n">
        <f aca="false">E53+F53</f>
        <v>644</v>
      </c>
      <c r="E53" s="393" t="n">
        <f aca="false">0.04*G53</f>
        <v>368</v>
      </c>
      <c r="F53" s="393" t="n">
        <f aca="false">0.03*G53</f>
        <v>276</v>
      </c>
      <c r="G53" s="393" t="n">
        <f aca="false">S53</f>
        <v>9200</v>
      </c>
      <c r="H53" s="393" t="n">
        <f aca="false">0.6*B53</f>
        <v>5906.4</v>
      </c>
      <c r="I53" s="532"/>
      <c r="J53" s="532"/>
      <c r="K53" s="532"/>
      <c r="L53" s="532"/>
      <c r="M53" s="532"/>
      <c r="N53" s="393" t="n">
        <v>30272</v>
      </c>
      <c r="O53" s="393" t="n">
        <v>30502</v>
      </c>
      <c r="P53" s="390"/>
      <c r="Q53" s="392"/>
      <c r="R53" s="533" t="n">
        <v>40</v>
      </c>
      <c r="S53" s="393" t="n">
        <f aca="false">(O53-N53)*R53</f>
        <v>9200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35.1" hidden="false" customHeight="true" outlineLevel="0" collapsed="false">
      <c r="A54" s="531" t="s">
        <v>824</v>
      </c>
      <c r="B54" s="393" t="n">
        <f aca="false">G54+D54</f>
        <v>6548.4</v>
      </c>
      <c r="C54" s="393"/>
      <c r="D54" s="393" t="n">
        <f aca="false">E54+F54</f>
        <v>428.4</v>
      </c>
      <c r="E54" s="393" t="n">
        <f aca="false">0.04*G54</f>
        <v>244.8</v>
      </c>
      <c r="F54" s="393" t="n">
        <f aca="false">0.03*G54</f>
        <v>183.6</v>
      </c>
      <c r="G54" s="393" t="n">
        <f aca="false">S54</f>
        <v>6120</v>
      </c>
      <c r="H54" s="393" t="n">
        <f aca="false">0.6*B54</f>
        <v>3929.04</v>
      </c>
      <c r="I54" s="532"/>
      <c r="J54" s="532"/>
      <c r="K54" s="532"/>
      <c r="L54" s="532"/>
      <c r="M54" s="532"/>
      <c r="N54" s="393" t="n">
        <v>9578</v>
      </c>
      <c r="O54" s="393" t="n">
        <v>9731</v>
      </c>
      <c r="P54" s="390"/>
      <c r="Q54" s="392"/>
      <c r="R54" s="533" t="n">
        <v>40</v>
      </c>
      <c r="S54" s="393" t="n">
        <f aca="false">(O54-N54)*R54</f>
        <v>6120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35.1" hidden="false" customHeight="true" outlineLevel="0" collapsed="false">
      <c r="A55" s="531" t="s">
        <v>825</v>
      </c>
      <c r="B55" s="393" t="n">
        <f aca="false">G55+D55</f>
        <v>1284</v>
      </c>
      <c r="C55" s="393"/>
      <c r="D55" s="393" t="n">
        <f aca="false">E55+F55</f>
        <v>84</v>
      </c>
      <c r="E55" s="393" t="n">
        <f aca="false">0.04*G55</f>
        <v>48</v>
      </c>
      <c r="F55" s="393" t="n">
        <f aca="false">0.03*G55</f>
        <v>36</v>
      </c>
      <c r="G55" s="393" t="n">
        <f aca="false">S55</f>
        <v>1200</v>
      </c>
      <c r="H55" s="393" t="n">
        <f aca="false">0.6*B55</f>
        <v>770.4</v>
      </c>
      <c r="I55" s="532"/>
      <c r="J55" s="532"/>
      <c r="K55" s="532"/>
      <c r="L55" s="532"/>
      <c r="M55" s="532"/>
      <c r="N55" s="393" t="n">
        <v>2123</v>
      </c>
      <c r="O55" s="393" t="n">
        <v>2153</v>
      </c>
      <c r="P55" s="390"/>
      <c r="Q55" s="392"/>
      <c r="R55" s="533" t="n">
        <v>40</v>
      </c>
      <c r="S55" s="393" t="n">
        <f aca="false">(O55-N55)*R55</f>
        <v>1200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35.1" hidden="false" customHeight="true" outlineLevel="0" collapsed="false">
      <c r="A56" s="531" t="s">
        <v>826</v>
      </c>
      <c r="B56" s="393" t="n">
        <f aca="false">G56+D56</f>
        <v>19388.4</v>
      </c>
      <c r="C56" s="393"/>
      <c r="D56" s="393" t="n">
        <f aca="false">E56+F56</f>
        <v>1268.4</v>
      </c>
      <c r="E56" s="393" t="n">
        <f aca="false">0.04*G56</f>
        <v>724.8</v>
      </c>
      <c r="F56" s="393" t="n">
        <f aca="false">0.03*G56</f>
        <v>543.6</v>
      </c>
      <c r="G56" s="393" t="n">
        <f aca="false">S56</f>
        <v>18120</v>
      </c>
      <c r="H56" s="393" t="n">
        <f aca="false">0.6*B56</f>
        <v>11633.04</v>
      </c>
      <c r="I56" s="532"/>
      <c r="J56" s="532"/>
      <c r="K56" s="532"/>
      <c r="L56" s="532"/>
      <c r="M56" s="532"/>
      <c r="N56" s="393" t="n">
        <v>43027</v>
      </c>
      <c r="O56" s="393" t="n">
        <v>43480</v>
      </c>
      <c r="P56" s="390"/>
      <c r="Q56" s="392"/>
      <c r="R56" s="533" t="n">
        <v>40</v>
      </c>
      <c r="S56" s="393" t="n">
        <f aca="false">(O56-N56)*R56</f>
        <v>18120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35.1" hidden="false" customHeight="true" outlineLevel="0" collapsed="false">
      <c r="A57" s="531" t="s">
        <v>827</v>
      </c>
      <c r="B57" s="393" t="n">
        <f aca="false">G57+D57</f>
        <v>8688.4</v>
      </c>
      <c r="C57" s="393"/>
      <c r="D57" s="393" t="n">
        <f aca="false">E57+F57</f>
        <v>568.4</v>
      </c>
      <c r="E57" s="393" t="n">
        <f aca="false">0.04*G57</f>
        <v>324.8</v>
      </c>
      <c r="F57" s="393" t="n">
        <f aca="false">0.03*G57</f>
        <v>243.6</v>
      </c>
      <c r="G57" s="393" t="n">
        <f aca="false">S57</f>
        <v>8120</v>
      </c>
      <c r="H57" s="393" t="n">
        <f aca="false">0.6*B57</f>
        <v>5213.04</v>
      </c>
      <c r="I57" s="532"/>
      <c r="J57" s="532"/>
      <c r="K57" s="532"/>
      <c r="L57" s="532"/>
      <c r="M57" s="532"/>
      <c r="N57" s="393" t="n">
        <v>12065</v>
      </c>
      <c r="O57" s="393" t="n">
        <v>12268</v>
      </c>
      <c r="P57" s="390"/>
      <c r="Q57" s="392"/>
      <c r="R57" s="533" t="n">
        <v>40</v>
      </c>
      <c r="S57" s="393" t="n">
        <f aca="false">(O57-N57)*R57</f>
        <v>8120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35.1" hidden="false" customHeight="tru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35.1" hidden="false" customHeight="true" outlineLevel="0" collapsed="false">
      <c r="A59" s="531" t="s">
        <v>829</v>
      </c>
      <c r="B59" s="540" t="n">
        <f aca="false">G59+D59</f>
        <v>4280</v>
      </c>
      <c r="C59" s="540"/>
      <c r="D59" s="540" t="n">
        <f aca="false">E59+F59</f>
        <v>280</v>
      </c>
      <c r="E59" s="540" t="n">
        <f aca="false">0.04*G59</f>
        <v>160</v>
      </c>
      <c r="F59" s="540" t="n">
        <f aca="false">0.03*G59</f>
        <v>120</v>
      </c>
      <c r="G59" s="540" t="n">
        <f aca="false">S59</f>
        <v>4000</v>
      </c>
      <c r="H59" s="540" t="n">
        <f aca="false">0.6*B59</f>
        <v>2568</v>
      </c>
      <c r="I59" s="532"/>
      <c r="J59" s="532"/>
      <c r="K59" s="532"/>
      <c r="L59" s="532"/>
      <c r="M59" s="532"/>
      <c r="N59" s="540" t="n">
        <v>1430</v>
      </c>
      <c r="O59" s="540" t="n">
        <v>1530</v>
      </c>
      <c r="P59" s="390"/>
      <c r="Q59" s="541"/>
      <c r="R59" s="542" t="n">
        <v>40</v>
      </c>
      <c r="S59" s="540" t="n">
        <f aca="false">(O59-N59)*R59</f>
        <v>4000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35.1" hidden="false" customHeight="true" outlineLevel="0" collapsed="false">
      <c r="A60" s="531" t="s">
        <v>830</v>
      </c>
      <c r="B60" s="393" t="n">
        <f aca="false">G60+D60</f>
        <v>3819.9</v>
      </c>
      <c r="C60" s="393"/>
      <c r="D60" s="393" t="n">
        <f aca="false">E60+F60</f>
        <v>249.9</v>
      </c>
      <c r="E60" s="393" t="n">
        <f aca="false">0.04*G60</f>
        <v>142.8</v>
      </c>
      <c r="F60" s="393" t="n">
        <f aca="false">0.03*G60</f>
        <v>107.1</v>
      </c>
      <c r="G60" s="393" t="n">
        <f aca="false">S60</f>
        <v>3570</v>
      </c>
      <c r="H60" s="393" t="n">
        <f aca="false">0.6*B60</f>
        <v>2291.94</v>
      </c>
      <c r="I60" s="543"/>
      <c r="J60" s="543"/>
      <c r="K60" s="543"/>
      <c r="L60" s="543"/>
      <c r="M60" s="543"/>
      <c r="N60" s="393" t="n">
        <v>1866</v>
      </c>
      <c r="O60" s="393" t="n">
        <v>1985</v>
      </c>
      <c r="P60" s="544"/>
      <c r="Q60" s="392"/>
      <c r="R60" s="533" t="n">
        <v>30</v>
      </c>
      <c r="S60" s="393" t="n">
        <f aca="false">(O60-N60)*R60</f>
        <v>3570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35.1" hidden="false" customHeight="true" outlineLevel="0" collapsed="false">
      <c r="A61" s="545" t="s">
        <v>831</v>
      </c>
      <c r="B61" s="206" t="n">
        <f aca="false">G61</f>
        <v>1745</v>
      </c>
      <c r="C61" s="207"/>
      <c r="D61" s="206" t="n">
        <f aca="false">E61+F61</f>
        <v>122.15</v>
      </c>
      <c r="E61" s="206" t="n">
        <f aca="false">0.04*G61</f>
        <v>69.8</v>
      </c>
      <c r="F61" s="206" t="n">
        <f aca="false">0.03*G61</f>
        <v>52.35</v>
      </c>
      <c r="G61" s="207" t="n">
        <f aca="false">S61</f>
        <v>1745</v>
      </c>
      <c r="H61" s="546" t="n">
        <f aca="false">B61*0.4</f>
        <v>698</v>
      </c>
      <c r="I61" s="216"/>
      <c r="J61" s="216"/>
      <c r="K61" s="216"/>
      <c r="L61" s="216"/>
      <c r="M61" s="216"/>
      <c r="N61" s="207" t="n">
        <v>9059</v>
      </c>
      <c r="O61" s="207" t="n">
        <v>10804</v>
      </c>
      <c r="P61" s="547"/>
      <c r="Q61" s="548"/>
      <c r="R61" s="548" t="n">
        <v>1</v>
      </c>
      <c r="S61" s="207" t="n">
        <f aca="false">(O61-N61)*R61</f>
        <v>1745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35.1" hidden="false" customHeight="true" outlineLevel="0" collapsed="false">
      <c r="A62" s="549" t="s">
        <v>832</v>
      </c>
      <c r="B62" s="395" t="n">
        <f aca="false">SUM(B33:B61)-B44</f>
        <v>144579.3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653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35.1" hidden="false" customHeight="tru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35.1" hidden="false" customHeight="true" outlineLevel="0" collapsed="false">
      <c r="A64" s="666" t="s">
        <v>80</v>
      </c>
      <c r="B64" s="206" t="n">
        <f aca="false">G64</f>
        <v>763</v>
      </c>
      <c r="C64" s="207"/>
      <c r="D64" s="206" t="n">
        <f aca="false">E64+F64</f>
        <v>53.41</v>
      </c>
      <c r="E64" s="206" t="n">
        <f aca="false">0.04*G64</f>
        <v>30.52</v>
      </c>
      <c r="F64" s="206" t="n">
        <f aca="false">0.03*G64</f>
        <v>22.89</v>
      </c>
      <c r="G64" s="207" t="n">
        <f aca="false">S64</f>
        <v>763</v>
      </c>
      <c r="H64" s="546" t="n">
        <f aca="false">B64*0.4</f>
        <v>305.2</v>
      </c>
      <c r="I64" s="216"/>
      <c r="J64" s="216"/>
      <c r="K64" s="216"/>
      <c r="L64" s="216"/>
      <c r="M64" s="216"/>
      <c r="N64" s="207" t="n">
        <v>22870</v>
      </c>
      <c r="O64" s="207" t="n">
        <v>23633</v>
      </c>
      <c r="P64" s="547"/>
      <c r="Q64" s="548"/>
      <c r="R64" s="548" t="n">
        <v>1</v>
      </c>
      <c r="S64" s="207" t="n">
        <f aca="false">(O64-N64)*R64</f>
        <v>763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35.1" hidden="false" customHeight="true" outlineLevel="0" collapsed="false">
      <c r="A65" s="551" t="s">
        <v>833</v>
      </c>
      <c r="B65" s="389" t="n">
        <f aca="false">(G65+D65)</f>
        <v>352275.029999998</v>
      </c>
      <c r="C65" s="389"/>
      <c r="D65" s="389" t="n">
        <f aca="false">E65+F65</f>
        <v>23046.0299999999</v>
      </c>
      <c r="E65" s="389" t="n">
        <f aca="false">0.04*G65</f>
        <v>13169.1599999999</v>
      </c>
      <c r="F65" s="389" t="n">
        <f aca="false">0.03*G65</f>
        <v>9876.86999999994</v>
      </c>
      <c r="G65" s="389" t="n">
        <f aca="false">(S65+S66)</f>
        <v>329228.999999998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79759.6</v>
      </c>
      <c r="O65" s="391" t="n">
        <v>80327.8</v>
      </c>
      <c r="P65" s="390"/>
      <c r="Q65" s="392" t="s">
        <v>835</v>
      </c>
      <c r="R65" s="389" t="n">
        <v>300</v>
      </c>
      <c r="S65" s="393" t="n">
        <f aca="false">(O65-N65)*R65</f>
        <v>170459.999999999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35.1" hidden="false" customHeight="tru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73955.7</v>
      </c>
      <c r="O66" s="391" t="n">
        <v>74484.93</v>
      </c>
      <c r="P66" s="390"/>
      <c r="Q66" s="392" t="s">
        <v>835</v>
      </c>
      <c r="R66" s="389" t="n">
        <v>300</v>
      </c>
      <c r="S66" s="393" t="n">
        <f aca="false">(O66-N66)*R66</f>
        <v>158768.999999999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B65-(B62+B44+B86+'Апрель 2021'!C328)</f>
        <v>69064.9799999978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/>
      <c r="C77" s="207"/>
      <c r="D77" s="206"/>
      <c r="E77" s="206"/>
      <c r="F77" s="206"/>
      <c r="G77" s="207"/>
      <c r="H77" s="546"/>
      <c r="I77" s="216"/>
      <c r="J77" s="216"/>
      <c r="K77" s="216"/>
      <c r="L77" s="216"/>
      <c r="M77" s="216"/>
      <c r="N77" s="207"/>
      <c r="O77" s="207"/>
      <c r="P77" s="134"/>
      <c r="Q77" s="135"/>
      <c r="R77" s="135"/>
      <c r="S77" s="131"/>
      <c r="T77" s="209"/>
      <c r="U77" s="210"/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7768</v>
      </c>
      <c r="C78" s="207"/>
      <c r="D78" s="206" t="n">
        <f aca="false">E78+F78</f>
        <v>543.76</v>
      </c>
      <c r="E78" s="206" t="n">
        <f aca="false">0.04*G78</f>
        <v>310.72</v>
      </c>
      <c r="F78" s="206" t="n">
        <f aca="false">0.03*G78</f>
        <v>233.04</v>
      </c>
      <c r="G78" s="207" t="n">
        <f aca="false">S78</f>
        <v>7768</v>
      </c>
      <c r="H78" s="546" t="n">
        <f aca="false">B78*0.4</f>
        <v>3107.2</v>
      </c>
      <c r="I78" s="216"/>
      <c r="J78" s="216"/>
      <c r="K78" s="216"/>
      <c r="L78" s="216"/>
      <c r="M78" s="216"/>
      <c r="N78" s="148" t="n">
        <v>112744</v>
      </c>
      <c r="O78" s="32" t="n">
        <v>120512</v>
      </c>
      <c r="P78" s="466"/>
      <c r="Q78" s="498"/>
      <c r="R78" s="498" t="n">
        <v>1</v>
      </c>
      <c r="S78" s="149" t="n">
        <f aca="false">(O78-N78)*R78</f>
        <v>7768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1994.48</v>
      </c>
      <c r="C79" s="206"/>
      <c r="D79" s="206" t="n">
        <f aca="false">E79+F79</f>
        <v>130.48</v>
      </c>
      <c r="E79" s="206" t="n">
        <f aca="false">0.04*G79</f>
        <v>74.56</v>
      </c>
      <c r="F79" s="206" t="n">
        <f aca="false">0.03*G79</f>
        <v>55.92</v>
      </c>
      <c r="G79" s="206" t="n">
        <f aca="false">S79</f>
        <v>1864</v>
      </c>
      <c r="H79" s="206" t="n">
        <f aca="false">0.6*B79</f>
        <v>1196.688</v>
      </c>
      <c r="I79" s="208"/>
      <c r="J79" s="208"/>
      <c r="K79" s="208"/>
      <c r="L79" s="208"/>
      <c r="M79" s="208" t="s">
        <v>170</v>
      </c>
      <c r="N79" s="148" t="n">
        <v>40097</v>
      </c>
      <c r="O79" s="32" t="n">
        <v>41961</v>
      </c>
      <c r="P79" s="204"/>
      <c r="Q79" s="276"/>
      <c r="R79" s="239" t="n">
        <v>1</v>
      </c>
      <c r="S79" s="148" t="n">
        <f aca="false">(O79-N79)*R79</f>
        <v>1864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1351.41</v>
      </c>
      <c r="C80" s="329"/>
      <c r="D80" s="329" t="n">
        <f aca="false">E80+F80</f>
        <v>88.41</v>
      </c>
      <c r="E80" s="329" t="n">
        <f aca="false">0.04*G80</f>
        <v>50.52</v>
      </c>
      <c r="F80" s="329" t="n">
        <f aca="false">0.03*G80</f>
        <v>37.89</v>
      </c>
      <c r="G80" s="329" t="n">
        <f aca="false">S80</f>
        <v>1263</v>
      </c>
      <c r="H80" s="329"/>
      <c r="I80" s="208"/>
      <c r="J80" s="208"/>
      <c r="K80" s="208"/>
      <c r="L80" s="208"/>
      <c r="M80" s="208" t="s">
        <v>340</v>
      </c>
      <c r="N80" s="194" t="n">
        <v>32561</v>
      </c>
      <c r="O80" s="40" t="n">
        <v>33824</v>
      </c>
      <c r="P80" s="237"/>
      <c r="Q80" s="561"/>
      <c r="R80" s="194" t="n">
        <v>1</v>
      </c>
      <c r="S80" s="148" t="n">
        <f aca="false">(O80-N80)*R80</f>
        <v>1263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231.12</v>
      </c>
      <c r="C82" s="329"/>
      <c r="D82" s="329" t="n">
        <f aca="false">E82+F82</f>
        <v>15.12</v>
      </c>
      <c r="E82" s="329" t="n">
        <f aca="false">0.04*G82</f>
        <v>8.64</v>
      </c>
      <c r="F82" s="329" t="n">
        <f aca="false">0.03*G82</f>
        <v>6.48</v>
      </c>
      <c r="G82" s="329" t="n">
        <f aca="false">S82</f>
        <v>216</v>
      </c>
      <c r="H82" s="329"/>
      <c r="I82" s="208"/>
      <c r="J82" s="208"/>
      <c r="K82" s="208"/>
      <c r="L82" s="208"/>
      <c r="M82" s="208" t="s">
        <v>340</v>
      </c>
      <c r="N82" s="194" t="n">
        <v>5362</v>
      </c>
      <c r="O82" s="40" t="n">
        <v>5578</v>
      </c>
      <c r="P82" s="237"/>
      <c r="Q82" s="561"/>
      <c r="R82" s="194" t="n">
        <v>1</v>
      </c>
      <c r="S82" s="194" t="n">
        <f aca="false">O82-N82</f>
        <v>216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1001.52</v>
      </c>
      <c r="C83" s="206"/>
      <c r="D83" s="206" t="n">
        <f aca="false">E83+F83</f>
        <v>65.52</v>
      </c>
      <c r="E83" s="206" t="n">
        <f aca="false">0.04*G83</f>
        <v>37.44</v>
      </c>
      <c r="F83" s="206" t="n">
        <f aca="false">0.03*G83</f>
        <v>28.08</v>
      </c>
      <c r="G83" s="206" t="n">
        <f aca="false">S83</f>
        <v>936</v>
      </c>
      <c r="H83" s="206" t="n">
        <f aca="false">0.6*B83</f>
        <v>600.912</v>
      </c>
      <c r="I83" s="208"/>
      <c r="J83" s="208"/>
      <c r="K83" s="208"/>
      <c r="L83" s="208"/>
      <c r="M83" s="208"/>
      <c r="N83" s="206" t="n">
        <v>26817</v>
      </c>
      <c r="O83" s="130" t="n">
        <v>27753</v>
      </c>
      <c r="P83" s="9"/>
      <c r="Q83" s="151"/>
      <c r="R83" s="206" t="n">
        <v>1</v>
      </c>
      <c r="S83" s="206" t="n">
        <f aca="false">(O83-N83)*R83</f>
        <v>936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301.74</v>
      </c>
      <c r="C84" s="329"/>
      <c r="D84" s="329" t="n">
        <f aca="false">E84+F84</f>
        <v>19.74</v>
      </c>
      <c r="E84" s="329" t="n">
        <f aca="false">0.04*G84</f>
        <v>11.28</v>
      </c>
      <c r="F84" s="329" t="n">
        <f aca="false">0.03*G84</f>
        <v>8.46</v>
      </c>
      <c r="G84" s="329" t="n">
        <f aca="false">S84</f>
        <v>282</v>
      </c>
      <c r="H84" s="329"/>
      <c r="I84" s="208"/>
      <c r="J84" s="208"/>
      <c r="K84" s="208"/>
      <c r="L84" s="208"/>
      <c r="M84" s="208" t="s">
        <v>340</v>
      </c>
      <c r="N84" s="194" t="n">
        <v>13606</v>
      </c>
      <c r="O84" s="40" t="n">
        <v>13888</v>
      </c>
      <c r="P84" s="237"/>
      <c r="Q84" s="561"/>
      <c r="R84" s="194" t="n">
        <v>1</v>
      </c>
      <c r="S84" s="194" t="n">
        <f aca="false">O84-N84</f>
        <v>282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6614</v>
      </c>
      <c r="C85" s="207"/>
      <c r="D85" s="206" t="n">
        <f aca="false">E85+F85</f>
        <v>462.98</v>
      </c>
      <c r="E85" s="206" t="n">
        <f aca="false">0.04*G85</f>
        <v>264.56</v>
      </c>
      <c r="F85" s="206" t="n">
        <f aca="false">0.03*G85</f>
        <v>198.42</v>
      </c>
      <c r="G85" s="207" t="n">
        <f aca="false">S85</f>
        <v>6614</v>
      </c>
      <c r="H85" s="546" t="n">
        <f aca="false">B85*0.4</f>
        <v>2645.6</v>
      </c>
      <c r="I85" s="216"/>
      <c r="J85" s="216"/>
      <c r="K85" s="216"/>
      <c r="L85" s="216"/>
      <c r="M85" s="216"/>
      <c r="N85" s="149" t="n">
        <v>125093</v>
      </c>
      <c r="O85" s="126" t="n">
        <v>131707</v>
      </c>
      <c r="P85" s="466"/>
      <c r="Q85" s="498"/>
      <c r="R85" s="498" t="n">
        <v>1</v>
      </c>
      <c r="S85" s="149" t="n">
        <f aca="false">(O85-N85)*R85</f>
        <v>6614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SUM(B75:B85)+B64</f>
        <v>20525.27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pane xSplit="1" ySplit="6" topLeftCell="B650" activePane="bottomRight" state="frozen"/>
      <selection pane="topLeft" activeCell="A1" activeCellId="0" sqref="A1"/>
      <selection pane="topRight" activeCell="B1" activeCellId="0" sqref="B1"/>
      <selection pane="bottomLeft" activeCell="A650" activeCellId="0" sqref="A650"/>
      <selection pane="bottomRight" activeCell="V657" activeCellId="0" sqref="V657:V696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0.85"/>
    <col collapsed="false" customWidth="true" hidden="false" outlineLevel="0" max="3" min="3" style="1" width="22.71"/>
    <col collapsed="false" customWidth="true" hidden="false" outlineLevel="0" max="4" min="4" style="1" width="22.57"/>
    <col collapsed="false" customWidth="true" hidden="false" outlineLevel="0" max="5" min="5" style="1" width="18"/>
    <col collapsed="false" customWidth="true" hidden="false" outlineLevel="0" max="6" min="6" style="1" width="18.43"/>
    <col collapsed="false" customWidth="true" hidden="false" outlineLevel="0" max="7" min="7" style="1" width="18"/>
    <col collapsed="false" customWidth="true" hidden="false" outlineLevel="0" max="8" min="8" style="1" width="19.85"/>
    <col collapsed="false" customWidth="true" hidden="false" outlineLevel="0" max="9" min="9" style="1" width="15.85"/>
    <col collapsed="false" customWidth="true" hidden="true" outlineLevel="0" max="10" min="10" style="1" width="0.29"/>
    <col collapsed="false" customWidth="true" hidden="true" outlineLevel="0" max="11" min="11" style="1" width="31.14"/>
    <col collapsed="false" customWidth="true" hidden="true" outlineLevel="0" max="12" min="12" style="1" width="29.57"/>
    <col collapsed="false" customWidth="true" hidden="true" outlineLevel="0" max="13" min="13" style="1" width="29.14"/>
    <col collapsed="false" customWidth="true" hidden="true" outlineLevel="0" max="14" min="14" style="1" width="7.28"/>
    <col collapsed="false" customWidth="true" hidden="false" outlineLevel="0" max="15" min="15" style="1" width="30.42"/>
    <col collapsed="false" customWidth="true" hidden="false" outlineLevel="0" max="16" min="16" style="1" width="36.85"/>
    <col collapsed="false" customWidth="true" hidden="true" outlineLevel="0" max="17" min="17" style="1" width="40.28"/>
    <col collapsed="false" customWidth="true" hidden="true" outlineLevel="0" max="18" min="18" style="1" width="36.43"/>
    <col collapsed="false" customWidth="true" hidden="false" outlineLevel="0" max="19" min="19" style="1" width="11.43"/>
    <col collapsed="false" customWidth="true" hidden="false" outlineLevel="0" max="20" min="20" style="1" width="20.28"/>
    <col collapsed="false" customWidth="true" hidden="false" outlineLevel="0" max="21" min="21" style="3" width="40.14"/>
    <col collapsed="false" customWidth="true" hidden="false" outlineLevel="0" max="22" min="22" style="4" width="161.43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1105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66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236" t="s">
        <v>18</v>
      </c>
      <c r="C8" s="148" t="n">
        <f aca="false">H8+E8</f>
        <v>3802</v>
      </c>
      <c r="D8" s="148"/>
      <c r="E8" s="148" t="n">
        <v>0</v>
      </c>
      <c r="F8" s="148" t="n">
        <v>0</v>
      </c>
      <c r="G8" s="148" t="n">
        <v>0</v>
      </c>
      <c r="H8" s="148" t="n">
        <f aca="false">T8+T9</f>
        <v>3802</v>
      </c>
      <c r="I8" s="148" t="n">
        <f aca="false">0.4*C8</f>
        <v>1520.8</v>
      </c>
      <c r="J8" s="24"/>
      <c r="K8" s="24"/>
      <c r="L8" s="24"/>
      <c r="M8" s="566"/>
      <c r="N8" s="25"/>
      <c r="O8" s="148" t="n">
        <v>607177</v>
      </c>
      <c r="P8" s="148" t="n">
        <v>610005</v>
      </c>
      <c r="Q8" s="204"/>
      <c r="R8" s="226"/>
      <c r="S8" s="148" t="n">
        <v>1</v>
      </c>
      <c r="T8" s="148" t="n">
        <f aca="false">(P8-O8)*S8</f>
        <v>2828</v>
      </c>
      <c r="U8" s="640" t="n">
        <v>108076</v>
      </c>
      <c r="V8" s="153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236"/>
      <c r="C9" s="148"/>
      <c r="D9" s="148"/>
      <c r="E9" s="148"/>
      <c r="F9" s="148"/>
      <c r="G9" s="148"/>
      <c r="H9" s="148"/>
      <c r="I9" s="148"/>
      <c r="J9" s="24"/>
      <c r="K9" s="24"/>
      <c r="L9" s="24"/>
      <c r="M9" s="24"/>
      <c r="N9" s="25"/>
      <c r="O9" s="194" t="n">
        <v>277812</v>
      </c>
      <c r="P9" s="194" t="n">
        <v>278786</v>
      </c>
      <c r="Q9" s="204"/>
      <c r="R9" s="567"/>
      <c r="S9" s="194" t="n">
        <v>1</v>
      </c>
      <c r="T9" s="148" t="n">
        <f aca="false">(P9-O9)*S9</f>
        <v>974</v>
      </c>
      <c r="U9" s="640" t="n">
        <v>108093</v>
      </c>
      <c r="V9" s="153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236" t="s">
        <v>21</v>
      </c>
      <c r="C10" s="148" t="n">
        <f aca="false">H10+E10</f>
        <v>4675.5</v>
      </c>
      <c r="D10" s="148"/>
      <c r="E10" s="148" t="n">
        <f aca="false">F10+G10</f>
        <v>0</v>
      </c>
      <c r="F10" s="148" t="n">
        <v>0</v>
      </c>
      <c r="G10" s="148" t="n">
        <v>0</v>
      </c>
      <c r="H10" s="148" t="n">
        <f aca="false">T10+T11</f>
        <v>4675.5</v>
      </c>
      <c r="I10" s="148" t="n">
        <f aca="false">0.4*C10</f>
        <v>1870.2</v>
      </c>
      <c r="J10" s="24"/>
      <c r="K10" s="24"/>
      <c r="L10" s="24"/>
      <c r="M10" s="24"/>
      <c r="N10" s="25"/>
      <c r="O10" s="194" t="n">
        <v>8199.8</v>
      </c>
      <c r="P10" s="194" t="n">
        <v>8411.3</v>
      </c>
      <c r="Q10" s="204"/>
      <c r="R10" s="276"/>
      <c r="S10" s="194" t="n">
        <v>15</v>
      </c>
      <c r="T10" s="148" t="n">
        <f aca="false">(P10-O10)*S10</f>
        <v>3172.5</v>
      </c>
      <c r="U10" s="640" t="n">
        <v>798111</v>
      </c>
      <c r="V10" s="153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236" t="s">
        <v>24</v>
      </c>
      <c r="C11" s="148"/>
      <c r="D11" s="148"/>
      <c r="E11" s="148"/>
      <c r="F11" s="148"/>
      <c r="G11" s="148"/>
      <c r="H11" s="148"/>
      <c r="I11" s="148"/>
      <c r="J11" s="24"/>
      <c r="K11" s="24"/>
      <c r="L11" s="24"/>
      <c r="M11" s="24"/>
      <c r="N11" s="25"/>
      <c r="O11" s="194" t="n">
        <v>67034</v>
      </c>
      <c r="P11" s="194" t="n">
        <v>68537</v>
      </c>
      <c r="Q11" s="204"/>
      <c r="R11" s="276"/>
      <c r="S11" s="194" t="n">
        <v>1</v>
      </c>
      <c r="T11" s="148" t="n">
        <f aca="false">(P11-O11)*S11</f>
        <v>1503</v>
      </c>
      <c r="U11" s="640" t="s">
        <v>1106</v>
      </c>
      <c r="V11" s="153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505"/>
      <c r="C12" s="429"/>
      <c r="D12" s="429"/>
      <c r="E12" s="429"/>
      <c r="F12" s="429"/>
      <c r="G12" s="429"/>
      <c r="H12" s="429"/>
      <c r="I12" s="429"/>
      <c r="J12" s="568"/>
      <c r="K12" s="569"/>
      <c r="L12" s="569"/>
      <c r="M12" s="430"/>
      <c r="N12" s="430"/>
      <c r="O12" s="429"/>
      <c r="P12" s="429"/>
      <c r="Q12" s="570"/>
      <c r="R12" s="570"/>
      <c r="S12" s="429"/>
      <c r="T12" s="429"/>
      <c r="U12" s="668"/>
      <c r="V12" s="433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505" t="s">
        <v>26</v>
      </c>
      <c r="C13" s="429" t="n">
        <f aca="false">(C98-C46-C14-C95-C96)</f>
        <v>8187.51999999991</v>
      </c>
      <c r="D13" s="429"/>
      <c r="E13" s="429"/>
      <c r="F13" s="429"/>
      <c r="G13" s="429"/>
      <c r="H13" s="429"/>
      <c r="I13" s="429"/>
      <c r="J13" s="568"/>
      <c r="K13" s="569"/>
      <c r="L13" s="569"/>
      <c r="M13" s="430"/>
      <c r="N13" s="430"/>
      <c r="O13" s="429"/>
      <c r="P13" s="429"/>
      <c r="Q13" s="570"/>
      <c r="R13" s="570"/>
      <c r="S13" s="429"/>
      <c r="T13" s="429"/>
      <c r="U13" s="669" t="s">
        <v>27</v>
      </c>
      <c r="V13" s="433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571" t="s">
        <v>28</v>
      </c>
      <c r="C14" s="148" t="n">
        <f aca="false">H14</f>
        <v>6.00000000000364</v>
      </c>
      <c r="D14" s="148"/>
      <c r="E14" s="148" t="n">
        <v>0</v>
      </c>
      <c r="F14" s="148" t="n">
        <v>0</v>
      </c>
      <c r="G14" s="148" t="n">
        <v>0</v>
      </c>
      <c r="H14" s="148" t="n">
        <f aca="false">T14</f>
        <v>6.00000000000364</v>
      </c>
      <c r="I14" s="148" t="n">
        <f aca="false">0.4*C14</f>
        <v>2.40000000000146</v>
      </c>
      <c r="J14" s="162" t="s">
        <v>16</v>
      </c>
      <c r="K14" s="162"/>
      <c r="L14" s="162"/>
      <c r="M14" s="25"/>
      <c r="N14" s="25"/>
      <c r="O14" s="148" t="n">
        <v>3918.6</v>
      </c>
      <c r="P14" s="148" t="n">
        <v>3918.9</v>
      </c>
      <c r="Q14" s="226" t="s">
        <v>29</v>
      </c>
      <c r="R14" s="226"/>
      <c r="S14" s="148" t="n">
        <v>20</v>
      </c>
      <c r="T14" s="148" t="n">
        <f aca="false">(P14-O14)*S14</f>
        <v>6.00000000000364</v>
      </c>
      <c r="U14" s="640" t="n">
        <v>182341</v>
      </c>
      <c r="V14" s="153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571" t="s">
        <v>921</v>
      </c>
      <c r="C15" s="429" t="n">
        <f aca="false">H15+E15</f>
        <v>0</v>
      </c>
      <c r="D15" s="429"/>
      <c r="E15" s="429"/>
      <c r="F15" s="429"/>
      <c r="G15" s="429"/>
      <c r="H15" s="429" t="n">
        <f aca="false">T15</f>
        <v>0</v>
      </c>
      <c r="I15" s="429" t="n">
        <f aca="false">0.2*C15</f>
        <v>0</v>
      </c>
      <c r="J15" s="569"/>
      <c r="K15" s="569"/>
      <c r="L15" s="569"/>
      <c r="M15" s="430"/>
      <c r="N15" s="430"/>
      <c r="O15" s="429" t="n">
        <v>1182</v>
      </c>
      <c r="P15" s="429" t="n">
        <v>1182</v>
      </c>
      <c r="Q15" s="431" t="s">
        <v>35</v>
      </c>
      <c r="R15" s="431"/>
      <c r="S15" s="429" t="n">
        <v>1</v>
      </c>
      <c r="T15" s="429" t="n">
        <f aca="false">P15-O15</f>
        <v>0</v>
      </c>
      <c r="U15" s="668" t="n">
        <v>1152</v>
      </c>
      <c r="V15" s="571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236" t="s">
        <v>31</v>
      </c>
      <c r="C16" s="148" t="n">
        <f aca="false">H16</f>
        <v>1152</v>
      </c>
      <c r="D16" s="148"/>
      <c r="E16" s="148" t="n">
        <f aca="false">F16+G16</f>
        <v>80.64</v>
      </c>
      <c r="F16" s="148" t="n">
        <f aca="false">0.04*H16</f>
        <v>46.08</v>
      </c>
      <c r="G16" s="148" t="n">
        <f aca="false">0.03*H16</f>
        <v>34.56</v>
      </c>
      <c r="H16" s="148" t="n">
        <f aca="false">T16</f>
        <v>1152</v>
      </c>
      <c r="I16" s="148" t="n">
        <f aca="false">0.6*C16</f>
        <v>691.2</v>
      </c>
      <c r="J16" s="25"/>
      <c r="K16" s="25"/>
      <c r="L16" s="25"/>
      <c r="M16" s="25"/>
      <c r="N16" s="25"/>
      <c r="O16" s="148" t="n">
        <v>54748</v>
      </c>
      <c r="P16" s="148" t="n">
        <v>55900</v>
      </c>
      <c r="Q16" s="204"/>
      <c r="R16" s="562"/>
      <c r="S16" s="239" t="n">
        <v>1</v>
      </c>
      <c r="T16" s="148" t="n">
        <f aca="false">(P16-O16)*S16</f>
        <v>1152</v>
      </c>
      <c r="U16" s="640" t="n">
        <v>84036</v>
      </c>
      <c r="V16" s="153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505" t="s">
        <v>34</v>
      </c>
      <c r="C17" s="429" t="n">
        <f aca="false">H17+E17</f>
        <v>0</v>
      </c>
      <c r="D17" s="429"/>
      <c r="E17" s="429"/>
      <c r="F17" s="429"/>
      <c r="G17" s="429"/>
      <c r="H17" s="429" t="n">
        <f aca="false">T17</f>
        <v>0</v>
      </c>
      <c r="I17" s="429" t="n">
        <f aca="false">0.2*C17</f>
        <v>0</v>
      </c>
      <c r="J17" s="569"/>
      <c r="K17" s="569"/>
      <c r="L17" s="569"/>
      <c r="M17" s="430"/>
      <c r="N17" s="430"/>
      <c r="O17" s="429" t="n">
        <v>626181</v>
      </c>
      <c r="P17" s="429" t="n">
        <v>626181</v>
      </c>
      <c r="Q17" s="431" t="s">
        <v>35</v>
      </c>
      <c r="R17" s="431"/>
      <c r="S17" s="429" t="n">
        <v>1</v>
      </c>
      <c r="T17" s="429" t="n">
        <f aca="false">P17-O17</f>
        <v>0</v>
      </c>
      <c r="U17" s="668" t="n">
        <v>2648</v>
      </c>
      <c r="V17" s="433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236" t="s">
        <v>38</v>
      </c>
      <c r="C18" s="148" t="n">
        <f aca="false">H18+E18</f>
        <v>595.520000000001</v>
      </c>
      <c r="D18" s="148"/>
      <c r="E18" s="148" t="n">
        <f aca="false">F18+G18</f>
        <v>0</v>
      </c>
      <c r="F18" s="148" t="n">
        <v>0</v>
      </c>
      <c r="G18" s="148" t="n">
        <v>0</v>
      </c>
      <c r="H18" s="148" t="n">
        <f aca="false">T18</f>
        <v>595.520000000001</v>
      </c>
      <c r="I18" s="148" t="n">
        <f aca="false">T20</f>
        <v>0</v>
      </c>
      <c r="J18" s="25"/>
      <c r="K18" s="162"/>
      <c r="L18" s="162"/>
      <c r="M18" s="25"/>
      <c r="N18" s="25"/>
      <c r="O18" s="469" t="n">
        <v>930.6115</v>
      </c>
      <c r="P18" s="469" t="n">
        <v>945.4995</v>
      </c>
      <c r="Q18" s="226" t="s">
        <v>39</v>
      </c>
      <c r="R18" s="226"/>
      <c r="S18" s="148" t="n">
        <v>40</v>
      </c>
      <c r="T18" s="148" t="n">
        <f aca="false">(P18-O18)*S18</f>
        <v>595.520000000001</v>
      </c>
      <c r="U18" s="640" t="n">
        <v>28377662</v>
      </c>
      <c r="V18" s="153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670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236" t="s">
        <v>42</v>
      </c>
      <c r="C20" s="148" t="n">
        <f aca="false">H20+E20</f>
        <v>0</v>
      </c>
      <c r="D20" s="148"/>
      <c r="E20" s="148" t="n">
        <f aca="false">F20+G20</f>
        <v>0</v>
      </c>
      <c r="F20" s="148" t="n">
        <f aca="false">0.04*H20</f>
        <v>0</v>
      </c>
      <c r="G20" s="148" t="n">
        <f aca="false">0.03*H20</f>
        <v>0</v>
      </c>
      <c r="H20" s="148" t="n">
        <f aca="false">T20</f>
        <v>0</v>
      </c>
      <c r="I20" s="148" t="n">
        <f aca="false">0.6*C20</f>
        <v>0</v>
      </c>
      <c r="J20" s="25"/>
      <c r="K20" s="25"/>
      <c r="L20" s="25"/>
      <c r="M20" s="25"/>
      <c r="N20" s="25"/>
      <c r="O20" s="148" t="n">
        <f aca="false">13159+2088+1399</f>
        <v>16646</v>
      </c>
      <c r="P20" s="148" t="n">
        <f aca="false">13159+2088+1399</f>
        <v>16646</v>
      </c>
      <c r="Q20" s="204"/>
      <c r="R20" s="562"/>
      <c r="S20" s="239" t="n">
        <v>1</v>
      </c>
      <c r="T20" s="148" t="n">
        <f aca="false">(P20-O20)*S20</f>
        <v>0</v>
      </c>
      <c r="U20" s="640" t="s">
        <v>43</v>
      </c>
      <c r="V20" s="153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236" t="s">
        <v>46</v>
      </c>
      <c r="C21" s="148" t="n">
        <f aca="false">H21+E21</f>
        <v>2470</v>
      </c>
      <c r="D21" s="148"/>
      <c r="E21" s="148" t="n">
        <v>0</v>
      </c>
      <c r="F21" s="148" t="n">
        <v>0</v>
      </c>
      <c r="G21" s="148" t="n">
        <v>0</v>
      </c>
      <c r="H21" s="148" t="n">
        <f aca="false">T21</f>
        <v>2470</v>
      </c>
      <c r="I21" s="148" t="n">
        <f aca="false">0.4*C21</f>
        <v>988</v>
      </c>
      <c r="J21" s="25"/>
      <c r="K21" s="162"/>
      <c r="L21" s="162"/>
      <c r="M21" s="25"/>
      <c r="N21" s="25"/>
      <c r="O21" s="148" t="n">
        <v>5106.5</v>
      </c>
      <c r="P21" s="148" t="n">
        <v>5230</v>
      </c>
      <c r="Q21" s="259"/>
      <c r="R21" s="259"/>
      <c r="S21" s="148" t="n">
        <v>20</v>
      </c>
      <c r="T21" s="148" t="n">
        <f aca="false">(P21-O21)*S21</f>
        <v>2470</v>
      </c>
      <c r="U21" s="640" t="n">
        <v>88154</v>
      </c>
      <c r="V21" s="153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481" t="s">
        <v>48</v>
      </c>
      <c r="C22" s="148" t="n">
        <f aca="false">H22+E22</f>
        <v>164.78</v>
      </c>
      <c r="D22" s="148"/>
      <c r="E22" s="148" t="n">
        <f aca="false">F22+G22</f>
        <v>10.78</v>
      </c>
      <c r="F22" s="148" t="n">
        <f aca="false">0.04*H22</f>
        <v>6.16</v>
      </c>
      <c r="G22" s="148" t="n">
        <f aca="false">0.03*H22</f>
        <v>4.62</v>
      </c>
      <c r="H22" s="148" t="n">
        <f aca="false">T22</f>
        <v>154</v>
      </c>
      <c r="I22" s="148" t="n">
        <f aca="false">0.6*C22</f>
        <v>98.868</v>
      </c>
      <c r="J22" s="25"/>
      <c r="K22" s="25"/>
      <c r="L22" s="25"/>
      <c r="M22" s="25"/>
      <c r="N22" s="25"/>
      <c r="O22" s="148" t="n">
        <v>26968</v>
      </c>
      <c r="P22" s="148" t="n">
        <v>27122</v>
      </c>
      <c r="Q22" s="204"/>
      <c r="R22" s="562"/>
      <c r="S22" s="239" t="n">
        <v>1</v>
      </c>
      <c r="T22" s="148" t="n">
        <f aca="false">(P22-O22)*S22</f>
        <v>154</v>
      </c>
      <c r="U22" s="640" t="n">
        <v>7862</v>
      </c>
      <c r="V22" s="153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05"/>
      <c r="C23" s="572"/>
      <c r="D23" s="429"/>
      <c r="E23" s="429"/>
      <c r="F23" s="429"/>
      <c r="G23" s="429"/>
      <c r="H23" s="429"/>
      <c r="I23" s="572"/>
      <c r="J23" s="569"/>
      <c r="K23" s="569"/>
      <c r="L23" s="569"/>
      <c r="M23" s="430"/>
      <c r="N23" s="430"/>
      <c r="O23" s="429"/>
      <c r="P23" s="429"/>
      <c r="Q23" s="573"/>
      <c r="R23" s="573"/>
      <c r="S23" s="429"/>
      <c r="T23" s="429"/>
      <c r="U23" s="668"/>
      <c r="V23" s="433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05"/>
      <c r="C24" s="572"/>
      <c r="D24" s="429"/>
      <c r="E24" s="429"/>
      <c r="F24" s="429"/>
      <c r="G24" s="429"/>
      <c r="H24" s="429"/>
      <c r="I24" s="572"/>
      <c r="J24" s="569"/>
      <c r="K24" s="569"/>
      <c r="L24" s="569"/>
      <c r="M24" s="430"/>
      <c r="N24" s="430"/>
      <c r="O24" s="429"/>
      <c r="P24" s="429"/>
      <c r="Q24" s="573"/>
      <c r="R24" s="573"/>
      <c r="S24" s="429"/>
      <c r="T24" s="429"/>
      <c r="U24" s="668"/>
      <c r="V24" s="433"/>
      <c r="W24" s="52"/>
      <c r="X24" s="53"/>
      <c r="Y24" s="53"/>
      <c r="Z24" s="53"/>
      <c r="AA24" s="53"/>
      <c r="AB24" s="53"/>
      <c r="AC24" s="53"/>
    </row>
    <row r="25" customFormat="false" ht="51" hidden="false" customHeight="false" outlineLevel="0" collapsed="false">
      <c r="A25" s="10"/>
      <c r="B25" s="236" t="s">
        <v>51</v>
      </c>
      <c r="C25" s="148" t="n">
        <f aca="false">H25+E25</f>
        <v>33029.9999999996</v>
      </c>
      <c r="D25" s="148"/>
      <c r="E25" s="148" t="n">
        <v>0</v>
      </c>
      <c r="F25" s="148" t="n">
        <v>0</v>
      </c>
      <c r="G25" s="148" t="n">
        <v>0</v>
      </c>
      <c r="H25" s="148" t="n">
        <f aca="false">T25</f>
        <v>33029.9999999996</v>
      </c>
      <c r="I25" s="148" t="n">
        <f aca="false">0.4*C25</f>
        <v>13211.9999999998</v>
      </c>
      <c r="J25" s="162"/>
      <c r="K25" s="162"/>
      <c r="L25" s="162"/>
      <c r="M25" s="25"/>
      <c r="N25" s="25"/>
      <c r="O25" s="148" t="n">
        <v>47621.3</v>
      </c>
      <c r="P25" s="148" t="n">
        <v>47731.4</v>
      </c>
      <c r="Q25" s="226" t="s">
        <v>52</v>
      </c>
      <c r="R25" s="226"/>
      <c r="S25" s="148" t="n">
        <v>300</v>
      </c>
      <c r="T25" s="148" t="n">
        <f aca="false">(P25-O25)*S25</f>
        <v>33029.9999999996</v>
      </c>
      <c r="U25" s="640" t="s">
        <v>53</v>
      </c>
      <c r="V25" s="153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05"/>
      <c r="C26" s="429"/>
      <c r="D26" s="429"/>
      <c r="E26" s="429"/>
      <c r="F26" s="429"/>
      <c r="G26" s="429"/>
      <c r="H26" s="429"/>
      <c r="I26" s="429"/>
      <c r="J26" s="569"/>
      <c r="K26" s="569"/>
      <c r="L26" s="569"/>
      <c r="M26" s="430"/>
      <c r="N26" s="430"/>
      <c r="O26" s="575"/>
      <c r="P26" s="575"/>
      <c r="Q26" s="506"/>
      <c r="R26" s="570"/>
      <c r="S26" s="575"/>
      <c r="T26" s="575"/>
      <c r="U26" s="668"/>
      <c r="V26" s="433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505" t="s">
        <v>56</v>
      </c>
      <c r="C27" s="148" t="n">
        <f aca="false">H27+E27</f>
        <v>18432</v>
      </c>
      <c r="D27" s="148"/>
      <c r="E27" s="148" t="n">
        <v>0</v>
      </c>
      <c r="F27" s="148" t="n">
        <v>0</v>
      </c>
      <c r="G27" s="148" t="n">
        <v>0</v>
      </c>
      <c r="H27" s="148" t="n">
        <f aca="false">T27</f>
        <v>18432</v>
      </c>
      <c r="I27" s="148" t="n">
        <f aca="false">0.4*C27</f>
        <v>7372.80000000002</v>
      </c>
      <c r="J27" s="162"/>
      <c r="K27" s="162"/>
      <c r="L27" s="162"/>
      <c r="M27" s="25"/>
      <c r="N27" s="25"/>
      <c r="O27" s="148" t="n">
        <v>3447.7</v>
      </c>
      <c r="P27" s="148" t="n">
        <v>3601.3</v>
      </c>
      <c r="Q27" s="204"/>
      <c r="R27" s="576"/>
      <c r="S27" s="148" t="n">
        <v>120</v>
      </c>
      <c r="T27" s="148" t="n">
        <f aca="false">(P27-O27)*S27</f>
        <v>18432</v>
      </c>
      <c r="U27" s="671" t="n">
        <v>470</v>
      </c>
      <c r="V27" s="153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571" t="s">
        <v>57</v>
      </c>
      <c r="C28" s="148" t="n">
        <f aca="false">H28+E28</f>
        <v>527.999999999738</v>
      </c>
      <c r="D28" s="148"/>
      <c r="E28" s="148" t="n">
        <v>0</v>
      </c>
      <c r="F28" s="148" t="n">
        <v>0</v>
      </c>
      <c r="G28" s="148" t="n">
        <v>0</v>
      </c>
      <c r="H28" s="148" t="n">
        <f aca="false">T28</f>
        <v>527.999999999738</v>
      </c>
      <c r="I28" s="148" t="n">
        <f aca="false">0.4*C28</f>
        <v>211.199999999895</v>
      </c>
      <c r="J28" s="162"/>
      <c r="K28" s="162"/>
      <c r="L28" s="162"/>
      <c r="M28" s="25"/>
      <c r="N28" s="25"/>
      <c r="O28" s="148" t="n">
        <v>15190.5</v>
      </c>
      <c r="P28" s="148" t="n">
        <v>15337.8</v>
      </c>
      <c r="Q28" s="204"/>
      <c r="R28" s="576"/>
      <c r="S28" s="148" t="n">
        <v>300</v>
      </c>
      <c r="T28" s="148" t="n">
        <f aca="false">(P28-O28)*S28-T32-T27</f>
        <v>527.999999999738</v>
      </c>
      <c r="U28" s="640" t="s">
        <v>58</v>
      </c>
      <c r="V28" s="153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672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236" t="s">
        <v>62</v>
      </c>
      <c r="C30" s="148" t="n">
        <f aca="false">H30+E30</f>
        <v>26095.1172</v>
      </c>
      <c r="D30" s="148"/>
      <c r="E30" s="148" t="n">
        <f aca="false">F30+G30</f>
        <v>1707.1572</v>
      </c>
      <c r="F30" s="148" t="n">
        <f aca="false">0.04*H30</f>
        <v>975.518400000001</v>
      </c>
      <c r="G30" s="148" t="n">
        <f aca="false">0.03*H30</f>
        <v>731.638800000001</v>
      </c>
      <c r="H30" s="148" t="n">
        <f aca="false">T30</f>
        <v>24387.96</v>
      </c>
      <c r="I30" s="148" t="n">
        <f aca="false">T31</f>
        <v>88160</v>
      </c>
      <c r="J30" s="162"/>
      <c r="K30" s="162"/>
      <c r="L30" s="162"/>
      <c r="M30" s="25"/>
      <c r="N30" s="25"/>
      <c r="O30" s="148" t="n">
        <v>41966.54</v>
      </c>
      <c r="P30" s="148" t="n">
        <v>42373.006</v>
      </c>
      <c r="Q30" s="204"/>
      <c r="R30" s="362"/>
      <c r="S30" s="148" t="n">
        <v>60</v>
      </c>
      <c r="T30" s="148" t="n">
        <f aca="false">(P30-O30)*S30</f>
        <v>24387.96</v>
      </c>
      <c r="U30" s="640" t="s">
        <v>63</v>
      </c>
      <c r="V30" s="153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236" t="s">
        <v>65</v>
      </c>
      <c r="C31" s="148" t="n">
        <f aca="false">T31</f>
        <v>88160</v>
      </c>
      <c r="D31" s="148"/>
      <c r="E31" s="148" t="n">
        <f aca="false">F31+G31</f>
        <v>6171.2</v>
      </c>
      <c r="F31" s="148" t="n">
        <f aca="false">0.04*H31</f>
        <v>3526.4</v>
      </c>
      <c r="G31" s="148" t="n">
        <f aca="false">0.03*H31</f>
        <v>2644.8</v>
      </c>
      <c r="H31" s="148" t="n">
        <f aca="false">T31</f>
        <v>88160</v>
      </c>
      <c r="I31" s="148" t="n">
        <f aca="false">0.6*C31</f>
        <v>52896</v>
      </c>
      <c r="J31" s="25"/>
      <c r="K31" s="25"/>
      <c r="L31" s="25"/>
      <c r="M31" s="25"/>
      <c r="N31" s="25"/>
      <c r="O31" s="148" t="n">
        <v>9495</v>
      </c>
      <c r="P31" s="148" t="n">
        <v>10046</v>
      </c>
      <c r="Q31" s="204"/>
      <c r="R31" s="562"/>
      <c r="S31" s="239" t="n">
        <v>160</v>
      </c>
      <c r="T31" s="148" t="n">
        <f aca="false">(P31-O31)*S31</f>
        <v>88160</v>
      </c>
      <c r="U31" s="640" t="n">
        <v>4435</v>
      </c>
      <c r="V31" s="153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578" t="s">
        <v>940</v>
      </c>
      <c r="C32" s="148" t="n">
        <f aca="false">H32+E32</f>
        <v>26996.1</v>
      </c>
      <c r="D32" s="148"/>
      <c r="E32" s="148" t="n">
        <f aca="false">F32+G32</f>
        <v>1766.1</v>
      </c>
      <c r="F32" s="148" t="n">
        <f aca="false">0.04*H32</f>
        <v>1009.2</v>
      </c>
      <c r="G32" s="148" t="n">
        <f aca="false">0.03*H32</f>
        <v>756.9</v>
      </c>
      <c r="H32" s="148" t="n">
        <f aca="false">T32</f>
        <v>25230</v>
      </c>
      <c r="I32" s="190" t="n">
        <f aca="false">T34</f>
        <v>1851</v>
      </c>
      <c r="J32" s="162"/>
      <c r="K32" s="162"/>
      <c r="L32" s="162"/>
      <c r="M32" s="25"/>
      <c r="N32" s="25"/>
      <c r="O32" s="148" t="n">
        <v>1186.6</v>
      </c>
      <c r="P32" s="148" t="n">
        <v>1607.1</v>
      </c>
      <c r="Q32" s="204"/>
      <c r="R32" s="362"/>
      <c r="S32" s="148" t="n">
        <v>60</v>
      </c>
      <c r="T32" s="148" t="n">
        <f aca="false">(P32-O32)*S32</f>
        <v>25230</v>
      </c>
      <c r="U32" s="640" t="s">
        <v>1107</v>
      </c>
      <c r="V32" s="153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6.25" hidden="false" customHeight="false" outlineLevel="0" collapsed="false">
      <c r="A33" s="10"/>
      <c r="B33" s="108"/>
      <c r="C33" s="32"/>
      <c r="D33" s="32"/>
      <c r="E33" s="32"/>
      <c r="F33" s="32"/>
      <c r="G33" s="32"/>
      <c r="H33" s="32"/>
      <c r="I33" s="109"/>
      <c r="J33" s="63"/>
      <c r="K33" s="63"/>
      <c r="L33" s="63"/>
      <c r="M33" s="35"/>
      <c r="N33" s="35"/>
      <c r="O33" s="32"/>
      <c r="P33" s="32"/>
      <c r="Q33" s="36"/>
      <c r="R33" s="107"/>
      <c r="S33" s="32"/>
      <c r="T33" s="32"/>
      <c r="U33" s="418"/>
      <c r="V33" s="39"/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481" t="s">
        <v>69</v>
      </c>
      <c r="C34" s="148" t="n">
        <f aca="false">H34+E34</f>
        <v>1980.57</v>
      </c>
      <c r="D34" s="148"/>
      <c r="E34" s="148" t="n">
        <f aca="false">F34+G34</f>
        <v>129.57</v>
      </c>
      <c r="F34" s="148" t="n">
        <f aca="false">0.04*H34</f>
        <v>74.04</v>
      </c>
      <c r="G34" s="148" t="n">
        <f aca="false">0.03*H34</f>
        <v>55.53</v>
      </c>
      <c r="H34" s="148" t="n">
        <f aca="false">T34</f>
        <v>1851</v>
      </c>
      <c r="I34" s="148" t="n">
        <f aca="false">0.6*C34</f>
        <v>1188.342</v>
      </c>
      <c r="J34" s="25"/>
      <c r="K34" s="25"/>
      <c r="L34" s="25"/>
      <c r="M34" s="25"/>
      <c r="N34" s="25"/>
      <c r="O34" s="148" t="n">
        <v>31051</v>
      </c>
      <c r="P34" s="148" t="n">
        <v>32902</v>
      </c>
      <c r="Q34" s="204"/>
      <c r="R34" s="562"/>
      <c r="S34" s="239" t="n">
        <v>1</v>
      </c>
      <c r="T34" s="148" t="n">
        <f aca="false">(P34-O34)*S34</f>
        <v>1851</v>
      </c>
      <c r="U34" s="640" t="s">
        <v>1108</v>
      </c>
      <c r="V34" s="153" t="s">
        <v>70</v>
      </c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505" t="s">
        <v>71</v>
      </c>
      <c r="C35" s="148" t="n">
        <f aca="false">H35+E35</f>
        <v>864</v>
      </c>
      <c r="D35" s="148"/>
      <c r="E35" s="148" t="n">
        <v>0</v>
      </c>
      <c r="F35" s="148" t="n">
        <v>0</v>
      </c>
      <c r="G35" s="148" t="n">
        <v>0</v>
      </c>
      <c r="H35" s="148" t="n">
        <f aca="false">T35</f>
        <v>864</v>
      </c>
      <c r="I35" s="148" t="n">
        <f aca="false">0.4*C35</f>
        <v>345.6</v>
      </c>
      <c r="J35" s="162"/>
      <c r="K35" s="162"/>
      <c r="L35" s="162"/>
      <c r="M35" s="25"/>
      <c r="N35" s="25"/>
      <c r="O35" s="148" t="n">
        <v>6002</v>
      </c>
      <c r="P35" s="148" t="n">
        <v>6866</v>
      </c>
      <c r="Q35" s="204"/>
      <c r="R35" s="576"/>
      <c r="S35" s="148" t="n">
        <v>1</v>
      </c>
      <c r="T35" s="148" t="n">
        <f aca="false">(P35-O35)*S35</f>
        <v>864</v>
      </c>
      <c r="U35" s="668" t="s">
        <v>1109</v>
      </c>
      <c r="V35" s="433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236" t="s">
        <v>73</v>
      </c>
      <c r="C36" s="148" t="n">
        <f aca="false">H36+E36</f>
        <v>12863</v>
      </c>
      <c r="D36" s="148"/>
      <c r="E36" s="148" t="n">
        <v>0</v>
      </c>
      <c r="F36" s="148" t="n">
        <v>0</v>
      </c>
      <c r="G36" s="148" t="n">
        <v>0</v>
      </c>
      <c r="H36" s="148" t="n">
        <f aca="false">T36</f>
        <v>12863</v>
      </c>
      <c r="I36" s="148" t="n">
        <f aca="false">0.4*C36</f>
        <v>5145.2</v>
      </c>
      <c r="J36" s="162"/>
      <c r="K36" s="162"/>
      <c r="L36" s="162"/>
      <c r="M36" s="25"/>
      <c r="N36" s="25"/>
      <c r="O36" s="148" t="n">
        <v>29453</v>
      </c>
      <c r="P36" s="148" t="n">
        <v>29630</v>
      </c>
      <c r="Q36" s="204"/>
      <c r="R36" s="276"/>
      <c r="S36" s="148" t="n">
        <v>80</v>
      </c>
      <c r="T36" s="148" t="n">
        <f aca="false">(P36-O36)*S36-T35-T271-T272-T270-T279-T280-T282-T284</f>
        <v>12863</v>
      </c>
      <c r="U36" s="640" t="n">
        <v>81596396</v>
      </c>
      <c r="V36" s="153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236" t="s">
        <v>74</v>
      </c>
      <c r="C37" s="148" t="n">
        <f aca="false">H37+E37</f>
        <v>232.19</v>
      </c>
      <c r="D37" s="148"/>
      <c r="E37" s="148" t="n">
        <f aca="false">F37+G37</f>
        <v>15.19</v>
      </c>
      <c r="F37" s="148" t="n">
        <f aca="false">0.04*H37</f>
        <v>8.68</v>
      </c>
      <c r="G37" s="148" t="n">
        <f aca="false">0.03*H37</f>
        <v>6.51</v>
      </c>
      <c r="H37" s="148" t="n">
        <f aca="false">T37</f>
        <v>217</v>
      </c>
      <c r="I37" s="148" t="n">
        <f aca="false">0.6*C37</f>
        <v>139.314</v>
      </c>
      <c r="J37" s="25"/>
      <c r="K37" s="25"/>
      <c r="L37" s="25"/>
      <c r="M37" s="25"/>
      <c r="N37" s="25"/>
      <c r="O37" s="148" t="n">
        <v>79143</v>
      </c>
      <c r="P37" s="148" t="n">
        <v>79360</v>
      </c>
      <c r="Q37" s="204"/>
      <c r="R37" s="562"/>
      <c r="S37" s="239" t="n">
        <v>1</v>
      </c>
      <c r="T37" s="148" t="n">
        <f aca="false">(P37-O37)*S37</f>
        <v>217</v>
      </c>
      <c r="U37" s="640" t="n">
        <v>15737.0376</v>
      </c>
      <c r="V37" s="153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236"/>
      <c r="C38" s="148"/>
      <c r="D38" s="148"/>
      <c r="E38" s="148"/>
      <c r="F38" s="148"/>
      <c r="G38" s="148"/>
      <c r="H38" s="148"/>
      <c r="I38" s="148"/>
      <c r="J38" s="162"/>
      <c r="K38" s="162"/>
      <c r="L38" s="162"/>
      <c r="M38" s="25"/>
      <c r="N38" s="25"/>
      <c r="O38" s="469"/>
      <c r="P38" s="469"/>
      <c r="Q38" s="204"/>
      <c r="R38" s="226"/>
      <c r="S38" s="148"/>
      <c r="T38" s="148"/>
      <c r="U38" s="640"/>
      <c r="V38" s="153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236" t="s">
        <v>76</v>
      </c>
      <c r="C39" s="148" t="n">
        <f aca="false">H39+E39</f>
        <v>3819.90000000009</v>
      </c>
      <c r="D39" s="148"/>
      <c r="E39" s="148" t="n">
        <f aca="false">F39+G39</f>
        <v>249.900000000006</v>
      </c>
      <c r="F39" s="148" t="n">
        <f aca="false">0.04*H39</f>
        <v>142.800000000004</v>
      </c>
      <c r="G39" s="149" t="n">
        <f aca="false">0.03*H39</f>
        <v>107.100000000003</v>
      </c>
      <c r="H39" s="148" t="n">
        <f aca="false">T39-H214-H216-H215-H213-H188-H169-H232-H233</f>
        <v>3570.00000000009</v>
      </c>
      <c r="I39" s="148" t="n">
        <f aca="false">0.4*C39</f>
        <v>1527.96000000004</v>
      </c>
      <c r="J39" s="162"/>
      <c r="K39" s="162"/>
      <c r="L39" s="162"/>
      <c r="M39" s="25"/>
      <c r="N39" s="25"/>
      <c r="O39" s="579" t="n">
        <v>16254.3</v>
      </c>
      <c r="P39" s="579" t="n">
        <v>16449.4</v>
      </c>
      <c r="Q39" s="204"/>
      <c r="R39" s="226"/>
      <c r="S39" s="148" t="n">
        <v>40</v>
      </c>
      <c r="T39" s="148" t="n">
        <f aca="false">(P39-O39)*S39</f>
        <v>7804.00000000009</v>
      </c>
      <c r="U39" s="640" t="n">
        <v>81596438</v>
      </c>
      <c r="V39" s="153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6" t="s">
        <v>78</v>
      </c>
      <c r="C40" s="148" t="n">
        <f aca="false">H40+E40</f>
        <v>2811.95999999994</v>
      </c>
      <c r="D40" s="148"/>
      <c r="E40" s="148" t="n">
        <f aca="false">F40+G40</f>
        <v>183.959999999996</v>
      </c>
      <c r="F40" s="148" t="n">
        <f aca="false">0.04*H40</f>
        <v>105.119999999998</v>
      </c>
      <c r="G40" s="149" t="n">
        <f aca="false">0.03*H40</f>
        <v>78.8399999999983</v>
      </c>
      <c r="H40" s="148" t="n">
        <f aca="false">T40-T232</f>
        <v>2627.99999999994</v>
      </c>
      <c r="I40" s="148" t="n">
        <f aca="false">0.4*C40</f>
        <v>1124.78399999998</v>
      </c>
      <c r="J40" s="162"/>
      <c r="K40" s="162"/>
      <c r="L40" s="162"/>
      <c r="M40" s="25"/>
      <c r="N40" s="25"/>
      <c r="O40" s="148" t="n">
        <v>35131</v>
      </c>
      <c r="P40" s="148" t="n">
        <v>35224.6</v>
      </c>
      <c r="Q40" s="204"/>
      <c r="R40" s="226"/>
      <c r="S40" s="148" t="n">
        <v>40</v>
      </c>
      <c r="T40" s="148" t="n">
        <f aca="false">(P40-O40)*S40</f>
        <v>3743.99999999994</v>
      </c>
      <c r="U40" s="640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210" t="s">
        <v>80</v>
      </c>
      <c r="C41" s="206" t="n">
        <f aca="false">H41</f>
        <v>926</v>
      </c>
      <c r="D41" s="207"/>
      <c r="E41" s="206" t="n">
        <f aca="false">F41+G41</f>
        <v>64.82</v>
      </c>
      <c r="F41" s="206" t="n">
        <f aca="false">0.04*H41</f>
        <v>37.04</v>
      </c>
      <c r="G41" s="206" t="n">
        <f aca="false">0.03*H41</f>
        <v>27.78</v>
      </c>
      <c r="H41" s="207" t="n">
        <f aca="false">T41</f>
        <v>926</v>
      </c>
      <c r="I41" s="546" t="n">
        <f aca="false">C41*0.4</f>
        <v>370.4</v>
      </c>
      <c r="J41" s="216"/>
      <c r="K41" s="216"/>
      <c r="L41" s="216"/>
      <c r="M41" s="216"/>
      <c r="N41" s="216"/>
      <c r="O41" s="207" t="n">
        <v>23633</v>
      </c>
      <c r="P41" s="207" t="n">
        <v>24559</v>
      </c>
      <c r="Q41" s="547"/>
      <c r="R41" s="548"/>
      <c r="S41" s="548" t="n">
        <v>1</v>
      </c>
      <c r="T41" s="207" t="n">
        <f aca="false">(P41-O41)*S41</f>
        <v>926</v>
      </c>
      <c r="U41" s="673" t="n">
        <v>2406</v>
      </c>
      <c r="V41" s="210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564" t="s">
        <v>82</v>
      </c>
      <c r="C42" s="148" t="n">
        <f aca="false">H42</f>
        <v>2618</v>
      </c>
      <c r="D42" s="149"/>
      <c r="E42" s="148" t="n">
        <f aca="false">F42+G42</f>
        <v>183.26</v>
      </c>
      <c r="F42" s="148" t="n">
        <f aca="false">0.04*H42</f>
        <v>104.72</v>
      </c>
      <c r="G42" s="148" t="n">
        <f aca="false">0.03*H42</f>
        <v>78.54</v>
      </c>
      <c r="H42" s="149" t="n">
        <f aca="false">T42</f>
        <v>2618</v>
      </c>
      <c r="I42" s="579" t="n">
        <f aca="false">C42*0.4</f>
        <v>1047.2</v>
      </c>
      <c r="J42" s="162"/>
      <c r="K42" s="162"/>
      <c r="L42" s="162"/>
      <c r="M42" s="162"/>
      <c r="N42" s="162"/>
      <c r="O42" s="149" t="n">
        <v>43255</v>
      </c>
      <c r="P42" s="149" t="n">
        <v>45873</v>
      </c>
      <c r="Q42" s="466"/>
      <c r="R42" s="498"/>
      <c r="S42" s="498" t="n">
        <v>1</v>
      </c>
      <c r="T42" s="149" t="n">
        <f aca="false">(P42-O42)*S42</f>
        <v>2618</v>
      </c>
      <c r="U42" s="640" t="n">
        <v>6249</v>
      </c>
      <c r="V42" s="153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236" t="s">
        <v>84</v>
      </c>
      <c r="C43" s="148" t="n">
        <f aca="false">H43</f>
        <v>320</v>
      </c>
      <c r="D43" s="148"/>
      <c r="E43" s="148"/>
      <c r="F43" s="148"/>
      <c r="G43" s="149" t="n">
        <v>0</v>
      </c>
      <c r="H43" s="148" t="n">
        <f aca="false">T43</f>
        <v>320</v>
      </c>
      <c r="I43" s="148" t="n">
        <f aca="false">0.4*C43</f>
        <v>128</v>
      </c>
      <c r="J43" s="148" t="n">
        <f aca="false">0.55*D43</f>
        <v>0</v>
      </c>
      <c r="K43" s="148" t="n">
        <f aca="false">0.55*E43</f>
        <v>0</v>
      </c>
      <c r="L43" s="148" t="n">
        <f aca="false">0.55*F43</f>
        <v>0</v>
      </c>
      <c r="M43" s="148" t="n">
        <f aca="false">0.55*G43</f>
        <v>0</v>
      </c>
      <c r="N43" s="148" t="n">
        <f aca="false">0.55*H43</f>
        <v>176</v>
      </c>
      <c r="O43" s="148" t="n">
        <v>47319</v>
      </c>
      <c r="P43" s="148" t="n">
        <v>47639</v>
      </c>
      <c r="Q43" s="204"/>
      <c r="R43" s="276"/>
      <c r="S43" s="148" t="n">
        <v>1</v>
      </c>
      <c r="T43" s="148" t="n">
        <f aca="false">(P43-O43)*S43</f>
        <v>320</v>
      </c>
      <c r="U43" s="640" t="s">
        <v>85</v>
      </c>
      <c r="V43" s="153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7" t="s">
        <v>87</v>
      </c>
      <c r="C44" s="190" t="n">
        <f aca="false">H44+E44</f>
        <v>22295.3759999999</v>
      </c>
      <c r="D44" s="190"/>
      <c r="E44" s="190" t="n">
        <f aca="false">F44+G44</f>
        <v>1458.576</v>
      </c>
      <c r="F44" s="190" t="n">
        <f aca="false">0.04*H44</f>
        <v>833.471999999997</v>
      </c>
      <c r="G44" s="190" t="n">
        <f aca="false">0.03*H44</f>
        <v>625.103999999998</v>
      </c>
      <c r="H44" s="190" t="n">
        <f aca="false">T44</f>
        <v>20836.7999999999</v>
      </c>
      <c r="I44" s="190" t="n">
        <f aca="false">T492</f>
        <v>0</v>
      </c>
      <c r="J44" s="262"/>
      <c r="K44" s="262"/>
      <c r="L44" s="262"/>
      <c r="M44" s="262"/>
      <c r="N44" s="262"/>
      <c r="O44" s="148" t="n">
        <v>40561.324</v>
      </c>
      <c r="P44" s="148" t="n">
        <v>40734.964</v>
      </c>
      <c r="Q44" s="25" t="s">
        <v>35</v>
      </c>
      <c r="R44" s="226"/>
      <c r="S44" s="239" t="n">
        <v>120</v>
      </c>
      <c r="T44" s="148" t="n">
        <f aca="false">(P44-O44)*S44</f>
        <v>20836.7999999999</v>
      </c>
      <c r="U44" s="640" t="n">
        <v>42000</v>
      </c>
      <c r="V44" s="153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308" t="s">
        <v>89</v>
      </c>
      <c r="C45" s="206" t="n">
        <f aca="false">H45</f>
        <v>956</v>
      </c>
      <c r="D45" s="206"/>
      <c r="E45" s="206"/>
      <c r="F45" s="206"/>
      <c r="G45" s="207" t="n">
        <v>0</v>
      </c>
      <c r="H45" s="206" t="n">
        <f aca="false">T45</f>
        <v>956</v>
      </c>
      <c r="I45" s="206" t="n">
        <f aca="false">0.4*C45</f>
        <v>382.4</v>
      </c>
      <c r="J45" s="206" t="n">
        <f aca="false">0.55*D45</f>
        <v>0</v>
      </c>
      <c r="K45" s="206" t="n">
        <f aca="false">0.55*E45</f>
        <v>0</v>
      </c>
      <c r="L45" s="206" t="n">
        <f aca="false">0.55*F45</f>
        <v>0</v>
      </c>
      <c r="M45" s="206" t="n">
        <f aca="false">0.55*G45</f>
        <v>0</v>
      </c>
      <c r="N45" s="206" t="n">
        <f aca="false">0.55*H45</f>
        <v>525.8</v>
      </c>
      <c r="O45" s="206" t="n">
        <v>291422</v>
      </c>
      <c r="P45" s="206" t="n">
        <v>292378</v>
      </c>
      <c r="Q45" s="9"/>
      <c r="R45" s="151"/>
      <c r="S45" s="206" t="n">
        <v>1</v>
      </c>
      <c r="T45" s="206" t="n">
        <f aca="false">(P45-O45)*S45</f>
        <v>956</v>
      </c>
      <c r="U45" s="673" t="n">
        <v>15695</v>
      </c>
      <c r="V45" s="210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556" t="s">
        <v>91</v>
      </c>
      <c r="C46" s="148" t="n">
        <f aca="false">H46</f>
        <v>50</v>
      </c>
      <c r="D46" s="149"/>
      <c r="E46" s="148" t="n">
        <f aca="false">F46+G46</f>
        <v>3.5</v>
      </c>
      <c r="F46" s="148" t="n">
        <f aca="false">0.04*H46</f>
        <v>2</v>
      </c>
      <c r="G46" s="148" t="n">
        <f aca="false">0.03*H46</f>
        <v>1.5</v>
      </c>
      <c r="H46" s="149" t="n">
        <f aca="false">T46</f>
        <v>50</v>
      </c>
      <c r="I46" s="579" t="n">
        <f aca="false">C46*0.4</f>
        <v>20</v>
      </c>
      <c r="J46" s="162"/>
      <c r="K46" s="162"/>
      <c r="L46" s="162"/>
      <c r="M46" s="162"/>
      <c r="N46" s="162"/>
      <c r="O46" s="149" t="n">
        <v>2589</v>
      </c>
      <c r="P46" s="149" t="n">
        <v>2639</v>
      </c>
      <c r="Q46" s="466"/>
      <c r="R46" s="498"/>
      <c r="S46" s="498" t="n">
        <v>1</v>
      </c>
      <c r="T46" s="149" t="n">
        <f aca="false">(P46-O46)*S46</f>
        <v>50</v>
      </c>
      <c r="U46" s="640" t="n">
        <v>364814</v>
      </c>
      <c r="V46" s="153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564" t="s">
        <v>92</v>
      </c>
      <c r="C47" s="148" t="n">
        <f aca="false">H47</f>
        <v>7568</v>
      </c>
      <c r="D47" s="149"/>
      <c r="E47" s="148" t="n">
        <f aca="false">F47+G47</f>
        <v>529.76</v>
      </c>
      <c r="F47" s="148" t="n">
        <f aca="false">0.04*H47</f>
        <v>302.72</v>
      </c>
      <c r="G47" s="148" t="n">
        <f aca="false">0.03*H47</f>
        <v>227.04</v>
      </c>
      <c r="H47" s="149" t="n">
        <f aca="false">T47</f>
        <v>7568</v>
      </c>
      <c r="I47" s="579" t="n">
        <f aca="false">C47*0.4</f>
        <v>3027.2</v>
      </c>
      <c r="J47" s="162"/>
      <c r="K47" s="162"/>
      <c r="L47" s="162"/>
      <c r="M47" s="162"/>
      <c r="N47" s="162"/>
      <c r="O47" s="149" t="n">
        <v>131707</v>
      </c>
      <c r="P47" s="149" t="n">
        <v>139275</v>
      </c>
      <c r="Q47" s="466"/>
      <c r="R47" s="498"/>
      <c r="S47" s="498" t="n">
        <v>1</v>
      </c>
      <c r="T47" s="149" t="n">
        <f aca="false">(P47-O47)*S47</f>
        <v>7568</v>
      </c>
      <c r="U47" s="640" t="n">
        <v>9148</v>
      </c>
      <c r="V47" s="153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505" t="s">
        <v>845</v>
      </c>
      <c r="C48" s="148" t="n">
        <f aca="false">H48+E48</f>
        <v>9091</v>
      </c>
      <c r="D48" s="148"/>
      <c r="E48" s="148" t="n">
        <v>0</v>
      </c>
      <c r="F48" s="148" t="n">
        <v>0</v>
      </c>
      <c r="G48" s="148" t="n">
        <v>0</v>
      </c>
      <c r="H48" s="148" t="n">
        <f aca="false">T48</f>
        <v>9091</v>
      </c>
      <c r="I48" s="148" t="n">
        <f aca="false">0.4*C48</f>
        <v>3636.4</v>
      </c>
      <c r="J48" s="162"/>
      <c r="K48" s="162"/>
      <c r="L48" s="162"/>
      <c r="M48" s="25"/>
      <c r="N48" s="25"/>
      <c r="O48" s="148" t="n">
        <v>120512</v>
      </c>
      <c r="P48" s="148" t="n">
        <v>129603</v>
      </c>
      <c r="Q48" s="204"/>
      <c r="R48" s="576"/>
      <c r="S48" s="148" t="n">
        <v>1</v>
      </c>
      <c r="T48" s="148" t="n">
        <f aca="false">(P48-O48)*S48</f>
        <v>9091</v>
      </c>
      <c r="U48" s="668" t="n">
        <v>5732</v>
      </c>
      <c r="V48" s="433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564" t="s">
        <v>97</v>
      </c>
      <c r="C49" s="148" t="n">
        <f aca="false">H49</f>
        <v>2954</v>
      </c>
      <c r="D49" s="149"/>
      <c r="E49" s="148" t="n">
        <f aca="false">F49+G49</f>
        <v>206.78</v>
      </c>
      <c r="F49" s="148" t="n">
        <f aca="false">0.04*H49</f>
        <v>118.16</v>
      </c>
      <c r="G49" s="148" t="n">
        <f aca="false">0.03*H49</f>
        <v>88.62</v>
      </c>
      <c r="H49" s="149" t="n">
        <f aca="false">T49</f>
        <v>2954</v>
      </c>
      <c r="I49" s="579" t="n">
        <f aca="false">C49*0.4</f>
        <v>1181.6</v>
      </c>
      <c r="J49" s="162"/>
      <c r="K49" s="162"/>
      <c r="L49" s="162"/>
      <c r="M49" s="162"/>
      <c r="N49" s="162"/>
      <c r="O49" s="149" t="n">
        <v>78839</v>
      </c>
      <c r="P49" s="149" t="n">
        <v>83059</v>
      </c>
      <c r="Q49" s="466"/>
      <c r="R49" s="498"/>
      <c r="S49" s="498" t="n">
        <v>1</v>
      </c>
      <c r="T49" s="149" t="n">
        <f aca="false">(P49-O49)*S49-T225-T223-T227-T226-T228</f>
        <v>2954</v>
      </c>
      <c r="U49" s="640" t="n">
        <v>6252</v>
      </c>
      <c r="V49" s="153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640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640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640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580" t="s">
        <v>98</v>
      </c>
      <c r="C53" s="393" t="n">
        <f aca="false">H53+E53</f>
        <v>10139.3200000001</v>
      </c>
      <c r="D53" s="393"/>
      <c r="E53" s="393" t="n">
        <f aca="false">F53+G53</f>
        <v>663.320000000004</v>
      </c>
      <c r="F53" s="393" t="n">
        <f aca="false">0.04*H53</f>
        <v>379.040000000002</v>
      </c>
      <c r="G53" s="393" t="n">
        <f aca="false">0.03*H53</f>
        <v>284.280000000002</v>
      </c>
      <c r="H53" s="393" t="n">
        <f aca="false">T53</f>
        <v>9476.00000000006</v>
      </c>
      <c r="I53" s="393" t="n">
        <f aca="false">0.6*C53</f>
        <v>6083.59200000004</v>
      </c>
      <c r="J53" s="532"/>
      <c r="K53" s="532"/>
      <c r="L53" s="532"/>
      <c r="M53" s="532"/>
      <c r="N53" s="532"/>
      <c r="O53" s="393" t="n">
        <v>28484</v>
      </c>
      <c r="P53" s="393" t="n">
        <v>28720.9</v>
      </c>
      <c r="Q53" s="390"/>
      <c r="R53" s="392"/>
      <c r="S53" s="533" t="n">
        <v>40</v>
      </c>
      <c r="T53" s="393" t="n">
        <f aca="false">(P53-O53)*S53</f>
        <v>9476.00000000006</v>
      </c>
      <c r="U53" s="640" t="s">
        <v>1110</v>
      </c>
      <c r="V53" s="153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293783.853199999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640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640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674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481" t="s">
        <v>102</v>
      </c>
      <c r="C57" s="148" t="n">
        <f aca="false">H57</f>
        <v>3150</v>
      </c>
      <c r="D57" s="149"/>
      <c r="E57" s="148" t="n">
        <f aca="false">F57+G57</f>
        <v>220.5</v>
      </c>
      <c r="F57" s="148" t="n">
        <f aca="false">0.04*H57</f>
        <v>126</v>
      </c>
      <c r="G57" s="148" t="n">
        <f aca="false">0.03*H57</f>
        <v>94.5</v>
      </c>
      <c r="H57" s="149" t="n">
        <f aca="false">T57</f>
        <v>3150</v>
      </c>
      <c r="I57" s="579" t="n">
        <f aca="false">C57*0.4</f>
        <v>1260</v>
      </c>
      <c r="J57" s="162"/>
      <c r="K57" s="162"/>
      <c r="L57" s="162"/>
      <c r="M57" s="162"/>
      <c r="N57" s="162"/>
      <c r="O57" s="149" t="n">
        <v>390764</v>
      </c>
      <c r="P57" s="149" t="n">
        <v>393914</v>
      </c>
      <c r="Q57" s="466"/>
      <c r="R57" s="498"/>
      <c r="S57" s="498" t="n">
        <v>1</v>
      </c>
      <c r="T57" s="149" t="n">
        <f aca="false">(P57-O57)*S57</f>
        <v>3150</v>
      </c>
      <c r="U57" s="640" t="n">
        <v>4786</v>
      </c>
      <c r="V57" s="192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481" t="s">
        <v>105</v>
      </c>
      <c r="C58" s="148" t="n">
        <f aca="false">H58</f>
        <v>14827.3199999998</v>
      </c>
      <c r="D58" s="149"/>
      <c r="E58" s="148"/>
      <c r="F58" s="148"/>
      <c r="G58" s="148"/>
      <c r="H58" s="149" t="n">
        <f aca="false">T58</f>
        <v>14827.3199999998</v>
      </c>
      <c r="I58" s="149" t="n">
        <f aca="false">T59</f>
        <v>1465</v>
      </c>
      <c r="J58" s="162"/>
      <c r="K58" s="162"/>
      <c r="L58" s="162"/>
      <c r="M58" s="162"/>
      <c r="N58" s="162"/>
      <c r="O58" s="149" t="n">
        <v>21794.899</v>
      </c>
      <c r="P58" s="149" t="n">
        <v>22133.778</v>
      </c>
      <c r="Q58" s="466"/>
      <c r="R58" s="498"/>
      <c r="S58" s="498" t="n">
        <v>80</v>
      </c>
      <c r="T58" s="149" t="n">
        <f aca="false">(P58-O58)*S58-T624</f>
        <v>14827.3199999998</v>
      </c>
      <c r="U58" s="640" t="s">
        <v>106</v>
      </c>
      <c r="V58" s="192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481" t="s">
        <v>108</v>
      </c>
      <c r="C59" s="148" t="n">
        <f aca="false">H59</f>
        <v>1465</v>
      </c>
      <c r="D59" s="149"/>
      <c r="E59" s="148" t="n">
        <f aca="false">F59+G59</f>
        <v>102.55</v>
      </c>
      <c r="F59" s="148" t="n">
        <f aca="false">0.04*H59</f>
        <v>58.6</v>
      </c>
      <c r="G59" s="148" t="n">
        <f aca="false">0.03*H59</f>
        <v>43.95</v>
      </c>
      <c r="H59" s="149" t="n">
        <f aca="false">T59</f>
        <v>1465</v>
      </c>
      <c r="I59" s="579" t="n">
        <f aca="false">C59*0.4</f>
        <v>586</v>
      </c>
      <c r="J59" s="162"/>
      <c r="K59" s="162"/>
      <c r="L59" s="162"/>
      <c r="M59" s="162"/>
      <c r="N59" s="162"/>
      <c r="O59" s="149" t="n">
        <v>15573</v>
      </c>
      <c r="P59" s="149" t="n">
        <v>17038</v>
      </c>
      <c r="Q59" s="466"/>
      <c r="R59" s="498"/>
      <c r="S59" s="498" t="n">
        <v>1</v>
      </c>
      <c r="T59" s="149" t="n">
        <f aca="false">(P59-O59)*S59</f>
        <v>1465</v>
      </c>
      <c r="U59" s="640" t="n">
        <v>6221</v>
      </c>
      <c r="V59" s="192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236" t="s">
        <v>110</v>
      </c>
      <c r="C60" s="148" t="n">
        <f aca="false">T60</f>
        <v>4129.20000000004</v>
      </c>
      <c r="D60" s="149"/>
      <c r="E60" s="148"/>
      <c r="F60" s="148"/>
      <c r="G60" s="148"/>
      <c r="H60" s="149" t="n">
        <f aca="false">T60</f>
        <v>4129.20000000004</v>
      </c>
      <c r="I60" s="149" t="n">
        <f aca="false">T61</f>
        <v>11870</v>
      </c>
      <c r="J60" s="162"/>
      <c r="K60" s="162"/>
      <c r="L60" s="162"/>
      <c r="M60" s="162"/>
      <c r="N60" s="162"/>
      <c r="O60" s="149" t="n">
        <v>5852.65</v>
      </c>
      <c r="P60" s="149" t="n">
        <v>5921.47</v>
      </c>
      <c r="Q60" s="466"/>
      <c r="R60" s="498"/>
      <c r="S60" s="498" t="n">
        <v>60</v>
      </c>
      <c r="T60" s="149" t="n">
        <f aca="false">(P60-O60)*S60</f>
        <v>4129.20000000004</v>
      </c>
      <c r="U60" s="640" t="s">
        <v>111</v>
      </c>
      <c r="V60" s="192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236" t="s">
        <v>113</v>
      </c>
      <c r="C61" s="148" t="n">
        <f aca="false">H61</f>
        <v>11870</v>
      </c>
      <c r="D61" s="149"/>
      <c r="E61" s="148"/>
      <c r="F61" s="148"/>
      <c r="G61" s="148"/>
      <c r="H61" s="149" t="n">
        <f aca="false">T61</f>
        <v>11870</v>
      </c>
      <c r="I61" s="149" t="n">
        <f aca="false">T62</f>
        <v>542</v>
      </c>
      <c r="J61" s="162"/>
      <c r="K61" s="162"/>
      <c r="L61" s="162"/>
      <c r="M61" s="162"/>
      <c r="N61" s="162"/>
      <c r="O61" s="149" t="n">
        <v>1280.2</v>
      </c>
      <c r="P61" s="149" t="n">
        <v>1417.6</v>
      </c>
      <c r="Q61" s="466"/>
      <c r="R61" s="498"/>
      <c r="S61" s="498" t="n">
        <v>120</v>
      </c>
      <c r="T61" s="149" t="n">
        <f aca="false">(P61-O61)*S61-T636-T59-T65-T62</f>
        <v>11870</v>
      </c>
      <c r="U61" s="640" t="s">
        <v>1111</v>
      </c>
      <c r="V61" s="581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505" t="s">
        <v>115</v>
      </c>
      <c r="C62" s="148" t="n">
        <f aca="false">T62</f>
        <v>542</v>
      </c>
      <c r="D62" s="149"/>
      <c r="E62" s="148"/>
      <c r="F62" s="148"/>
      <c r="G62" s="148"/>
      <c r="H62" s="149" t="n">
        <f aca="false">T62</f>
        <v>542</v>
      </c>
      <c r="I62" s="149" t="n">
        <f aca="false">T63</f>
        <v>0</v>
      </c>
      <c r="J62" s="162"/>
      <c r="K62" s="162"/>
      <c r="L62" s="162"/>
      <c r="M62" s="162"/>
      <c r="N62" s="162"/>
      <c r="O62" s="149" t="n">
        <v>21620</v>
      </c>
      <c r="P62" s="149" t="n">
        <v>22162</v>
      </c>
      <c r="Q62" s="466"/>
      <c r="R62" s="498"/>
      <c r="S62" s="498" t="n">
        <v>1</v>
      </c>
      <c r="T62" s="149" t="n">
        <f aca="false">(P62-O62)*S62</f>
        <v>542</v>
      </c>
      <c r="U62" s="668" t="s">
        <v>1112</v>
      </c>
      <c r="V62" s="581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505"/>
      <c r="C63" s="429"/>
      <c r="D63" s="496"/>
      <c r="E63" s="429"/>
      <c r="F63" s="429"/>
      <c r="G63" s="429"/>
      <c r="H63" s="496"/>
      <c r="I63" s="496"/>
      <c r="J63" s="430"/>
      <c r="K63" s="430"/>
      <c r="L63" s="430"/>
      <c r="M63" s="430"/>
      <c r="N63" s="430"/>
      <c r="O63" s="429"/>
      <c r="P63" s="429"/>
      <c r="Q63" s="582"/>
      <c r="R63" s="583"/>
      <c r="S63" s="584"/>
      <c r="T63" s="496"/>
      <c r="U63" s="668"/>
      <c r="V63" s="585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365" t="s">
        <v>116</v>
      </c>
      <c r="C64" s="194" t="n">
        <f aca="false">H64</f>
        <v>730</v>
      </c>
      <c r="D64" s="586"/>
      <c r="E64" s="194"/>
      <c r="F64" s="194"/>
      <c r="G64" s="194"/>
      <c r="H64" s="586" t="n">
        <f aca="false">T64</f>
        <v>730</v>
      </c>
      <c r="I64" s="586" t="n">
        <f aca="false">T64*0.3</f>
        <v>219</v>
      </c>
      <c r="J64" s="162"/>
      <c r="K64" s="162"/>
      <c r="L64" s="162"/>
      <c r="M64" s="162"/>
      <c r="N64" s="162"/>
      <c r="O64" s="587" t="n">
        <v>4017</v>
      </c>
      <c r="P64" s="587" t="n">
        <v>4053.5</v>
      </c>
      <c r="Q64" s="466"/>
      <c r="R64" s="588"/>
      <c r="S64" s="364" t="n">
        <v>20</v>
      </c>
      <c r="T64" s="586" t="n">
        <f aca="false">(P64-O64)*S64</f>
        <v>730</v>
      </c>
      <c r="U64" s="640" t="n">
        <v>5621</v>
      </c>
      <c r="V64" s="192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236" t="s">
        <v>118</v>
      </c>
      <c r="C65" s="194" t="n">
        <f aca="false">H65</f>
        <v>2611</v>
      </c>
      <c r="D65" s="149"/>
      <c r="E65" s="148"/>
      <c r="F65" s="148"/>
      <c r="G65" s="148"/>
      <c r="H65" s="149" t="n">
        <f aca="false">T65</f>
        <v>2611</v>
      </c>
      <c r="I65" s="149" t="n">
        <f aca="false">T65*0.3</f>
        <v>783.3</v>
      </c>
      <c r="J65" s="226"/>
      <c r="K65" s="226"/>
      <c r="L65" s="226"/>
      <c r="M65" s="226"/>
      <c r="N65" s="226"/>
      <c r="O65" s="148" t="n">
        <v>223849</v>
      </c>
      <c r="P65" s="148" t="n">
        <v>226460</v>
      </c>
      <c r="Q65" s="149"/>
      <c r="R65" s="149"/>
      <c r="S65" s="148" t="n">
        <v>1</v>
      </c>
      <c r="T65" s="149" t="n">
        <f aca="false">(P65-O65)*S65</f>
        <v>2611</v>
      </c>
      <c r="U65" s="640" t="n">
        <v>4785</v>
      </c>
      <c r="V65" s="192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39324.5199999998</v>
      </c>
      <c r="D66" s="186"/>
      <c r="E66" s="187"/>
      <c r="F66" s="187"/>
      <c r="G66" s="187"/>
      <c r="H66" s="186"/>
      <c r="I66" s="188" t="n">
        <f aca="false">SUM(I56:I65)</f>
        <v>16725.3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640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640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402" t="s">
        <v>121</v>
      </c>
      <c r="C68" s="194" t="n">
        <v>1521</v>
      </c>
      <c r="D68" s="195"/>
      <c r="E68" s="188"/>
      <c r="F68" s="188"/>
      <c r="G68" s="188"/>
      <c r="H68" s="195"/>
      <c r="I68" s="195"/>
      <c r="J68" s="162"/>
      <c r="K68" s="162"/>
      <c r="L68" s="162"/>
      <c r="M68" s="162"/>
      <c r="N68" s="162"/>
      <c r="O68" s="148" t="n">
        <f aca="false">13209.58+32369.93</f>
        <v>45579.51</v>
      </c>
      <c r="P68" s="148" t="n">
        <f aca="false">13419.43+32703.61</f>
        <v>46123.04</v>
      </c>
      <c r="Q68" s="149"/>
      <c r="R68" s="149"/>
      <c r="S68" s="148" t="n">
        <v>80</v>
      </c>
      <c r="T68" s="149" t="n">
        <f aca="false">(P68-O68)*S68-T72-T73</f>
        <v>39464.3999999999</v>
      </c>
      <c r="U68" s="640" t="s">
        <v>1113</v>
      </c>
      <c r="V68" s="192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589" t="s">
        <v>124</v>
      </c>
      <c r="C69" s="194" t="n">
        <f aca="false">T71</f>
        <v>7861.59999999989</v>
      </c>
      <c r="D69" s="195"/>
      <c r="E69" s="188"/>
      <c r="F69" s="188"/>
      <c r="G69" s="188"/>
      <c r="H69" s="195"/>
      <c r="I69" s="195"/>
      <c r="J69" s="162"/>
      <c r="K69" s="162"/>
      <c r="L69" s="162"/>
      <c r="M69" s="162"/>
      <c r="N69" s="162"/>
      <c r="O69" s="148"/>
      <c r="P69" s="148"/>
      <c r="Q69" s="149"/>
      <c r="R69" s="149"/>
      <c r="S69" s="148"/>
      <c r="T69" s="149"/>
      <c r="U69" s="640"/>
      <c r="V69" s="192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590" t="s">
        <v>125</v>
      </c>
      <c r="C70" s="148" t="n">
        <f aca="false">H70</f>
        <v>7976</v>
      </c>
      <c r="D70" s="148"/>
      <c r="E70" s="148" t="n">
        <f aca="false">F70+G70</f>
        <v>558.32</v>
      </c>
      <c r="F70" s="148" t="n">
        <f aca="false">0.04*H70</f>
        <v>319.04</v>
      </c>
      <c r="G70" s="148" t="n">
        <f aca="false">0.03*H70</f>
        <v>239.28</v>
      </c>
      <c r="H70" s="148" t="n">
        <f aca="false">T70</f>
        <v>7976</v>
      </c>
      <c r="I70" s="148" t="n">
        <f aca="false">0.6*C70</f>
        <v>4785.6</v>
      </c>
      <c r="J70" s="25"/>
      <c r="K70" s="25"/>
      <c r="L70" s="25"/>
      <c r="M70" s="25"/>
      <c r="N70" s="25"/>
      <c r="O70" s="148" t="n">
        <f aca="false">188127+16743</f>
        <v>204870</v>
      </c>
      <c r="P70" s="148" t="n">
        <f aca="false">194204+18642</f>
        <v>212846</v>
      </c>
      <c r="Q70" s="204"/>
      <c r="R70" s="276"/>
      <c r="S70" s="239" t="n">
        <v>1</v>
      </c>
      <c r="T70" s="148" t="n">
        <f aca="false">(P70-O70)*S70</f>
        <v>7976</v>
      </c>
      <c r="U70" s="640" t="s">
        <v>1114</v>
      </c>
      <c r="V70" s="153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402" t="s">
        <v>126</v>
      </c>
      <c r="C71" s="194" t="n">
        <f aca="false">T68-C706</f>
        <v>2769.81999999991</v>
      </c>
      <c r="D71" s="195"/>
      <c r="E71" s="188"/>
      <c r="F71" s="188"/>
      <c r="G71" s="188"/>
      <c r="H71" s="195"/>
      <c r="I71" s="188" t="n">
        <f aca="false">T69-I707</f>
        <v>0</v>
      </c>
      <c r="J71" s="162"/>
      <c r="K71" s="162"/>
      <c r="L71" s="162"/>
      <c r="M71" s="162"/>
      <c r="N71" s="162"/>
      <c r="O71" s="148" t="n">
        <f aca="false">3872.98+4776.97</f>
        <v>8649.95</v>
      </c>
      <c r="P71" s="148" t="n">
        <f aca="false">4823.54+3924.68</f>
        <v>8748.22</v>
      </c>
      <c r="Q71" s="149"/>
      <c r="R71" s="149"/>
      <c r="S71" s="148" t="n">
        <v>80</v>
      </c>
      <c r="T71" s="149" t="n">
        <f aca="false">(P71-O71)*S71</f>
        <v>7861.59999999989</v>
      </c>
      <c r="U71" s="640" t="s">
        <v>1115</v>
      </c>
      <c r="V71" s="192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505" t="s">
        <v>95</v>
      </c>
      <c r="C72" s="148" t="n">
        <f aca="false">H72+E72</f>
        <v>3193</v>
      </c>
      <c r="D72" s="148"/>
      <c r="E72" s="148" t="n">
        <v>0</v>
      </c>
      <c r="F72" s="148" t="n">
        <v>0</v>
      </c>
      <c r="G72" s="148" t="n">
        <v>0</v>
      </c>
      <c r="H72" s="148" t="n">
        <f aca="false">T72</f>
        <v>3193</v>
      </c>
      <c r="I72" s="148" t="n">
        <f aca="false">0.4*C72</f>
        <v>1277.2</v>
      </c>
      <c r="J72" s="162"/>
      <c r="K72" s="162"/>
      <c r="L72" s="162"/>
      <c r="M72" s="25"/>
      <c r="N72" s="25"/>
      <c r="O72" s="148" t="n">
        <v>64636</v>
      </c>
      <c r="P72" s="148" t="n">
        <v>67829</v>
      </c>
      <c r="Q72" s="204"/>
      <c r="R72" s="576"/>
      <c r="S72" s="148" t="n">
        <v>1</v>
      </c>
      <c r="T72" s="148" t="n">
        <f aca="false">(P72-O72)*S72</f>
        <v>3193</v>
      </c>
      <c r="U72" s="668" t="n">
        <v>5837</v>
      </c>
      <c r="V72" s="433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402" t="s">
        <v>130</v>
      </c>
      <c r="C73" s="148" t="n">
        <f aca="false">H73+E73</f>
        <v>882.75</v>
      </c>
      <c r="D73" s="148"/>
      <c r="E73" s="148" t="n">
        <f aca="false">F73+G73</f>
        <v>57.75</v>
      </c>
      <c r="F73" s="148" t="n">
        <f aca="false">0.04*H73</f>
        <v>33</v>
      </c>
      <c r="G73" s="148" t="n">
        <f aca="false">0.03*H73</f>
        <v>24.75</v>
      </c>
      <c r="H73" s="148" t="n">
        <f aca="false">T73</f>
        <v>825</v>
      </c>
      <c r="I73" s="148" t="n">
        <f aca="false">0.6*C73</f>
        <v>529.65</v>
      </c>
      <c r="J73" s="162"/>
      <c r="K73" s="162"/>
      <c r="L73" s="162"/>
      <c r="M73" s="162"/>
      <c r="N73" s="162"/>
      <c r="O73" s="148" t="n">
        <v>17706</v>
      </c>
      <c r="P73" s="148" t="n">
        <v>18531</v>
      </c>
      <c r="Q73" s="149"/>
      <c r="R73" s="149"/>
      <c r="S73" s="148" t="n">
        <v>1</v>
      </c>
      <c r="T73" s="148" t="n">
        <f aca="false">(P73-O73)*S73</f>
        <v>825</v>
      </c>
      <c r="U73" s="640" t="s">
        <v>1116</v>
      </c>
      <c r="V73" s="192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24204.1699999998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640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U75" s="675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673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5" t="s">
        <v>134</v>
      </c>
      <c r="C77" s="206" t="n">
        <f aca="false">(T77+T78)</f>
        <v>24988.5</v>
      </c>
      <c r="D77" s="206"/>
      <c r="E77" s="206" t="n">
        <f aca="false">F77+G77</f>
        <v>0</v>
      </c>
      <c r="F77" s="206" t="n">
        <v>0</v>
      </c>
      <c r="G77" s="206" t="n">
        <v>0</v>
      </c>
      <c r="H77" s="206" t="n">
        <f aca="false">T77</f>
        <v>0</v>
      </c>
      <c r="I77" s="206" t="n">
        <f aca="false">T79</f>
        <v>0</v>
      </c>
      <c r="J77" s="208"/>
      <c r="K77" s="216"/>
      <c r="L77" s="216"/>
      <c r="M77" s="208"/>
      <c r="N77" s="208"/>
      <c r="O77" s="206" t="n">
        <v>4067.02</v>
      </c>
      <c r="P77" s="206" t="n">
        <v>4067.02</v>
      </c>
      <c r="Q77" s="304" t="s">
        <v>39</v>
      </c>
      <c r="R77" s="304"/>
      <c r="S77" s="206" t="n">
        <v>40</v>
      </c>
      <c r="T77" s="206" t="n">
        <f aca="false">(P77-O77)*S77</f>
        <v>0</v>
      </c>
      <c r="U77" s="673" t="n">
        <v>7163</v>
      </c>
      <c r="V77" s="591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5"/>
      <c r="C78" s="206"/>
      <c r="D78" s="206"/>
      <c r="E78" s="206" t="n">
        <f aca="false">F78+G78</f>
        <v>0</v>
      </c>
      <c r="F78" s="206" t="n">
        <v>0</v>
      </c>
      <c r="G78" s="206" t="n">
        <v>0</v>
      </c>
      <c r="H78" s="206" t="n">
        <f aca="false">T78</f>
        <v>24988.5</v>
      </c>
      <c r="I78" s="206" t="n">
        <f aca="false">T81</f>
        <v>0</v>
      </c>
      <c r="J78" s="208"/>
      <c r="K78" s="216"/>
      <c r="L78" s="216"/>
      <c r="M78" s="208"/>
      <c r="N78" s="208"/>
      <c r="O78" s="206" t="n">
        <v>11931.8</v>
      </c>
      <c r="P78" s="206" t="n">
        <v>12431.57</v>
      </c>
      <c r="Q78" s="304" t="s">
        <v>39</v>
      </c>
      <c r="R78" s="304"/>
      <c r="S78" s="206" t="n">
        <v>50</v>
      </c>
      <c r="T78" s="206" t="n">
        <f aca="false">(P78-O78)*S78-T98</f>
        <v>24988.5</v>
      </c>
      <c r="U78" s="673" t="n">
        <v>7215</v>
      </c>
      <c r="V78" s="591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1"/>
      <c r="C79" s="130"/>
      <c r="D79" s="130"/>
      <c r="E79" s="130"/>
      <c r="F79" s="130"/>
      <c r="G79" s="130"/>
      <c r="H79" s="130"/>
      <c r="I79" s="130"/>
      <c r="J79" s="133"/>
      <c r="K79" s="133"/>
      <c r="L79" s="133"/>
      <c r="M79" s="133"/>
      <c r="N79" s="133"/>
      <c r="O79" s="130"/>
      <c r="P79" s="130"/>
      <c r="Q79" s="131"/>
      <c r="R79" s="131"/>
      <c r="S79" s="130"/>
      <c r="T79" s="130"/>
      <c r="U79" s="678"/>
      <c r="V79" s="129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5" t="s">
        <v>139</v>
      </c>
      <c r="C80" s="206" t="n">
        <f aca="false">H80+E80</f>
        <v>321</v>
      </c>
      <c r="D80" s="206"/>
      <c r="E80" s="206" t="n">
        <f aca="false">F80+G80</f>
        <v>21</v>
      </c>
      <c r="F80" s="206" t="n">
        <f aca="false">0.04*H80</f>
        <v>12</v>
      </c>
      <c r="G80" s="206" t="n">
        <f aca="false">0.03*H80</f>
        <v>9</v>
      </c>
      <c r="H80" s="206" t="n">
        <f aca="false">T80</f>
        <v>300</v>
      </c>
      <c r="I80" s="206" t="n">
        <f aca="false">0.6*C80</f>
        <v>192.6</v>
      </c>
      <c r="J80" s="216"/>
      <c r="K80" s="216"/>
      <c r="L80" s="216"/>
      <c r="M80" s="216"/>
      <c r="N80" s="216"/>
      <c r="O80" s="206" t="n">
        <v>5100</v>
      </c>
      <c r="P80" s="206" t="n">
        <v>5400</v>
      </c>
      <c r="Q80" s="207"/>
      <c r="R80" s="207"/>
      <c r="S80" s="206" t="n">
        <v>1</v>
      </c>
      <c r="T80" s="206" t="n">
        <f aca="false">(P80-O80)*S80</f>
        <v>300</v>
      </c>
      <c r="U80" s="673"/>
      <c r="V80" s="210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24988.5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673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673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05" t="s">
        <v>143</v>
      </c>
      <c r="C83" s="206" t="n">
        <f aca="false">H83+E83</f>
        <v>3892.00000000001</v>
      </c>
      <c r="D83" s="206"/>
      <c r="E83" s="206" t="n">
        <f aca="false">F83+G83</f>
        <v>0</v>
      </c>
      <c r="F83" s="206" t="n">
        <v>0</v>
      </c>
      <c r="G83" s="206" t="n">
        <v>0</v>
      </c>
      <c r="H83" s="206" t="n">
        <f aca="false">T83</f>
        <v>3892.00000000001</v>
      </c>
      <c r="I83" s="206" t="n">
        <f aca="false">T86</f>
        <v>0</v>
      </c>
      <c r="J83" s="208"/>
      <c r="K83" s="216"/>
      <c r="L83" s="216"/>
      <c r="M83" s="208"/>
      <c r="N83" s="208"/>
      <c r="O83" s="206" t="n">
        <v>3958.1</v>
      </c>
      <c r="P83" s="206" t="n">
        <v>4055.4</v>
      </c>
      <c r="Q83" s="304" t="s">
        <v>39</v>
      </c>
      <c r="R83" s="304"/>
      <c r="S83" s="206" t="n">
        <v>40</v>
      </c>
      <c r="T83" s="206" t="n">
        <f aca="false">(P83-O83)*S83</f>
        <v>3892.00000000001</v>
      </c>
      <c r="U83" s="673" t="n">
        <v>5669</v>
      </c>
      <c r="V83" s="210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308" t="s">
        <v>145</v>
      </c>
      <c r="C84" s="206" t="n">
        <f aca="false">H84+E84</f>
        <v>9156.99999999999</v>
      </c>
      <c r="D84" s="206"/>
      <c r="E84" s="206" t="n">
        <f aca="false">F84+G84</f>
        <v>0</v>
      </c>
      <c r="F84" s="206" t="n">
        <v>0</v>
      </c>
      <c r="G84" s="206" t="n">
        <v>0</v>
      </c>
      <c r="H84" s="206" t="n">
        <f aca="false">T84</f>
        <v>9156.99999999999</v>
      </c>
      <c r="I84" s="206" t="n">
        <f aca="false">T87</f>
        <v>0</v>
      </c>
      <c r="J84" s="208"/>
      <c r="K84" s="216"/>
      <c r="L84" s="216"/>
      <c r="M84" s="208"/>
      <c r="N84" s="208"/>
      <c r="O84" s="206" t="n">
        <v>3591</v>
      </c>
      <c r="P84" s="206" t="n">
        <v>3775.5</v>
      </c>
      <c r="Q84" s="304" t="s">
        <v>39</v>
      </c>
      <c r="R84" s="304"/>
      <c r="S84" s="206" t="n">
        <v>120</v>
      </c>
      <c r="T84" s="206" t="n">
        <f aca="false">(P84-O84)*S84-T377-T343-T83-T362-T376-T172</f>
        <v>9156.99999999999</v>
      </c>
      <c r="U84" s="673" t="n">
        <v>1152</v>
      </c>
      <c r="V84" s="210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922</v>
      </c>
      <c r="C85" s="190" t="n">
        <f aca="false">SUM(C54+C74+C81+C66+C83+C84)</f>
        <v>395350.043199999</v>
      </c>
      <c r="D85" s="148"/>
      <c r="E85" s="190"/>
      <c r="F85" s="148"/>
      <c r="G85" s="148"/>
      <c r="H85" s="190"/>
      <c r="I85" s="148" t="n">
        <f aca="false">SUM(I8:I43)+I74+I81+I66</f>
        <v>196616.568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640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640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640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481" t="s">
        <v>147</v>
      </c>
      <c r="C88" s="148" t="n">
        <f aca="false">H88-C89-C90-C726-D720</f>
        <v>18266.928</v>
      </c>
      <c r="D88" s="148"/>
      <c r="E88" s="148"/>
      <c r="F88" s="148"/>
      <c r="G88" s="148"/>
      <c r="H88" s="148" t="n">
        <f aca="false">T88</f>
        <v>25642.928</v>
      </c>
      <c r="I88" s="148" t="n">
        <v>0</v>
      </c>
      <c r="J88" s="25"/>
      <c r="K88" s="25"/>
      <c r="L88" s="25"/>
      <c r="M88" s="25"/>
      <c r="N88" s="25"/>
      <c r="O88" s="148" t="n">
        <v>41907</v>
      </c>
      <c r="P88" s="148" t="n">
        <v>42548.0732</v>
      </c>
      <c r="Q88" s="204"/>
      <c r="R88" s="276"/>
      <c r="S88" s="148" t="n">
        <v>40</v>
      </c>
      <c r="T88" s="148" t="n">
        <f aca="false">(P88-O88)*S88</f>
        <v>25642.928</v>
      </c>
      <c r="U88" s="640" t="n">
        <v>95964307</v>
      </c>
      <c r="V88" s="153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670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236" t="s">
        <v>151</v>
      </c>
      <c r="C90" s="190" t="n">
        <f aca="false">H90+E90</f>
        <v>3997</v>
      </c>
      <c r="D90" s="149"/>
      <c r="E90" s="148" t="n">
        <f aca="false">247</f>
        <v>247</v>
      </c>
      <c r="F90" s="148"/>
      <c r="G90" s="148"/>
      <c r="H90" s="148" t="n">
        <f aca="false">T90</f>
        <v>3750</v>
      </c>
      <c r="I90" s="148"/>
      <c r="J90" s="25"/>
      <c r="K90" s="25"/>
      <c r="L90" s="25"/>
      <c r="M90" s="25"/>
      <c r="N90" s="25"/>
      <c r="O90" s="148" t="n">
        <v>15573</v>
      </c>
      <c r="P90" s="148" t="n">
        <v>15698</v>
      </c>
      <c r="Q90" s="237"/>
      <c r="R90" s="238"/>
      <c r="S90" s="239" t="n">
        <v>30</v>
      </c>
      <c r="T90" s="148" t="n">
        <f aca="false">(P90-O90)*S90</f>
        <v>3750</v>
      </c>
      <c r="U90" s="640"/>
      <c r="V90" s="153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640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25642.928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41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640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640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67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05" t="s">
        <v>155</v>
      </c>
      <c r="C96" s="161" t="n">
        <f aca="false">H96+E96</f>
        <v>2988.48000000005</v>
      </c>
      <c r="D96" s="207"/>
      <c r="E96" s="206" t="n">
        <f aca="false">F96+G96</f>
        <v>0</v>
      </c>
      <c r="F96" s="206" t="n">
        <v>0</v>
      </c>
      <c r="G96" s="206" t="n">
        <v>0</v>
      </c>
      <c r="H96" s="206" t="n">
        <f aca="false">T96</f>
        <v>2988.48000000005</v>
      </c>
      <c r="I96" s="206" t="n">
        <f aca="false">0.5*C96</f>
        <v>1494.24000000003</v>
      </c>
      <c r="J96" s="208"/>
      <c r="K96" s="208"/>
      <c r="L96" s="208"/>
      <c r="M96" s="208"/>
      <c r="N96" s="208"/>
      <c r="O96" s="309" t="n">
        <v>14497.362</v>
      </c>
      <c r="P96" s="309" t="n">
        <v>14572.074</v>
      </c>
      <c r="Q96" s="9"/>
      <c r="R96" s="448"/>
      <c r="S96" s="223" t="n">
        <v>40</v>
      </c>
      <c r="T96" s="206" t="n">
        <f aca="false">(P96-O96)*S96</f>
        <v>2988.48000000005</v>
      </c>
      <c r="U96" s="673" t="s">
        <v>156</v>
      </c>
      <c r="V96" s="210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308"/>
      <c r="C97" s="206"/>
      <c r="D97" s="206"/>
      <c r="E97" s="206"/>
      <c r="F97" s="206"/>
      <c r="G97" s="206"/>
      <c r="H97" s="206"/>
      <c r="I97" s="206" t="n">
        <f aca="false">0.5*C97</f>
        <v>0</v>
      </c>
      <c r="J97" s="208"/>
      <c r="K97" s="208"/>
      <c r="L97" s="208"/>
      <c r="M97" s="208"/>
      <c r="N97" s="208"/>
      <c r="O97" s="206"/>
      <c r="P97" s="206"/>
      <c r="Q97" s="221"/>
      <c r="R97" s="404"/>
      <c r="S97" s="223"/>
      <c r="T97" s="206"/>
      <c r="U97" s="673"/>
      <c r="V97" s="210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592" t="s">
        <v>158</v>
      </c>
      <c r="C98" s="206" t="n">
        <f aca="false">H98+E98</f>
        <v>11232</v>
      </c>
      <c r="D98" s="206"/>
      <c r="E98" s="206" t="n">
        <f aca="false">F98+G98</f>
        <v>0</v>
      </c>
      <c r="F98" s="206" t="n">
        <v>0</v>
      </c>
      <c r="G98" s="206" t="n">
        <v>0</v>
      </c>
      <c r="H98" s="206" t="n">
        <f aca="false">T98+T99</f>
        <v>11232</v>
      </c>
      <c r="I98" s="206" t="n">
        <f aca="false">0.6*C98</f>
        <v>6739.19999999998</v>
      </c>
      <c r="J98" s="208"/>
      <c r="K98" s="208"/>
      <c r="L98" s="208"/>
      <c r="M98" s="208"/>
      <c r="N98" s="208"/>
      <c r="O98" s="206" t="n">
        <v>64090.84</v>
      </c>
      <c r="P98" s="206" t="n">
        <v>64090.84</v>
      </c>
      <c r="Q98" s="221"/>
      <c r="R98" s="404"/>
      <c r="S98" s="223" t="n">
        <v>80</v>
      </c>
      <c r="T98" s="206" t="n">
        <f aca="false">(P98-O98)*S98</f>
        <v>0</v>
      </c>
      <c r="U98" s="673" t="s">
        <v>1117</v>
      </c>
      <c r="V98" s="210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592"/>
      <c r="C99" s="206"/>
      <c r="D99" s="206"/>
      <c r="E99" s="206"/>
      <c r="F99" s="206"/>
      <c r="G99" s="206"/>
      <c r="H99" s="206"/>
      <c r="I99" s="206" t="n">
        <f aca="false">0.6*C99</f>
        <v>0</v>
      </c>
      <c r="J99" s="208"/>
      <c r="K99" s="208"/>
      <c r="L99" s="208"/>
      <c r="M99" s="208"/>
      <c r="N99" s="208"/>
      <c r="O99" s="206" t="n">
        <v>3319.4</v>
      </c>
      <c r="P99" s="206" t="n">
        <v>3389.6</v>
      </c>
      <c r="Q99" s="221"/>
      <c r="R99" s="404"/>
      <c r="S99" s="223" t="n">
        <v>80</v>
      </c>
      <c r="T99" s="206" t="n">
        <f aca="false">(P99-O99)*S99*2</f>
        <v>11232</v>
      </c>
      <c r="U99" s="673" t="s">
        <v>1118</v>
      </c>
      <c r="V99" s="210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308"/>
      <c r="C100" s="206"/>
      <c r="D100" s="206"/>
      <c r="E100" s="207"/>
      <c r="F100" s="207"/>
      <c r="G100" s="207"/>
      <c r="H100" s="206"/>
      <c r="I100" s="207"/>
      <c r="J100" s="208"/>
      <c r="K100" s="208"/>
      <c r="L100" s="208"/>
      <c r="M100" s="208"/>
      <c r="N100" s="208"/>
      <c r="O100" s="206"/>
      <c r="P100" s="206"/>
      <c r="Q100" s="208"/>
      <c r="R100" s="304"/>
      <c r="S100" s="206"/>
      <c r="T100" s="206"/>
      <c r="U100" s="673"/>
      <c r="V100" s="210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05" t="s">
        <v>161</v>
      </c>
      <c r="C101" s="161" t="n">
        <f aca="false">H101+E101</f>
        <v>7860</v>
      </c>
      <c r="D101" s="206"/>
      <c r="E101" s="206" t="n">
        <f aca="false">F101+G101</f>
        <v>0</v>
      </c>
      <c r="F101" s="206" t="n">
        <f aca="false">X101</f>
        <v>0</v>
      </c>
      <c r="G101" s="206" t="n">
        <f aca="false">Y101</f>
        <v>0</v>
      </c>
      <c r="H101" s="206" t="n">
        <f aca="false">T102+T105+T108</f>
        <v>7860</v>
      </c>
      <c r="I101" s="206" t="n">
        <f aca="false">T103+0.5*(T108+T105)</f>
        <v>2040</v>
      </c>
      <c r="J101" s="208"/>
      <c r="K101" s="208"/>
      <c r="L101" s="208"/>
      <c r="M101" s="208"/>
      <c r="N101" s="208" t="s">
        <v>162</v>
      </c>
      <c r="O101" s="206"/>
      <c r="P101" s="206"/>
      <c r="Q101" s="221"/>
      <c r="R101" s="304"/>
      <c r="S101" s="206" t="n">
        <v>1</v>
      </c>
      <c r="T101" s="206" t="n">
        <f aca="false">(P101-O101)*S101</f>
        <v>0</v>
      </c>
      <c r="U101" s="673"/>
      <c r="V101" s="210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308" t="s">
        <v>163</v>
      </c>
      <c r="C102" s="206"/>
      <c r="D102" s="206"/>
      <c r="E102" s="206"/>
      <c r="F102" s="206"/>
      <c r="G102" s="206"/>
      <c r="H102" s="206"/>
      <c r="I102" s="207"/>
      <c r="J102" s="208"/>
      <c r="K102" s="208"/>
      <c r="L102" s="208"/>
      <c r="M102" s="208"/>
      <c r="N102" s="208"/>
      <c r="O102" s="206" t="n">
        <v>29197</v>
      </c>
      <c r="P102" s="206" t="n">
        <v>29260</v>
      </c>
      <c r="Q102" s="221"/>
      <c r="R102" s="304"/>
      <c r="S102" s="206" t="n">
        <v>60</v>
      </c>
      <c r="T102" s="206" t="n">
        <f aca="false">(P102-O102)*S102</f>
        <v>3780</v>
      </c>
      <c r="U102" s="673" t="n">
        <v>36259</v>
      </c>
      <c r="V102" s="210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308"/>
      <c r="C103" s="206"/>
      <c r="D103" s="206"/>
      <c r="E103" s="206"/>
      <c r="F103" s="206"/>
      <c r="G103" s="206"/>
      <c r="H103" s="206"/>
      <c r="I103" s="207"/>
      <c r="J103" s="208"/>
      <c r="K103" s="208"/>
      <c r="L103" s="208"/>
      <c r="M103" s="208"/>
      <c r="N103" s="208"/>
      <c r="O103" s="206"/>
      <c r="P103" s="206"/>
      <c r="Q103" s="221"/>
      <c r="R103" s="304"/>
      <c r="S103" s="206" t="n">
        <v>60</v>
      </c>
      <c r="T103" s="206" t="n">
        <f aca="false">(P103-O103)*S103</f>
        <v>0</v>
      </c>
      <c r="U103" s="673"/>
      <c r="V103" s="210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308"/>
      <c r="C104" s="206"/>
      <c r="D104" s="206"/>
      <c r="E104" s="206"/>
      <c r="F104" s="206"/>
      <c r="G104" s="206"/>
      <c r="H104" s="206"/>
      <c r="I104" s="207"/>
      <c r="J104" s="208"/>
      <c r="K104" s="208"/>
      <c r="L104" s="208"/>
      <c r="M104" s="208"/>
      <c r="N104" s="208"/>
      <c r="O104" s="206"/>
      <c r="P104" s="206"/>
      <c r="Q104" s="221"/>
      <c r="R104" s="304"/>
      <c r="S104" s="206" t="n">
        <v>60</v>
      </c>
      <c r="T104" s="206" t="n">
        <f aca="false">(P104-O104)*S104</f>
        <v>0</v>
      </c>
      <c r="U104" s="673"/>
      <c r="V104" s="210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308" t="s">
        <v>165</v>
      </c>
      <c r="C105" s="206"/>
      <c r="D105" s="206"/>
      <c r="E105" s="206"/>
      <c r="F105" s="206"/>
      <c r="G105" s="206"/>
      <c r="H105" s="206"/>
      <c r="I105" s="207"/>
      <c r="J105" s="208"/>
      <c r="K105" s="208"/>
      <c r="L105" s="208"/>
      <c r="M105" s="208"/>
      <c r="N105" s="208"/>
      <c r="O105" s="206" t="n">
        <v>6061</v>
      </c>
      <c r="P105" s="206" t="n">
        <v>6096</v>
      </c>
      <c r="Q105" s="221"/>
      <c r="R105" s="404"/>
      <c r="S105" s="206" t="n">
        <v>40</v>
      </c>
      <c r="T105" s="206" t="n">
        <f aca="false">(P105-O105)*S105</f>
        <v>1400</v>
      </c>
      <c r="U105" s="673" t="n">
        <v>580023</v>
      </c>
      <c r="V105" s="210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308"/>
      <c r="C106" s="206"/>
      <c r="D106" s="206"/>
      <c r="E106" s="206"/>
      <c r="F106" s="206"/>
      <c r="G106" s="206"/>
      <c r="H106" s="206"/>
      <c r="I106" s="207"/>
      <c r="J106" s="208"/>
      <c r="K106" s="208"/>
      <c r="L106" s="208"/>
      <c r="M106" s="208"/>
      <c r="N106" s="208"/>
      <c r="O106" s="206"/>
      <c r="P106" s="206"/>
      <c r="Q106" s="221"/>
      <c r="R106" s="304"/>
      <c r="S106" s="206" t="n">
        <v>20</v>
      </c>
      <c r="T106" s="206" t="n">
        <f aca="false">(P106-O106)*S106</f>
        <v>0</v>
      </c>
      <c r="U106" s="673"/>
      <c r="V106" s="210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308"/>
      <c r="C107" s="206"/>
      <c r="D107" s="206"/>
      <c r="E107" s="206"/>
      <c r="F107" s="206"/>
      <c r="G107" s="206"/>
      <c r="H107" s="206"/>
      <c r="I107" s="207"/>
      <c r="J107" s="208"/>
      <c r="K107" s="208"/>
      <c r="L107" s="208"/>
      <c r="M107" s="208"/>
      <c r="N107" s="208"/>
      <c r="O107" s="206"/>
      <c r="P107" s="206"/>
      <c r="Q107" s="221"/>
      <c r="R107" s="304"/>
      <c r="S107" s="206" t="n">
        <v>40</v>
      </c>
      <c r="T107" s="206" t="n">
        <f aca="false">(P107-O107)*S107</f>
        <v>0</v>
      </c>
      <c r="U107" s="673"/>
      <c r="V107" s="210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308" t="s">
        <v>166</v>
      </c>
      <c r="C108" s="206"/>
      <c r="D108" s="206"/>
      <c r="E108" s="206"/>
      <c r="F108" s="206"/>
      <c r="G108" s="206"/>
      <c r="H108" s="206"/>
      <c r="I108" s="207"/>
      <c r="J108" s="208"/>
      <c r="K108" s="208"/>
      <c r="L108" s="208"/>
      <c r="M108" s="208"/>
      <c r="N108" s="208"/>
      <c r="O108" s="206" t="n">
        <v>5331</v>
      </c>
      <c r="P108" s="206" t="n">
        <v>5398</v>
      </c>
      <c r="Q108" s="221"/>
      <c r="R108" s="304"/>
      <c r="S108" s="206" t="n">
        <v>40</v>
      </c>
      <c r="T108" s="206" t="n">
        <f aca="false">(P108-O108)*S108</f>
        <v>2680</v>
      </c>
      <c r="U108" s="673" t="n">
        <v>951989</v>
      </c>
      <c r="V108" s="210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10848.4800000001</v>
      </c>
      <c r="D109" s="190"/>
      <c r="E109" s="190"/>
      <c r="F109" s="148"/>
      <c r="G109" s="148"/>
      <c r="H109" s="190" t="n">
        <f aca="false">SUM(H99:H108)</f>
        <v>7860</v>
      </c>
      <c r="I109" s="190" t="n">
        <f aca="false">I101+I99</f>
        <v>2040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640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640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640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640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640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236" t="s">
        <v>169</v>
      </c>
      <c r="C114" s="148" t="n">
        <f aca="false">H114+E114</f>
        <v>0</v>
      </c>
      <c r="D114" s="148"/>
      <c r="E114" s="148"/>
      <c r="F114" s="148" t="n">
        <f aca="false">0.04*H114</f>
        <v>0</v>
      </c>
      <c r="G114" s="148" t="n">
        <f aca="false">0.03*H114</f>
        <v>0</v>
      </c>
      <c r="H114" s="148" t="n">
        <f aca="false">T114</f>
        <v>0</v>
      </c>
      <c r="I114" s="148" t="n">
        <f aca="false">0.6*C114</f>
        <v>0</v>
      </c>
      <c r="J114" s="25"/>
      <c r="K114" s="25"/>
      <c r="L114" s="25"/>
      <c r="M114" s="25"/>
      <c r="N114" s="25" t="s">
        <v>170</v>
      </c>
      <c r="O114" s="148" t="n">
        <v>196697</v>
      </c>
      <c r="P114" s="148" t="n">
        <v>196697</v>
      </c>
      <c r="Q114" s="204"/>
      <c r="R114" s="276"/>
      <c r="S114" s="239" t="n">
        <v>1</v>
      </c>
      <c r="T114" s="148" t="n">
        <f aca="false">(P114-O114)*S114</f>
        <v>0</v>
      </c>
      <c r="U114" s="640" t="n">
        <v>42221906</v>
      </c>
      <c r="V114" s="153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236" t="s">
        <v>172</v>
      </c>
      <c r="C115" s="148" t="n">
        <f aca="false">H115+E115</f>
        <v>7567.04000000013</v>
      </c>
      <c r="D115" s="148"/>
      <c r="E115" s="148" t="n">
        <f aca="false">F115+G115</f>
        <v>495.040000000008</v>
      </c>
      <c r="F115" s="148" t="n">
        <f aca="false">0.04*H115</f>
        <v>282.880000000005</v>
      </c>
      <c r="G115" s="148" t="n">
        <f aca="false">0.03*H115</f>
        <v>212.160000000003</v>
      </c>
      <c r="H115" s="148" t="n">
        <f aca="false">T115</f>
        <v>7072.00000000012</v>
      </c>
      <c r="I115" s="148" t="n">
        <f aca="false">0.6*C115</f>
        <v>4540.22400000008</v>
      </c>
      <c r="J115" s="25"/>
      <c r="K115" s="25"/>
      <c r="L115" s="25"/>
      <c r="M115" s="25"/>
      <c r="N115" s="25" t="s">
        <v>173</v>
      </c>
      <c r="O115" s="148" t="n">
        <v>9421.3</v>
      </c>
      <c r="P115" s="148" t="n">
        <v>9509.7</v>
      </c>
      <c r="Q115" s="237"/>
      <c r="R115" s="398"/>
      <c r="S115" s="239" t="n">
        <v>80</v>
      </c>
      <c r="T115" s="148" t="n">
        <f aca="false">(P115-O115)*S115</f>
        <v>7072.00000000012</v>
      </c>
      <c r="U115" s="640" t="n">
        <v>440479</v>
      </c>
      <c r="V115" s="153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677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7" t="s">
        <v>181</v>
      </c>
      <c r="C118" s="593" t="n">
        <f aca="false">H118+E118</f>
        <v>43399.2</v>
      </c>
      <c r="D118" s="190"/>
      <c r="E118" s="190" t="n">
        <f aca="false">F118+G118</f>
        <v>2839.2</v>
      </c>
      <c r="F118" s="190" t="n">
        <f aca="false">0.04*H118</f>
        <v>1622.4</v>
      </c>
      <c r="G118" s="190" t="n">
        <f aca="false">0.03*H118</f>
        <v>1216.8</v>
      </c>
      <c r="H118" s="190" t="n">
        <f aca="false">T118</f>
        <v>40560</v>
      </c>
      <c r="I118" s="190" t="n">
        <v>11490</v>
      </c>
      <c r="J118" s="262"/>
      <c r="K118" s="262"/>
      <c r="L118" s="262"/>
      <c r="M118" s="262"/>
      <c r="N118" s="262"/>
      <c r="O118" s="190" t="n">
        <v>47496</v>
      </c>
      <c r="P118" s="190" t="n">
        <v>47834</v>
      </c>
      <c r="Q118" s="237"/>
      <c r="R118" s="467"/>
      <c r="S118" s="401" t="n">
        <v>120</v>
      </c>
      <c r="T118" s="148" t="n">
        <f aca="false">(P118-O118)*S118</f>
        <v>40560</v>
      </c>
      <c r="U118" s="640"/>
      <c r="V118" s="153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236" t="s">
        <v>183</v>
      </c>
      <c r="C119" s="148" t="n">
        <f aca="false">H119+E119</f>
        <v>63.13</v>
      </c>
      <c r="D119" s="148"/>
      <c r="E119" s="148" t="n">
        <f aca="false">F119+G119</f>
        <v>4.13</v>
      </c>
      <c r="F119" s="148" t="n">
        <f aca="false">0.04*H119</f>
        <v>2.36</v>
      </c>
      <c r="G119" s="148" t="n">
        <f aca="false">0.03*H119</f>
        <v>1.77</v>
      </c>
      <c r="H119" s="148" t="n">
        <f aca="false">T119</f>
        <v>59</v>
      </c>
      <c r="I119" s="148" t="n">
        <f aca="false">0.6*C119</f>
        <v>37.878</v>
      </c>
      <c r="J119" s="25"/>
      <c r="K119" s="25"/>
      <c r="L119" s="25"/>
      <c r="M119" s="25"/>
      <c r="N119" s="25"/>
      <c r="O119" s="148" t="n">
        <v>59625</v>
      </c>
      <c r="P119" s="148" t="n">
        <v>59684</v>
      </c>
      <c r="Q119" s="204"/>
      <c r="R119" s="276"/>
      <c r="S119" s="239" t="n">
        <v>1</v>
      </c>
      <c r="T119" s="148" t="n">
        <f aca="false">(P119-O119)*S119</f>
        <v>59</v>
      </c>
      <c r="U119" s="640" t="n">
        <v>91423</v>
      </c>
      <c r="V119" s="153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6.25" hidden="false" customHeight="false" outlineLevel="0" collapsed="false">
      <c r="A120" s="10"/>
      <c r="B120" s="236"/>
      <c r="C120" s="265" t="n">
        <f aca="false">H120+E120</f>
        <v>0</v>
      </c>
      <c r="D120" s="281"/>
      <c r="E120" s="265" t="n">
        <f aca="false">F120+G120</f>
        <v>0</v>
      </c>
      <c r="F120" s="265" t="n">
        <f aca="false">0.04*H120</f>
        <v>0</v>
      </c>
      <c r="G120" s="265" t="n">
        <f aca="false">0.03*H120</f>
        <v>0</v>
      </c>
      <c r="H120" s="265" t="n">
        <f aca="false">T120</f>
        <v>0</v>
      </c>
      <c r="I120" s="282" t="n">
        <f aca="false">0.6*C120</f>
        <v>0</v>
      </c>
      <c r="J120" s="283"/>
      <c r="K120" s="283"/>
      <c r="L120" s="283"/>
      <c r="M120" s="283"/>
      <c r="N120" s="283"/>
      <c r="O120" s="281" t="n">
        <v>16982</v>
      </c>
      <c r="P120" s="281" t="n">
        <v>16982</v>
      </c>
      <c r="Q120" s="284"/>
      <c r="R120" s="285"/>
      <c r="S120" s="281" t="n">
        <v>1</v>
      </c>
      <c r="T120" s="265" t="n">
        <f aca="false">(P120-O120)*S120</f>
        <v>0</v>
      </c>
      <c r="U120" s="677" t="n">
        <v>2437131</v>
      </c>
      <c r="V120" s="270" t="s">
        <v>199</v>
      </c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236" t="s">
        <v>172</v>
      </c>
      <c r="C121" s="148" t="n">
        <f aca="false">H121+E121</f>
        <v>515.74</v>
      </c>
      <c r="D121" s="148"/>
      <c r="E121" s="148" t="n">
        <f aca="false">F121+G121</f>
        <v>33.74</v>
      </c>
      <c r="F121" s="148" t="n">
        <f aca="false">0.04*H121</f>
        <v>19.28</v>
      </c>
      <c r="G121" s="148" t="n">
        <f aca="false">0.03*H121</f>
        <v>14.46</v>
      </c>
      <c r="H121" s="148" t="n">
        <f aca="false">T121</f>
        <v>482</v>
      </c>
      <c r="I121" s="148" t="n">
        <f aca="false">0.6*C121</f>
        <v>309.444</v>
      </c>
      <c r="J121" s="25"/>
      <c r="K121" s="25"/>
      <c r="L121" s="25"/>
      <c r="M121" s="25"/>
      <c r="N121" s="25"/>
      <c r="O121" s="148" t="n">
        <v>7359</v>
      </c>
      <c r="P121" s="148" t="n">
        <v>7841</v>
      </c>
      <c r="Q121" s="204"/>
      <c r="R121" s="276"/>
      <c r="S121" s="239" t="n">
        <v>1</v>
      </c>
      <c r="T121" s="148" t="n">
        <f aca="false">(P121-O121)*S121</f>
        <v>482</v>
      </c>
      <c r="U121" s="640" t="n">
        <v>9695</v>
      </c>
      <c r="V121" s="153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236" t="s">
        <v>185</v>
      </c>
      <c r="C122" s="148" t="n">
        <f aca="false">H122+E122</f>
        <v>307.09</v>
      </c>
      <c r="D122" s="148"/>
      <c r="E122" s="148" t="n">
        <f aca="false">F122+G122</f>
        <v>20.09</v>
      </c>
      <c r="F122" s="148" t="n">
        <f aca="false">0.04*H122</f>
        <v>11.48</v>
      </c>
      <c r="G122" s="148" t="n">
        <f aca="false">0.03*H122</f>
        <v>8.61</v>
      </c>
      <c r="H122" s="148" t="n">
        <f aca="false">T122</f>
        <v>287</v>
      </c>
      <c r="I122" s="148" t="n">
        <f aca="false">0.6*C122</f>
        <v>184.254</v>
      </c>
      <c r="J122" s="25"/>
      <c r="K122" s="25"/>
      <c r="L122" s="25"/>
      <c r="M122" s="25"/>
      <c r="N122" s="25"/>
      <c r="O122" s="148" t="n">
        <f aca="false">58479+31600</f>
        <v>90079</v>
      </c>
      <c r="P122" s="148" t="n">
        <f aca="false">58646+31720</f>
        <v>90366</v>
      </c>
      <c r="Q122" s="204"/>
      <c r="R122" s="276"/>
      <c r="S122" s="239" t="n">
        <v>1</v>
      </c>
      <c r="T122" s="148" t="n">
        <f aca="false">(P122-O122)*S122</f>
        <v>287</v>
      </c>
      <c r="U122" s="640" t="s">
        <v>1119</v>
      </c>
      <c r="V122" s="153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236" t="s">
        <v>187</v>
      </c>
      <c r="C123" s="148" t="n">
        <f aca="false">H123+E123</f>
        <v>2957.48</v>
      </c>
      <c r="D123" s="148"/>
      <c r="E123" s="148" t="n">
        <f aca="false">F123+G123</f>
        <v>193.48</v>
      </c>
      <c r="F123" s="148" t="n">
        <f aca="false">0.04*H123</f>
        <v>110.56</v>
      </c>
      <c r="G123" s="148" t="n">
        <f aca="false">0.03*H123</f>
        <v>82.92</v>
      </c>
      <c r="H123" s="148" t="n">
        <f aca="false">T123</f>
        <v>2764</v>
      </c>
      <c r="I123" s="148" t="n">
        <f aca="false">0.6*C123</f>
        <v>1774.488</v>
      </c>
      <c r="J123" s="25"/>
      <c r="K123" s="25"/>
      <c r="L123" s="25"/>
      <c r="M123" s="25"/>
      <c r="N123" s="25" t="s">
        <v>170</v>
      </c>
      <c r="O123" s="148" t="n">
        <v>41961</v>
      </c>
      <c r="P123" s="148" t="n">
        <v>44725</v>
      </c>
      <c r="Q123" s="204"/>
      <c r="R123" s="276"/>
      <c r="S123" s="239" t="n">
        <v>1</v>
      </c>
      <c r="T123" s="148" t="n">
        <f aca="false">(P123-O123)*S123</f>
        <v>2764</v>
      </c>
      <c r="U123" s="640" t="n">
        <v>3275</v>
      </c>
      <c r="V123" s="153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7" t="s">
        <v>189</v>
      </c>
      <c r="C124" s="594" t="n">
        <f aca="false">H124+E124</f>
        <v>4365.6</v>
      </c>
      <c r="D124" s="190"/>
      <c r="E124" s="190" t="n">
        <f aca="false">F124+G124</f>
        <v>285.6</v>
      </c>
      <c r="F124" s="190" t="n">
        <f aca="false">0.04*H124</f>
        <v>163.2</v>
      </c>
      <c r="G124" s="190" t="n">
        <f aca="false">0.03*H124</f>
        <v>122.4</v>
      </c>
      <c r="H124" s="190" t="n">
        <f aca="false">T124</f>
        <v>4080</v>
      </c>
      <c r="I124" s="190" t="n">
        <f aca="false">T553</f>
        <v>0</v>
      </c>
      <c r="J124" s="189"/>
      <c r="K124" s="189"/>
      <c r="L124" s="189"/>
      <c r="M124" s="189"/>
      <c r="N124" s="189"/>
      <c r="O124" s="190" t="n">
        <v>12930</v>
      </c>
      <c r="P124" s="190" t="n">
        <v>12981</v>
      </c>
      <c r="Q124" s="262"/>
      <c r="R124" s="398"/>
      <c r="S124" s="401" t="n">
        <v>80</v>
      </c>
      <c r="T124" s="190" t="n">
        <f aca="false">(P124-O124)*S124</f>
        <v>4080</v>
      </c>
      <c r="U124" s="640"/>
      <c r="V124" s="153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640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236" t="s">
        <v>192</v>
      </c>
      <c r="C126" s="148" t="n">
        <f aca="false">H126+E126</f>
        <v>408.5</v>
      </c>
      <c r="D126" s="148"/>
      <c r="E126" s="148" t="n">
        <f aca="false">F126+G126</f>
        <v>28.5</v>
      </c>
      <c r="F126" s="148" t="n">
        <f aca="false">0.035*H126</f>
        <v>13.3</v>
      </c>
      <c r="G126" s="148" t="n">
        <f aca="false">H126*0.04</f>
        <v>15.2</v>
      </c>
      <c r="H126" s="148" t="n">
        <f aca="false">T126</f>
        <v>380</v>
      </c>
      <c r="I126" s="148" t="n">
        <f aca="false">0.6*C126</f>
        <v>245.1</v>
      </c>
      <c r="J126" s="25"/>
      <c r="K126" s="25"/>
      <c r="L126" s="25"/>
      <c r="M126" s="25"/>
      <c r="N126" s="25"/>
      <c r="O126" s="148" t="n">
        <v>8379.1</v>
      </c>
      <c r="P126" s="148" t="n">
        <v>8398.1</v>
      </c>
      <c r="Q126" s="204"/>
      <c r="R126" s="276"/>
      <c r="S126" s="239" t="n">
        <v>20</v>
      </c>
      <c r="T126" s="148" t="n">
        <f aca="false">(P126-O126)*S126</f>
        <v>380</v>
      </c>
      <c r="U126" s="640" t="n">
        <v>33780</v>
      </c>
      <c r="V126" s="153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677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481" t="s">
        <v>941</v>
      </c>
      <c r="C128" s="148" t="n">
        <f aca="false">H128+E128</f>
        <v>498.62</v>
      </c>
      <c r="D128" s="148"/>
      <c r="E128" s="148" t="n">
        <f aca="false">F128+G128</f>
        <v>32.62</v>
      </c>
      <c r="F128" s="148" t="n">
        <f aca="false">0.04*H128</f>
        <v>18.64</v>
      </c>
      <c r="G128" s="148" t="n">
        <f aca="false">0.03*H128</f>
        <v>13.98</v>
      </c>
      <c r="H128" s="148" t="n">
        <f aca="false">T128</f>
        <v>466</v>
      </c>
      <c r="I128" s="148" t="n">
        <f aca="false">0.6*C128</f>
        <v>299.172</v>
      </c>
      <c r="J128" s="25"/>
      <c r="K128" s="25"/>
      <c r="L128" s="25"/>
      <c r="M128" s="25"/>
      <c r="N128" s="25"/>
      <c r="O128" s="148" t="n">
        <v>3650</v>
      </c>
      <c r="P128" s="148" t="n">
        <v>4116</v>
      </c>
      <c r="Q128" s="204"/>
      <c r="R128" s="276"/>
      <c r="S128" s="239" t="n">
        <v>1</v>
      </c>
      <c r="T128" s="148" t="n">
        <f aca="false">(P128-O128)*S128</f>
        <v>466</v>
      </c>
      <c r="U128" s="640" t="n">
        <v>2466</v>
      </c>
      <c r="V128" s="153" t="s">
        <v>198</v>
      </c>
      <c r="W128" s="19"/>
      <c r="X128" s="9"/>
      <c r="Y128" s="9"/>
      <c r="Z128" s="9"/>
      <c r="AA128" s="9"/>
      <c r="AB128" s="9"/>
      <c r="AC128" s="9"/>
    </row>
    <row r="129" customFormat="false" ht="25.5" hidden="false" customHeight="false" outlineLevel="0" collapsed="false">
      <c r="A129" s="10"/>
      <c r="B129" s="481" t="s">
        <v>941</v>
      </c>
      <c r="C129" s="148" t="n">
        <f aca="false">H129+E129</f>
        <v>1.07</v>
      </c>
      <c r="D129" s="148"/>
      <c r="E129" s="148" t="n">
        <f aca="false">F129+G129</f>
        <v>0.07</v>
      </c>
      <c r="F129" s="148" t="n">
        <f aca="false">0.04*H129</f>
        <v>0.04</v>
      </c>
      <c r="G129" s="148" t="n">
        <f aca="false">0.03*H129</f>
        <v>0.03</v>
      </c>
      <c r="H129" s="148" t="n">
        <f aca="false">T129</f>
        <v>1</v>
      </c>
      <c r="I129" s="148" t="n">
        <f aca="false">0.5*C129</f>
        <v>0.535</v>
      </c>
      <c r="J129" s="25"/>
      <c r="K129" s="25"/>
      <c r="L129" s="25"/>
      <c r="M129" s="25"/>
      <c r="N129" s="25"/>
      <c r="O129" s="148" t="n">
        <v>7508</v>
      </c>
      <c r="P129" s="148" t="n">
        <v>7509</v>
      </c>
      <c r="Q129" s="204"/>
      <c r="R129" s="276"/>
      <c r="S129" s="148" t="n">
        <v>1</v>
      </c>
      <c r="T129" s="148" t="n">
        <f aca="false">(P129-O129)*S129</f>
        <v>1</v>
      </c>
      <c r="U129" s="640" t="s">
        <v>1120</v>
      </c>
      <c r="V129" s="153" t="s">
        <v>176</v>
      </c>
      <c r="W129" s="19"/>
      <c r="X129" s="9"/>
      <c r="Y129" s="9"/>
      <c r="Z129" s="9"/>
      <c r="AA129" s="9"/>
      <c r="AB129" s="9"/>
      <c r="AC129" s="9"/>
    </row>
    <row r="130" customFormat="false" ht="51" hidden="false" customHeight="false" outlineLevel="0" collapsed="false">
      <c r="A130" s="10"/>
      <c r="B130" s="236" t="s">
        <v>200</v>
      </c>
      <c r="C130" s="148" t="n">
        <f aca="false">H130+E130</f>
        <v>0</v>
      </c>
      <c r="D130" s="149"/>
      <c r="E130" s="148" t="n">
        <f aca="false">F130+G130</f>
        <v>0</v>
      </c>
      <c r="F130" s="148" t="n">
        <f aca="false">0.04*H130</f>
        <v>0</v>
      </c>
      <c r="G130" s="148" t="n">
        <f aca="false">0.03*H130</f>
        <v>0</v>
      </c>
      <c r="H130" s="148" t="n">
        <f aca="false">T130</f>
        <v>0</v>
      </c>
      <c r="I130" s="190" t="n">
        <f aca="false">0.6*C130</f>
        <v>0</v>
      </c>
      <c r="J130" s="162"/>
      <c r="K130" s="162"/>
      <c r="L130" s="162"/>
      <c r="M130" s="162"/>
      <c r="N130" s="162"/>
      <c r="O130" s="149" t="n">
        <v>31237</v>
      </c>
      <c r="P130" s="149" t="n">
        <v>31237</v>
      </c>
      <c r="Q130" s="466"/>
      <c r="R130" s="498"/>
      <c r="S130" s="149" t="n">
        <v>1</v>
      </c>
      <c r="T130" s="148" t="n">
        <f aca="false">(P130-O130)*S130</f>
        <v>0</v>
      </c>
      <c r="U130" s="640" t="n">
        <v>286946</v>
      </c>
      <c r="V130" s="153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678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60083.4700000001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640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640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24" t="s">
        <v>203</v>
      </c>
      <c r="C134" s="250" t="n">
        <f aca="false">H134+E134</f>
        <v>2577.46537999999</v>
      </c>
      <c r="D134" s="130" t="n">
        <f aca="false">D138+D139</f>
        <v>36820.9339999999</v>
      </c>
      <c r="E134" s="130" t="n">
        <f aca="false">F134+G134</f>
        <v>2577.46537999999</v>
      </c>
      <c r="F134" s="130" t="n">
        <f aca="false">0.04*D134</f>
        <v>1472.83736</v>
      </c>
      <c r="G134" s="130" t="n">
        <f aca="false">0.03*D134</f>
        <v>1104.62802</v>
      </c>
      <c r="H134" s="130"/>
      <c r="I134" s="130" t="n">
        <v>0</v>
      </c>
      <c r="J134" s="212"/>
      <c r="K134" s="212"/>
      <c r="L134" s="212"/>
      <c r="M134" s="212"/>
      <c r="N134" s="212"/>
      <c r="O134" s="251" t="n">
        <v>2910.06</v>
      </c>
      <c r="P134" s="251" t="n">
        <v>3014.84</v>
      </c>
      <c r="Q134" s="254"/>
      <c r="R134" s="255"/>
      <c r="S134" s="130" t="n">
        <v>60</v>
      </c>
      <c r="T134" s="130" t="n">
        <f aca="false">(P134-O134)*S134</f>
        <v>6286.80000000001</v>
      </c>
      <c r="U134" s="678" t="n">
        <v>1906</v>
      </c>
      <c r="V134" s="129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08"/>
      <c r="C135" s="206"/>
      <c r="D135" s="206"/>
      <c r="E135" s="206"/>
      <c r="F135" s="206"/>
      <c r="G135" s="206"/>
      <c r="H135" s="206"/>
      <c r="I135" s="161"/>
      <c r="J135" s="208"/>
      <c r="K135" s="208"/>
      <c r="L135" s="208"/>
      <c r="M135" s="208"/>
      <c r="N135" s="208"/>
      <c r="O135" s="251" t="n">
        <v>1478.75</v>
      </c>
      <c r="P135" s="251" t="n">
        <v>1517.91</v>
      </c>
      <c r="Q135" s="254"/>
      <c r="R135" s="255"/>
      <c r="S135" s="130" t="n">
        <v>20</v>
      </c>
      <c r="T135" s="130" t="n">
        <f aca="false">(P135-O135)*S135</f>
        <v>783.200000000002</v>
      </c>
      <c r="U135" s="678" t="n">
        <v>1821</v>
      </c>
      <c r="V135" s="129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08"/>
      <c r="C136" s="206"/>
      <c r="D136" s="206"/>
      <c r="E136" s="206"/>
      <c r="F136" s="206"/>
      <c r="G136" s="206"/>
      <c r="H136" s="206"/>
      <c r="I136" s="206"/>
      <c r="J136" s="208"/>
      <c r="K136" s="208"/>
      <c r="L136" s="208"/>
      <c r="M136" s="208"/>
      <c r="N136" s="208"/>
      <c r="O136" s="309" t="n">
        <v>728.22</v>
      </c>
      <c r="P136" s="309" t="n">
        <v>748.79</v>
      </c>
      <c r="Q136" s="221"/>
      <c r="R136" s="595"/>
      <c r="S136" s="206" t="n">
        <v>60</v>
      </c>
      <c r="T136" s="206" t="n">
        <f aca="false">(P136-O136)*S136</f>
        <v>1234.2</v>
      </c>
      <c r="U136" s="673" t="n">
        <v>1903</v>
      </c>
      <c r="V136" s="210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308" t="s">
        <v>207</v>
      </c>
      <c r="C137" s="206"/>
      <c r="D137" s="206"/>
      <c r="E137" s="206"/>
      <c r="F137" s="206"/>
      <c r="G137" s="206"/>
      <c r="H137" s="206"/>
      <c r="I137" s="206"/>
      <c r="J137" s="208"/>
      <c r="K137" s="208"/>
      <c r="L137" s="208"/>
      <c r="M137" s="208"/>
      <c r="N137" s="208"/>
      <c r="O137" s="309" t="n">
        <v>90890.67</v>
      </c>
      <c r="P137" s="309" t="n">
        <v>92426.312</v>
      </c>
      <c r="Q137" s="221"/>
      <c r="R137" s="596"/>
      <c r="S137" s="206" t="n">
        <v>1</v>
      </c>
      <c r="T137" s="206" t="n">
        <f aca="false">(P137-O137)*S137</f>
        <v>1535.64200000001</v>
      </c>
      <c r="U137" s="673" t="n">
        <v>9454</v>
      </c>
      <c r="V137" s="210" t="s">
        <v>942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308" t="s">
        <v>208</v>
      </c>
      <c r="C138" s="206"/>
      <c r="D138" s="206" t="n">
        <f aca="false">T134+T135+T136+T137+T138</f>
        <v>9884.01400000002</v>
      </c>
      <c r="E138" s="206"/>
      <c r="F138" s="206"/>
      <c r="G138" s="206"/>
      <c r="H138" s="206"/>
      <c r="I138" s="206"/>
      <c r="J138" s="208"/>
      <c r="K138" s="208"/>
      <c r="L138" s="208"/>
      <c r="M138" s="208"/>
      <c r="N138" s="208"/>
      <c r="O138" s="309" t="n">
        <v>2119.26</v>
      </c>
      <c r="P138" s="309" t="n">
        <v>2163.432</v>
      </c>
      <c r="Q138" s="221"/>
      <c r="R138" s="461"/>
      <c r="S138" s="206" t="n">
        <v>1</v>
      </c>
      <c r="T138" s="206" t="n">
        <f aca="false">(P138-O138)*S138</f>
        <v>44.1719999999996</v>
      </c>
      <c r="U138" s="673" t="n">
        <v>9314</v>
      </c>
      <c r="V138" s="210" t="s">
        <v>205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143" t="s">
        <v>210</v>
      </c>
      <c r="C139" s="130"/>
      <c r="D139" s="130" t="n">
        <f aca="false">T139+T140</f>
        <v>26936.9199999999</v>
      </c>
      <c r="E139" s="130"/>
      <c r="F139" s="130"/>
      <c r="G139" s="130"/>
      <c r="H139" s="130"/>
      <c r="I139" s="130"/>
      <c r="J139" s="212"/>
      <c r="K139" s="212"/>
      <c r="L139" s="212"/>
      <c r="M139" s="212"/>
      <c r="N139" s="212"/>
      <c r="O139" s="251" t="n">
        <v>25112.22</v>
      </c>
      <c r="P139" s="251" t="n">
        <v>25727.76</v>
      </c>
      <c r="Q139" s="254"/>
      <c r="R139" s="290"/>
      <c r="S139" s="130" t="n">
        <v>40</v>
      </c>
      <c r="T139" s="130" t="n">
        <f aca="false">(P139-O139)*S139</f>
        <v>24621.5999999999</v>
      </c>
      <c r="U139" s="678" t="n">
        <v>1793</v>
      </c>
      <c r="V139" s="129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309" t="n">
        <v>3225.73</v>
      </c>
      <c r="P140" s="309" t="n">
        <v>3283.613</v>
      </c>
      <c r="Q140" s="9"/>
      <c r="R140" s="151"/>
      <c r="S140" s="206" t="n">
        <v>40</v>
      </c>
      <c r="T140" s="206" t="n">
        <f aca="false">(P140-O140)*S140</f>
        <v>2315.31999999999</v>
      </c>
      <c r="U140" s="673" t="n">
        <v>9996</v>
      </c>
      <c r="V140" s="210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678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302" t="s">
        <v>212</v>
      </c>
      <c r="C142" s="597" t="n">
        <f aca="false">H142+E142+C144</f>
        <v>5601.96000000001</v>
      </c>
      <c r="D142" s="598" t="n">
        <f aca="false">T142</f>
        <v>70548.0000000002</v>
      </c>
      <c r="E142" s="599" t="n">
        <f aca="false">F142+G142</f>
        <v>4938.36000000001</v>
      </c>
      <c r="F142" s="598" t="n">
        <f aca="false">0.04*D142</f>
        <v>2821.92000000001</v>
      </c>
      <c r="G142" s="598" t="n">
        <f aca="false">0.03*D142</f>
        <v>2116.44000000001</v>
      </c>
      <c r="H142" s="598"/>
      <c r="I142" s="206" t="n">
        <f aca="false">T143</f>
        <v>0</v>
      </c>
      <c r="J142" s="208"/>
      <c r="K142" s="208"/>
      <c r="L142" s="208"/>
      <c r="M142" s="208"/>
      <c r="N142" s="208" t="s">
        <v>213</v>
      </c>
      <c r="O142" s="206" t="n">
        <v>49414.7</v>
      </c>
      <c r="P142" s="206" t="n">
        <v>50748.5</v>
      </c>
      <c r="Q142" s="9"/>
      <c r="R142" s="304"/>
      <c r="S142" s="598" t="n">
        <v>60</v>
      </c>
      <c r="T142" s="598" t="n">
        <f aca="false">(P142-O142)*S142-T144</f>
        <v>70548.0000000002</v>
      </c>
      <c r="U142" s="673" t="n">
        <v>14314</v>
      </c>
      <c r="V142" s="6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673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291" t="s">
        <v>216</v>
      </c>
      <c r="C144" s="597" t="n">
        <f aca="false">H144+E144</f>
        <v>663.6</v>
      </c>
      <c r="D144" s="598" t="n">
        <f aca="false">T144</f>
        <v>9480</v>
      </c>
      <c r="E144" s="599" t="n">
        <f aca="false">F144+G144</f>
        <v>663.6</v>
      </c>
      <c r="F144" s="598" t="n">
        <f aca="false">0.04*D144</f>
        <v>379.2</v>
      </c>
      <c r="G144" s="598" t="n">
        <f aca="false">0.03*D144</f>
        <v>284.4</v>
      </c>
      <c r="H144" s="598"/>
      <c r="I144" s="206" t="n">
        <f aca="false">T145</f>
        <v>5960</v>
      </c>
      <c r="J144" s="208"/>
      <c r="K144" s="208"/>
      <c r="L144" s="208"/>
      <c r="M144" s="208"/>
      <c r="N144" s="208" t="s">
        <v>213</v>
      </c>
      <c r="O144" s="206" t="n">
        <v>7208</v>
      </c>
      <c r="P144" s="206" t="n">
        <v>7445</v>
      </c>
      <c r="Q144" s="9"/>
      <c r="R144" s="304"/>
      <c r="S144" s="598" t="n">
        <v>40</v>
      </c>
      <c r="T144" s="598" t="n">
        <f aca="false">(P144-O144)*S144</f>
        <v>9480</v>
      </c>
      <c r="U144" s="673"/>
      <c r="V144" s="210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291" t="s">
        <v>218</v>
      </c>
      <c r="C145" s="602" t="n">
        <f aca="false">E145+E146</f>
        <v>611.07</v>
      </c>
      <c r="D145" s="206" t="n">
        <f aca="false">T145</f>
        <v>5960</v>
      </c>
      <c r="E145" s="206" t="n">
        <f aca="false">F145+G145</f>
        <v>554.28</v>
      </c>
      <c r="F145" s="206" t="n">
        <f aca="false">0.05*D145</f>
        <v>298</v>
      </c>
      <c r="G145" s="206" t="n">
        <f aca="false">0.043*D145</f>
        <v>256.28</v>
      </c>
      <c r="H145" s="206"/>
      <c r="I145" s="206" t="n">
        <f aca="false">0.6*D145</f>
        <v>3576</v>
      </c>
      <c r="J145" s="208"/>
      <c r="K145" s="208"/>
      <c r="L145" s="208"/>
      <c r="M145" s="208"/>
      <c r="N145" s="208"/>
      <c r="O145" s="598" t="n">
        <v>17303</v>
      </c>
      <c r="P145" s="598" t="n">
        <v>17452</v>
      </c>
      <c r="Q145" s="208" t="s">
        <v>39</v>
      </c>
      <c r="R145" s="304"/>
      <c r="S145" s="223" t="n">
        <v>40</v>
      </c>
      <c r="T145" s="206" t="n">
        <f aca="false">(P145-O145)*S145</f>
        <v>5960</v>
      </c>
      <c r="U145" s="673" t="n">
        <v>1571</v>
      </c>
      <c r="V145" s="210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308"/>
      <c r="C146" s="161"/>
      <c r="D146" s="206" t="n">
        <f aca="false">T146</f>
        <v>1893</v>
      </c>
      <c r="E146" s="206" t="n">
        <f aca="false">F146+G146</f>
        <v>56.79</v>
      </c>
      <c r="F146" s="206" t="n">
        <f aca="false">0.02*D146</f>
        <v>37.86</v>
      </c>
      <c r="G146" s="206" t="n">
        <f aca="false">0.01*D146</f>
        <v>18.93</v>
      </c>
      <c r="H146" s="206"/>
      <c r="I146" s="206" t="n">
        <f aca="false">0.6*D146</f>
        <v>1135.8</v>
      </c>
      <c r="J146" s="208"/>
      <c r="K146" s="208"/>
      <c r="L146" s="208"/>
      <c r="M146" s="208"/>
      <c r="N146" s="208"/>
      <c r="O146" s="598" t="n">
        <v>124122</v>
      </c>
      <c r="P146" s="598" t="n">
        <v>126015</v>
      </c>
      <c r="Q146" s="208"/>
      <c r="R146" s="304"/>
      <c r="S146" s="223" t="n">
        <v>1</v>
      </c>
      <c r="T146" s="206" t="n">
        <f aca="false">(P146-O146)*S146</f>
        <v>1893</v>
      </c>
      <c r="U146" s="673" t="n">
        <v>8673</v>
      </c>
      <c r="V146" s="210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673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05" t="s">
        <v>222</v>
      </c>
      <c r="C148" s="602" t="n">
        <f aca="false">F148+G148</f>
        <v>1126.8012</v>
      </c>
      <c r="D148" s="206" t="n">
        <f aca="false">T148</f>
        <v>16097.16</v>
      </c>
      <c r="E148" s="206" t="n">
        <f aca="false">F148+G148</f>
        <v>1126.8012</v>
      </c>
      <c r="F148" s="206" t="n">
        <f aca="false">0.04*H148</f>
        <v>643.8864</v>
      </c>
      <c r="G148" s="206" t="n">
        <f aca="false">0.03*H148</f>
        <v>482.9148</v>
      </c>
      <c r="H148" s="206" t="n">
        <f aca="false">T148</f>
        <v>16097.16</v>
      </c>
      <c r="I148" s="206" t="n">
        <f aca="false">Z525</f>
        <v>6780</v>
      </c>
      <c r="J148" s="208"/>
      <c r="K148" s="208"/>
      <c r="L148" s="208"/>
      <c r="M148" s="208"/>
      <c r="N148" s="208"/>
      <c r="O148" s="603" t="s">
        <v>1084</v>
      </c>
      <c r="P148" s="603" t="s">
        <v>1121</v>
      </c>
      <c r="Q148" s="208" t="s">
        <v>52</v>
      </c>
      <c r="R148" s="304"/>
      <c r="S148" s="223" t="n">
        <v>60</v>
      </c>
      <c r="T148" s="206" t="n">
        <f aca="false">(P148-O148)*S148</f>
        <v>16097.16</v>
      </c>
      <c r="U148" s="673" t="n">
        <v>27421830</v>
      </c>
      <c r="V148" s="210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291"/>
      <c r="C149" s="161"/>
      <c r="D149" s="161"/>
      <c r="E149" s="161"/>
      <c r="F149" s="206"/>
      <c r="G149" s="206"/>
      <c r="H149" s="206"/>
      <c r="I149" s="206"/>
      <c r="J149" s="292"/>
      <c r="K149" s="292"/>
      <c r="L149" s="292"/>
      <c r="M149" s="292"/>
      <c r="N149" s="292"/>
      <c r="O149" s="206"/>
      <c r="P149" s="206"/>
      <c r="Q149" s="9"/>
      <c r="R149" s="151"/>
      <c r="S149" s="206"/>
      <c r="T149" s="206"/>
      <c r="U149" s="673"/>
      <c r="V149" s="210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05" t="s">
        <v>227</v>
      </c>
      <c r="C150" s="161" t="n">
        <f aca="false">H150+E150</f>
        <v>23.3576000000003</v>
      </c>
      <c r="D150" s="206" t="n">
        <f aca="false">T150+T151</f>
        <v>333.680000000004</v>
      </c>
      <c r="E150" s="206" t="n">
        <f aca="false">F150+G150</f>
        <v>23.3576000000003</v>
      </c>
      <c r="F150" s="206" t="n">
        <f aca="false">0.04*(H150+D150)</f>
        <v>13.3472000000002</v>
      </c>
      <c r="G150" s="206" t="n">
        <f aca="false">0.03*(H150+D150)</f>
        <v>10.0104000000001</v>
      </c>
      <c r="H150" s="206" t="n">
        <f aca="false">T152</f>
        <v>0</v>
      </c>
      <c r="I150" s="206" t="n">
        <f aca="false">0.4*C150</f>
        <v>9.34304000000011</v>
      </c>
      <c r="J150" s="208"/>
      <c r="K150" s="208"/>
      <c r="L150" s="208"/>
      <c r="M150" s="208"/>
      <c r="N150" s="208" t="s">
        <v>228</v>
      </c>
      <c r="O150" s="309" t="n">
        <v>1034.443</v>
      </c>
      <c r="P150" s="309" t="n">
        <v>1042.785</v>
      </c>
      <c r="Q150" s="9"/>
      <c r="R150" s="461"/>
      <c r="S150" s="223" t="n">
        <v>40</v>
      </c>
      <c r="T150" s="206" t="n">
        <f aca="false">(P150-O150)*S150</f>
        <v>333.680000000004</v>
      </c>
      <c r="U150" s="673" t="n">
        <v>9834</v>
      </c>
      <c r="V150" s="210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308"/>
      <c r="C151" s="161"/>
      <c r="D151" s="206"/>
      <c r="E151" s="206"/>
      <c r="F151" s="206"/>
      <c r="G151" s="206"/>
      <c r="H151" s="206"/>
      <c r="I151" s="206" t="n">
        <f aca="false">0.4*C151</f>
        <v>0</v>
      </c>
      <c r="J151" s="208"/>
      <c r="K151" s="208"/>
      <c r="L151" s="208"/>
      <c r="M151" s="208"/>
      <c r="N151" s="208"/>
      <c r="O151" s="309" t="n">
        <v>400.122</v>
      </c>
      <c r="P151" s="309" t="n">
        <v>400.122</v>
      </c>
      <c r="Q151" s="9"/>
      <c r="R151" s="304"/>
      <c r="S151" s="223" t="n">
        <v>30</v>
      </c>
      <c r="T151" s="206" t="n">
        <f aca="false">(P151-O151)*S151</f>
        <v>0</v>
      </c>
      <c r="U151" s="673" t="n">
        <v>9861</v>
      </c>
      <c r="V151" s="210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678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673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24" t="s">
        <v>229</v>
      </c>
      <c r="C154" s="250" t="n">
        <f aca="false">H154+E154</f>
        <v>97.2551999999998</v>
      </c>
      <c r="D154" s="132" t="n">
        <f aca="false">T154+T156+T157+T159+T160+T161</f>
        <v>219359.76</v>
      </c>
      <c r="E154" s="130" t="n">
        <f aca="false">G154+F154</f>
        <v>97.2551999999998</v>
      </c>
      <c r="F154" s="130" t="n">
        <f aca="false">0.04*(T160+T161)</f>
        <v>55.5743999999999</v>
      </c>
      <c r="G154" s="130" t="n">
        <f aca="false">0.03*(T160+T161)</f>
        <v>41.6807999999999</v>
      </c>
      <c r="H154" s="130"/>
      <c r="I154" s="130" t="n">
        <f aca="false">0.54*(T160+T161)*0</f>
        <v>0</v>
      </c>
      <c r="J154" s="212"/>
      <c r="K154" s="212"/>
      <c r="L154" s="212"/>
      <c r="M154" s="212"/>
      <c r="N154" s="212"/>
      <c r="O154" s="251"/>
      <c r="P154" s="251"/>
      <c r="Q154" s="144"/>
      <c r="R154" s="290"/>
      <c r="S154" s="253"/>
      <c r="T154" s="130"/>
      <c r="U154" s="678"/>
      <c r="V154" s="129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143"/>
      <c r="C155" s="130"/>
      <c r="D155" s="130"/>
      <c r="E155" s="130"/>
      <c r="F155" s="130"/>
      <c r="G155" s="130"/>
      <c r="H155" s="130"/>
      <c r="I155" s="130" t="n">
        <f aca="false">0.54*C155</f>
        <v>0</v>
      </c>
      <c r="J155" s="212"/>
      <c r="K155" s="212"/>
      <c r="L155" s="212"/>
      <c r="M155" s="212"/>
      <c r="N155" s="212"/>
      <c r="O155" s="311"/>
      <c r="P155" s="311"/>
      <c r="Q155" s="144"/>
      <c r="R155" s="290"/>
      <c r="S155" s="253"/>
      <c r="T155" s="130"/>
      <c r="U155" s="678"/>
      <c r="V155" s="129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143"/>
      <c r="C156" s="130"/>
      <c r="D156" s="130"/>
      <c r="E156" s="130"/>
      <c r="F156" s="130"/>
      <c r="G156" s="130"/>
      <c r="H156" s="130"/>
      <c r="I156" s="130" t="n">
        <f aca="false">0.54*C156</f>
        <v>0</v>
      </c>
      <c r="J156" s="212"/>
      <c r="K156" s="212"/>
      <c r="L156" s="212"/>
      <c r="M156" s="212"/>
      <c r="N156" s="212"/>
      <c r="O156" s="307" t="s">
        <v>944</v>
      </c>
      <c r="P156" s="307" t="s">
        <v>1085</v>
      </c>
      <c r="Q156" s="144"/>
      <c r="R156" s="290"/>
      <c r="S156" s="253" t="n">
        <v>300</v>
      </c>
      <c r="T156" s="130" t="n">
        <f aca="false">(P156-O156)*S156</f>
        <v>131401.2</v>
      </c>
      <c r="U156" s="678" t="n">
        <v>257</v>
      </c>
      <c r="V156" s="129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143"/>
      <c r="C157" s="130"/>
      <c r="D157" s="130"/>
      <c r="E157" s="130"/>
      <c r="F157" s="130"/>
      <c r="G157" s="130"/>
      <c r="H157" s="130"/>
      <c r="I157" s="130" t="n">
        <f aca="false">0.54*C157</f>
        <v>0</v>
      </c>
      <c r="J157" s="212"/>
      <c r="K157" s="212"/>
      <c r="L157" s="212"/>
      <c r="M157" s="212"/>
      <c r="N157" s="212"/>
      <c r="O157" s="307" t="s">
        <v>945</v>
      </c>
      <c r="P157" s="307" t="s">
        <v>1086</v>
      </c>
      <c r="Q157" s="144"/>
      <c r="R157" s="290"/>
      <c r="S157" s="253" t="n">
        <v>300</v>
      </c>
      <c r="T157" s="130" t="n">
        <f aca="false">(P157-O157)*S157</f>
        <v>86569.1999999996</v>
      </c>
      <c r="U157" s="678" t="n">
        <v>851</v>
      </c>
      <c r="V157" s="129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678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2"/>
      <c r="K159" s="212"/>
      <c r="L159" s="212"/>
      <c r="M159" s="212"/>
      <c r="N159" s="212"/>
      <c r="O159" s="251"/>
      <c r="P159" s="251"/>
      <c r="Q159" s="144"/>
      <c r="R159" s="290"/>
      <c r="S159" s="253"/>
      <c r="T159" s="130"/>
      <c r="U159" s="678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143"/>
      <c r="C160" s="130"/>
      <c r="D160" s="130"/>
      <c r="E160" s="130"/>
      <c r="F160" s="130"/>
      <c r="G160" s="130"/>
      <c r="H160" s="130"/>
      <c r="I160" s="130" t="n">
        <f aca="false">0.54*C160</f>
        <v>0</v>
      </c>
      <c r="J160" s="212"/>
      <c r="K160" s="212"/>
      <c r="L160" s="212"/>
      <c r="M160" s="212"/>
      <c r="N160" s="212"/>
      <c r="O160" s="251" t="n">
        <v>2390.062</v>
      </c>
      <c r="P160" s="251" t="n">
        <v>2424.796</v>
      </c>
      <c r="Q160" s="144"/>
      <c r="R160" s="290"/>
      <c r="S160" s="253" t="n">
        <v>40</v>
      </c>
      <c r="T160" s="130" t="n">
        <f aca="false">(P160-O160)*S160</f>
        <v>1389.36</v>
      </c>
      <c r="U160" s="678" t="n">
        <v>6289</v>
      </c>
      <c r="V160" s="129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143"/>
      <c r="C161" s="130"/>
      <c r="D161" s="130"/>
      <c r="E161" s="130"/>
      <c r="F161" s="130"/>
      <c r="G161" s="130"/>
      <c r="H161" s="130"/>
      <c r="I161" s="130" t="n">
        <f aca="false">0.54*C161</f>
        <v>0</v>
      </c>
      <c r="J161" s="212"/>
      <c r="K161" s="212"/>
      <c r="L161" s="212"/>
      <c r="M161" s="212"/>
      <c r="N161" s="212"/>
      <c r="O161" s="251" t="n">
        <v>2075.889</v>
      </c>
      <c r="P161" s="251" t="n">
        <v>2075.889</v>
      </c>
      <c r="Q161" s="144"/>
      <c r="R161" s="290"/>
      <c r="S161" s="253" t="n">
        <v>30</v>
      </c>
      <c r="T161" s="130" t="n">
        <f aca="false">(P161-O161)*S161</f>
        <v>0</v>
      </c>
      <c r="U161" s="678" t="n">
        <v>9845</v>
      </c>
      <c r="V161" s="129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05" t="s">
        <v>237</v>
      </c>
      <c r="C162" s="602" t="n">
        <f aca="false">F162+G162</f>
        <v>244.497119999999</v>
      </c>
      <c r="D162" s="206" t="n">
        <f aca="false">H162+E162</f>
        <v>3737.31311999999</v>
      </c>
      <c r="E162" s="206" t="n">
        <f aca="false">F162+G162</f>
        <v>244.497119999999</v>
      </c>
      <c r="F162" s="206" t="n">
        <f aca="false">0.04*H162</f>
        <v>139.71264</v>
      </c>
      <c r="G162" s="206" t="n">
        <f aca="false">0.03*H162</f>
        <v>104.78448</v>
      </c>
      <c r="H162" s="206" t="n">
        <f aca="false">T162</f>
        <v>3492.81599999999</v>
      </c>
      <c r="I162" s="206" t="n">
        <f aca="false">(X518-W518)*40</f>
        <v>856.400000000001</v>
      </c>
      <c r="J162" s="208"/>
      <c r="K162" s="208"/>
      <c r="L162" s="208"/>
      <c r="M162" s="208"/>
      <c r="N162" s="208"/>
      <c r="O162" s="309" t="n">
        <v>9494.161</v>
      </c>
      <c r="P162" s="309" t="n">
        <v>9639.695</v>
      </c>
      <c r="Q162" s="221"/>
      <c r="R162" s="404"/>
      <c r="S162" s="223" t="n">
        <v>24</v>
      </c>
      <c r="T162" s="206" t="n">
        <f aca="false">(P162-O162)*S162</f>
        <v>3492.81599999999</v>
      </c>
      <c r="U162" s="673" t="n">
        <v>5667</v>
      </c>
      <c r="V162" s="210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10946.0065</v>
      </c>
      <c r="D163" s="206" t="n">
        <f aca="false">SUM(D138:D162)</f>
        <v>364229.84712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640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679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71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640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712" t="s">
        <v>241</v>
      </c>
      <c r="C166" s="206" t="n">
        <f aca="false">H166+E166</f>
        <v>1232.64</v>
      </c>
      <c r="D166" s="206"/>
      <c r="E166" s="206" t="n">
        <f aca="false">F166+G166</f>
        <v>80.64</v>
      </c>
      <c r="F166" s="206" t="n">
        <f aca="false">0.04*H166</f>
        <v>46.08</v>
      </c>
      <c r="G166" s="206" t="n">
        <f aca="false">0.03*H166</f>
        <v>34.56</v>
      </c>
      <c r="H166" s="206" t="n">
        <f aca="false">T166</f>
        <v>1152</v>
      </c>
      <c r="I166" s="206" t="n">
        <f aca="false">0.6*C166</f>
        <v>739.584</v>
      </c>
      <c r="J166" s="208"/>
      <c r="K166" s="208"/>
      <c r="L166" s="208"/>
      <c r="M166" s="208"/>
      <c r="N166" s="208"/>
      <c r="O166" s="206" t="n">
        <v>27753</v>
      </c>
      <c r="P166" s="206" t="n">
        <v>28905</v>
      </c>
      <c r="Q166" s="9"/>
      <c r="R166" s="151"/>
      <c r="S166" s="206" t="n">
        <v>1</v>
      </c>
      <c r="T166" s="206" t="n">
        <f aca="false">(P166-O166)*S166</f>
        <v>1152</v>
      </c>
      <c r="U166" s="673" t="s">
        <v>946</v>
      </c>
      <c r="V166" s="210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713" t="s">
        <v>849</v>
      </c>
      <c r="C167" s="206" t="n">
        <f aca="false">H167+E167</f>
        <v>119.84</v>
      </c>
      <c r="D167" s="206"/>
      <c r="E167" s="206" t="n">
        <f aca="false">F167+G167</f>
        <v>7.84</v>
      </c>
      <c r="F167" s="206" t="n">
        <f aca="false">0.04*H167</f>
        <v>4.48</v>
      </c>
      <c r="G167" s="206" t="n">
        <f aca="false">0.03*H167</f>
        <v>3.36</v>
      </c>
      <c r="H167" s="206" t="n">
        <f aca="false">T167</f>
        <v>112</v>
      </c>
      <c r="I167" s="206" t="n">
        <f aca="false">0.6*C167</f>
        <v>71.904</v>
      </c>
      <c r="J167" s="208"/>
      <c r="K167" s="208"/>
      <c r="L167" s="208"/>
      <c r="M167" s="208"/>
      <c r="N167" s="208"/>
      <c r="O167" s="206" t="n">
        <v>70886</v>
      </c>
      <c r="P167" s="206" t="n">
        <v>70998</v>
      </c>
      <c r="Q167" s="221"/>
      <c r="R167" s="404"/>
      <c r="S167" s="223" t="n">
        <v>1</v>
      </c>
      <c r="T167" s="206" t="n">
        <f aca="false">(P167-O167)*S167</f>
        <v>112</v>
      </c>
      <c r="U167" s="673" t="s">
        <v>947</v>
      </c>
      <c r="V167" s="210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713" t="s">
        <v>246</v>
      </c>
      <c r="C168" s="206" t="n">
        <f aca="false">H168+E168</f>
        <v>162.64</v>
      </c>
      <c r="D168" s="206"/>
      <c r="E168" s="206" t="n">
        <f aca="false">F168+G168</f>
        <v>10.64</v>
      </c>
      <c r="F168" s="206" t="n">
        <f aca="false">0.04*H168</f>
        <v>6.08</v>
      </c>
      <c r="G168" s="206" t="n">
        <f aca="false">0.03*H168</f>
        <v>4.56</v>
      </c>
      <c r="H168" s="206" t="n">
        <f aca="false">T168</f>
        <v>152</v>
      </c>
      <c r="I168" s="206" t="n">
        <f aca="false">0.6*C168</f>
        <v>97.584</v>
      </c>
      <c r="J168" s="208"/>
      <c r="K168" s="208"/>
      <c r="L168" s="208"/>
      <c r="M168" s="208"/>
      <c r="N168" s="208"/>
      <c r="O168" s="206" t="n">
        <v>10103</v>
      </c>
      <c r="P168" s="206" t="n">
        <v>10255</v>
      </c>
      <c r="Q168" s="208" t="s">
        <v>35</v>
      </c>
      <c r="R168" s="304"/>
      <c r="S168" s="223" t="n">
        <v>1</v>
      </c>
      <c r="T168" s="206" t="n">
        <f aca="false">(P168-O168)*S168</f>
        <v>152</v>
      </c>
      <c r="U168" s="673" t="s">
        <v>948</v>
      </c>
      <c r="V168" s="210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713" t="s">
        <v>248</v>
      </c>
      <c r="C169" s="605" t="n">
        <f aca="false">H169+E169</f>
        <v>768.26</v>
      </c>
      <c r="D169" s="605"/>
      <c r="E169" s="605" t="n">
        <f aca="false">F169+G169</f>
        <v>50.26</v>
      </c>
      <c r="F169" s="605" t="n">
        <f aca="false">0.04*H169</f>
        <v>28.72</v>
      </c>
      <c r="G169" s="605" t="n">
        <f aca="false">0.03*H169</f>
        <v>21.54</v>
      </c>
      <c r="H169" s="605" t="n">
        <f aca="false">T169</f>
        <v>718</v>
      </c>
      <c r="I169" s="605" t="n">
        <f aca="false">0.6*C169</f>
        <v>460.956</v>
      </c>
      <c r="J169" s="606"/>
      <c r="K169" s="606"/>
      <c r="L169" s="606"/>
      <c r="M169" s="606"/>
      <c r="N169" s="606"/>
      <c r="O169" s="605" t="n">
        <v>24750</v>
      </c>
      <c r="P169" s="605" t="n">
        <v>25468</v>
      </c>
      <c r="Q169" s="606" t="s">
        <v>35</v>
      </c>
      <c r="R169" s="595"/>
      <c r="S169" s="607" t="n">
        <v>1</v>
      </c>
      <c r="T169" s="605" t="n">
        <f aca="false">(P169-O169)*S169</f>
        <v>718</v>
      </c>
      <c r="U169" s="673" t="s">
        <v>949</v>
      </c>
      <c r="V169" s="210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713" t="s">
        <v>250</v>
      </c>
      <c r="C170" s="206" t="n">
        <f aca="false">H170+E170</f>
        <v>2074.73</v>
      </c>
      <c r="D170" s="206"/>
      <c r="E170" s="206" t="n">
        <f aca="false">F170+G170</f>
        <v>135.73</v>
      </c>
      <c r="F170" s="206" t="n">
        <f aca="false">0.04*H170</f>
        <v>77.56</v>
      </c>
      <c r="G170" s="206" t="n">
        <f aca="false">0.03*H170</f>
        <v>58.17</v>
      </c>
      <c r="H170" s="206" t="n">
        <f aca="false">T170</f>
        <v>1939</v>
      </c>
      <c r="I170" s="206" t="n">
        <f aca="false">0.6*C170</f>
        <v>1244.838</v>
      </c>
      <c r="J170" s="208"/>
      <c r="K170" s="208"/>
      <c r="L170" s="208"/>
      <c r="M170" s="208"/>
      <c r="N170" s="208"/>
      <c r="O170" s="206" t="n">
        <v>88928</v>
      </c>
      <c r="P170" s="206" t="n">
        <v>90867</v>
      </c>
      <c r="Q170" s="9"/>
      <c r="R170" s="151"/>
      <c r="S170" s="223" t="n">
        <v>1</v>
      </c>
      <c r="T170" s="206" t="n">
        <f aca="false">(P170-O170)*S170</f>
        <v>1939</v>
      </c>
      <c r="U170" s="673" t="s">
        <v>950</v>
      </c>
      <c r="V170" s="210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713" t="s">
        <v>252</v>
      </c>
      <c r="C171" s="206" t="n">
        <f aca="false">H171+E171</f>
        <v>4820.35</v>
      </c>
      <c r="D171" s="206"/>
      <c r="E171" s="206" t="n">
        <f aca="false">F171+G171</f>
        <v>315.35</v>
      </c>
      <c r="F171" s="206" t="n">
        <f aca="false">0.04*H171</f>
        <v>180.2</v>
      </c>
      <c r="G171" s="206" t="n">
        <f aca="false">0.03*H171</f>
        <v>135.15</v>
      </c>
      <c r="H171" s="206" t="n">
        <f aca="false">T171</f>
        <v>4505</v>
      </c>
      <c r="I171" s="206" t="n">
        <f aca="false">0.6*C171</f>
        <v>2892.21</v>
      </c>
      <c r="J171" s="208"/>
      <c r="K171" s="208"/>
      <c r="L171" s="208"/>
      <c r="M171" s="208"/>
      <c r="N171" s="208"/>
      <c r="O171" s="206" t="n">
        <v>218963</v>
      </c>
      <c r="P171" s="206" t="n">
        <v>223468</v>
      </c>
      <c r="Q171" s="208"/>
      <c r="R171" s="304"/>
      <c r="S171" s="223" t="n">
        <v>1</v>
      </c>
      <c r="T171" s="206" t="n">
        <f aca="false">(P171-O171)*S171</f>
        <v>4505</v>
      </c>
      <c r="U171" s="673" t="s">
        <v>951</v>
      </c>
      <c r="V171" s="210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713" t="s">
        <v>254</v>
      </c>
      <c r="C172" s="206" t="n">
        <f aca="false">H172+E172</f>
        <v>861.35</v>
      </c>
      <c r="D172" s="206"/>
      <c r="E172" s="206" t="n">
        <f aca="false">F172+G172</f>
        <v>56.35</v>
      </c>
      <c r="F172" s="206" t="n">
        <f aca="false">0.04*H172</f>
        <v>32.2</v>
      </c>
      <c r="G172" s="206" t="n">
        <f aca="false">0.03*H172</f>
        <v>24.15</v>
      </c>
      <c r="H172" s="206" t="n">
        <f aca="false">T172</f>
        <v>805</v>
      </c>
      <c r="I172" s="206" t="n">
        <f aca="false">0.6*C172</f>
        <v>516.81</v>
      </c>
      <c r="J172" s="292"/>
      <c r="K172" s="292"/>
      <c r="L172" s="292"/>
      <c r="M172" s="292"/>
      <c r="N172" s="292"/>
      <c r="O172" s="206" t="n">
        <v>35420</v>
      </c>
      <c r="P172" s="206" t="n">
        <v>36225</v>
      </c>
      <c r="Q172" s="9"/>
      <c r="R172" s="304"/>
      <c r="S172" s="223" t="n">
        <v>1</v>
      </c>
      <c r="T172" s="206" t="n">
        <f aca="false">(P172-O172)*S172</f>
        <v>805</v>
      </c>
      <c r="U172" s="673" t="s">
        <v>952</v>
      </c>
      <c r="V172" s="210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712"/>
      <c r="C173" s="206" t="n">
        <f aca="false">H173+E173</f>
        <v>223.63</v>
      </c>
      <c r="D173" s="206"/>
      <c r="E173" s="206" t="n">
        <f aca="false">F173+G173</f>
        <v>14.63</v>
      </c>
      <c r="F173" s="206" t="n">
        <f aca="false">0.04*H173</f>
        <v>8.36</v>
      </c>
      <c r="G173" s="206" t="n">
        <f aca="false">0.03*H173</f>
        <v>6.27</v>
      </c>
      <c r="H173" s="206" t="n">
        <f aca="false">T173</f>
        <v>209</v>
      </c>
      <c r="I173" s="206" t="n">
        <f aca="false">0.6*C173</f>
        <v>134.178</v>
      </c>
      <c r="J173" s="208"/>
      <c r="K173" s="208"/>
      <c r="L173" s="208"/>
      <c r="M173" s="208"/>
      <c r="N173" s="208"/>
      <c r="O173" s="206" t="n">
        <v>26830</v>
      </c>
      <c r="P173" s="206" t="n">
        <v>27039</v>
      </c>
      <c r="Q173" s="9"/>
      <c r="R173" s="151"/>
      <c r="S173" s="223" t="n">
        <v>1</v>
      </c>
      <c r="T173" s="206" t="n">
        <f aca="false">(P173-O173)*S173</f>
        <v>209</v>
      </c>
      <c r="U173" s="673" t="n">
        <v>8383</v>
      </c>
      <c r="V173" s="210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714" t="s">
        <v>257</v>
      </c>
      <c r="C174" s="161" t="n">
        <f aca="false">H174+E174</f>
        <v>21743.3416000002</v>
      </c>
      <c r="D174" s="161"/>
      <c r="E174" s="161" t="n">
        <f aca="false">F174+G174</f>
        <v>1422.46160000001</v>
      </c>
      <c r="F174" s="161" t="n">
        <f aca="false">0.04*H174</f>
        <v>812.835200000007</v>
      </c>
      <c r="G174" s="161" t="n">
        <f aca="false">0.03*H174</f>
        <v>609.626400000005</v>
      </c>
      <c r="H174" s="161" t="n">
        <f aca="false">T174</f>
        <v>20320.8800000002</v>
      </c>
      <c r="I174" s="161" t="n">
        <f aca="false">T175+250+750</f>
        <v>2608</v>
      </c>
      <c r="J174" s="292"/>
      <c r="K174" s="292"/>
      <c r="L174" s="292"/>
      <c r="M174" s="292"/>
      <c r="N174" s="292"/>
      <c r="O174" s="608" t="n">
        <v>65420.884</v>
      </c>
      <c r="P174" s="608" t="n">
        <v>65928.906</v>
      </c>
      <c r="Q174" s="221"/>
      <c r="R174" s="404"/>
      <c r="S174" s="161" t="n">
        <v>40</v>
      </c>
      <c r="T174" s="206" t="n">
        <f aca="false">(P174-O174)*S174</f>
        <v>20320.8800000002</v>
      </c>
      <c r="U174" s="673" t="s">
        <v>953</v>
      </c>
      <c r="V174" s="210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715" t="s">
        <v>954</v>
      </c>
      <c r="C175" s="206" t="n">
        <f aca="false">H175+E175</f>
        <v>1720.56</v>
      </c>
      <c r="D175" s="206"/>
      <c r="E175" s="206" t="n">
        <f aca="false">F175+G175</f>
        <v>112.56</v>
      </c>
      <c r="F175" s="206" t="n">
        <f aca="false">0.04*H175</f>
        <v>64.32</v>
      </c>
      <c r="G175" s="206" t="n">
        <f aca="false">0.03*H175</f>
        <v>48.24</v>
      </c>
      <c r="H175" s="206" t="n">
        <f aca="false">T175</f>
        <v>1608</v>
      </c>
      <c r="I175" s="206" t="n">
        <f aca="false">0.6*C175</f>
        <v>1032.336</v>
      </c>
      <c r="J175" s="208"/>
      <c r="K175" s="208"/>
      <c r="L175" s="208"/>
      <c r="M175" s="208"/>
      <c r="N175" s="208"/>
      <c r="O175" s="206" t="n">
        <v>1920</v>
      </c>
      <c r="P175" s="206" t="n">
        <v>3528</v>
      </c>
      <c r="Q175" s="9"/>
      <c r="R175" s="151"/>
      <c r="S175" s="223" t="n">
        <v>1</v>
      </c>
      <c r="T175" s="206" t="n">
        <f aca="false">(P175-O175)*S175</f>
        <v>1608</v>
      </c>
      <c r="U175" s="673" t="s">
        <v>955</v>
      </c>
      <c r="V175" s="210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716" t="s">
        <v>259</v>
      </c>
      <c r="C176" s="206" t="n">
        <f aca="false">H176+E176</f>
        <v>607.76</v>
      </c>
      <c r="D176" s="206"/>
      <c r="E176" s="206" t="n">
        <f aca="false">F176+G176</f>
        <v>39.76</v>
      </c>
      <c r="F176" s="206" t="n">
        <f aca="false">0.04*H176</f>
        <v>22.72</v>
      </c>
      <c r="G176" s="206" t="n">
        <f aca="false">0.03*H176</f>
        <v>17.04</v>
      </c>
      <c r="H176" s="206" t="n">
        <f aca="false">T176</f>
        <v>568</v>
      </c>
      <c r="I176" s="206" t="n">
        <f aca="false">0.6*C176</f>
        <v>364.656</v>
      </c>
      <c r="J176" s="208"/>
      <c r="K176" s="208"/>
      <c r="L176" s="208"/>
      <c r="M176" s="208"/>
      <c r="N176" s="208"/>
      <c r="O176" s="206" t="n">
        <v>33564</v>
      </c>
      <c r="P176" s="206" t="n">
        <v>34132</v>
      </c>
      <c r="Q176" s="9"/>
      <c r="R176" s="151"/>
      <c r="S176" s="223" t="n">
        <v>1</v>
      </c>
      <c r="T176" s="206" t="n">
        <f aca="false">(P176-O176)*S176</f>
        <v>568</v>
      </c>
      <c r="U176" s="681" t="s">
        <v>956</v>
      </c>
      <c r="V176" s="153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716"/>
      <c r="C177" s="188" t="n">
        <f aca="false">H177+E177</f>
        <v>14380.8</v>
      </c>
      <c r="D177" s="188"/>
      <c r="E177" s="188" t="n">
        <f aca="false">F177+G177</f>
        <v>940.8</v>
      </c>
      <c r="F177" s="188" t="n">
        <f aca="false">0.04*H177</f>
        <v>537.6</v>
      </c>
      <c r="G177" s="188" t="n">
        <f aca="false">0.03*H177</f>
        <v>403.2</v>
      </c>
      <c r="H177" s="188" t="n">
        <f aca="false">T177</f>
        <v>13440</v>
      </c>
      <c r="I177" s="303" t="n">
        <f aca="false">0.6*C177</f>
        <v>8628.48</v>
      </c>
      <c r="J177" s="25"/>
      <c r="K177" s="25"/>
      <c r="L177" s="25"/>
      <c r="M177" s="25"/>
      <c r="N177" s="25"/>
      <c r="O177" s="610" t="n">
        <v>37738.5</v>
      </c>
      <c r="P177" s="610" t="n">
        <v>37962.5</v>
      </c>
      <c r="Q177" s="25" t="s">
        <v>35</v>
      </c>
      <c r="R177" s="611"/>
      <c r="S177" s="612" t="n">
        <v>60</v>
      </c>
      <c r="T177" s="188" t="n">
        <f aca="false">(P177-O177)*S177</f>
        <v>13440</v>
      </c>
      <c r="U177" s="640" t="s">
        <v>957</v>
      </c>
      <c r="V177" s="153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717" t="s">
        <v>262</v>
      </c>
      <c r="C178" s="449" t="n">
        <f aca="false">H178+E178</f>
        <v>3381.2</v>
      </c>
      <c r="D178" s="449"/>
      <c r="E178" s="449" t="n">
        <f aca="false">G178+F178</f>
        <v>221.2</v>
      </c>
      <c r="F178" s="449" t="n">
        <f aca="false">0.04*H178</f>
        <v>126.4</v>
      </c>
      <c r="G178" s="449" t="n">
        <f aca="false">0.03*H178</f>
        <v>94.8</v>
      </c>
      <c r="H178" s="449" t="n">
        <f aca="false">T178</f>
        <v>3160</v>
      </c>
      <c r="I178" s="449" t="n">
        <f aca="false">0.6*C178</f>
        <v>2028.72</v>
      </c>
      <c r="J178" s="614"/>
      <c r="K178" s="614"/>
      <c r="L178" s="614"/>
      <c r="M178" s="614"/>
      <c r="N178" s="614"/>
      <c r="O178" s="449" t="n">
        <v>2933</v>
      </c>
      <c r="P178" s="449" t="n">
        <v>6093</v>
      </c>
      <c r="Q178" s="615"/>
      <c r="R178" s="616"/>
      <c r="S178" s="617" t="n">
        <v>1</v>
      </c>
      <c r="T178" s="449" t="n">
        <f aca="false">(P178-O178)*S178</f>
        <v>3160</v>
      </c>
      <c r="U178" s="640" t="s">
        <v>958</v>
      </c>
      <c r="V178" s="153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718" t="s">
        <v>264</v>
      </c>
      <c r="C179" s="148" t="n">
        <f aca="false">H179+E179</f>
        <v>781.1</v>
      </c>
      <c r="D179" s="148"/>
      <c r="E179" s="148" t="n">
        <f aca="false">F179+G179</f>
        <v>51.1</v>
      </c>
      <c r="F179" s="148" t="n">
        <f aca="false">0.04*H179</f>
        <v>29.2</v>
      </c>
      <c r="G179" s="148" t="n">
        <f aca="false">0.03*H179</f>
        <v>21.9</v>
      </c>
      <c r="H179" s="148" t="n">
        <f aca="false">T179</f>
        <v>730</v>
      </c>
      <c r="I179" s="148" t="n">
        <f aca="false">0.6*C179</f>
        <v>468.66</v>
      </c>
      <c r="J179" s="25"/>
      <c r="K179" s="25"/>
      <c r="L179" s="25"/>
      <c r="M179" s="25"/>
      <c r="N179" s="25"/>
      <c r="O179" s="148" t="n">
        <v>9605</v>
      </c>
      <c r="P179" s="148" t="n">
        <v>10335</v>
      </c>
      <c r="Q179" s="204"/>
      <c r="R179" s="276"/>
      <c r="S179" s="239" t="n">
        <v>1</v>
      </c>
      <c r="T179" s="148" t="n">
        <f aca="false">(P179-O179)*S179</f>
        <v>730</v>
      </c>
      <c r="U179" s="640" t="s">
        <v>960</v>
      </c>
      <c r="V179" s="153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718" t="s">
        <v>851</v>
      </c>
      <c r="C180" s="148" t="n">
        <f aca="false">H180+E180</f>
        <v>747.93</v>
      </c>
      <c r="D180" s="148"/>
      <c r="E180" s="148" t="n">
        <f aca="false">F180+G180</f>
        <v>48.93</v>
      </c>
      <c r="F180" s="148" t="n">
        <f aca="false">0.04*H180</f>
        <v>27.96</v>
      </c>
      <c r="G180" s="148" t="n">
        <f aca="false">0.03*H180</f>
        <v>20.97</v>
      </c>
      <c r="H180" s="148" t="n">
        <f aca="false">T180</f>
        <v>699</v>
      </c>
      <c r="I180" s="148" t="n">
        <f aca="false">0.6*C180</f>
        <v>448.758</v>
      </c>
      <c r="J180" s="25"/>
      <c r="K180" s="25"/>
      <c r="L180" s="25"/>
      <c r="M180" s="25"/>
      <c r="N180" s="25"/>
      <c r="O180" s="148" t="n">
        <v>5714</v>
      </c>
      <c r="P180" s="148" t="n">
        <v>6413</v>
      </c>
      <c r="Q180" s="204"/>
      <c r="R180" s="276"/>
      <c r="S180" s="239" t="n">
        <v>1</v>
      </c>
      <c r="T180" s="148" t="n">
        <f aca="false">(P180-O180)*S180</f>
        <v>699</v>
      </c>
      <c r="U180" s="640" t="n">
        <v>70373</v>
      </c>
      <c r="V180" s="153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718" t="s">
        <v>852</v>
      </c>
      <c r="C181" s="148" t="n">
        <f aca="false">H181+E181</f>
        <v>919.13</v>
      </c>
      <c r="D181" s="148"/>
      <c r="E181" s="148" t="n">
        <f aca="false">F181+G181</f>
        <v>60.13</v>
      </c>
      <c r="F181" s="148" t="n">
        <f aca="false">0.04*H181</f>
        <v>34.36</v>
      </c>
      <c r="G181" s="148" t="n">
        <f aca="false">0.03*H181</f>
        <v>25.77</v>
      </c>
      <c r="H181" s="148" t="n">
        <f aca="false">T181</f>
        <v>859</v>
      </c>
      <c r="I181" s="148" t="n">
        <f aca="false">0.6*C181</f>
        <v>551.478</v>
      </c>
      <c r="J181" s="25"/>
      <c r="K181" s="25"/>
      <c r="L181" s="25"/>
      <c r="M181" s="25"/>
      <c r="N181" s="25"/>
      <c r="O181" s="148" t="n">
        <v>11255</v>
      </c>
      <c r="P181" s="148" t="n">
        <v>12114</v>
      </c>
      <c r="Q181" s="204"/>
      <c r="R181" s="276"/>
      <c r="S181" s="148" t="n">
        <v>1</v>
      </c>
      <c r="T181" s="148" t="n">
        <f aca="false">(P181-O181)*S181</f>
        <v>859</v>
      </c>
      <c r="U181" s="640" t="n">
        <v>99648</v>
      </c>
      <c r="V181" s="153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718" t="s">
        <v>853</v>
      </c>
      <c r="C182" s="148" t="n">
        <f aca="false">H182+E182</f>
        <v>782.17</v>
      </c>
      <c r="D182" s="148"/>
      <c r="E182" s="148" t="n">
        <f aca="false">F182+G182</f>
        <v>51.17</v>
      </c>
      <c r="F182" s="148" t="n">
        <f aca="false">0.04*H182</f>
        <v>29.24</v>
      </c>
      <c r="G182" s="148" t="n">
        <f aca="false">0.03*H182</f>
        <v>21.93</v>
      </c>
      <c r="H182" s="148" t="n">
        <f aca="false">T182</f>
        <v>731</v>
      </c>
      <c r="I182" s="148" t="n">
        <f aca="false">0.6*C182</f>
        <v>469.302</v>
      </c>
      <c r="J182" s="25"/>
      <c r="K182" s="25"/>
      <c r="L182" s="25"/>
      <c r="M182" s="25"/>
      <c r="N182" s="25" t="s">
        <v>271</v>
      </c>
      <c r="O182" s="148" t="n">
        <v>36624</v>
      </c>
      <c r="P182" s="148" t="n">
        <v>37355</v>
      </c>
      <c r="Q182" s="237"/>
      <c r="R182" s="259"/>
      <c r="S182" s="148" t="n">
        <v>1</v>
      </c>
      <c r="T182" s="148" t="n">
        <f aca="false">(P182-O182)*S182</f>
        <v>731</v>
      </c>
      <c r="U182" s="640" t="n">
        <v>98600</v>
      </c>
      <c r="V182" s="153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718" t="s">
        <v>854</v>
      </c>
      <c r="C183" s="148" t="n">
        <f aca="false">H183+E183</f>
        <v>521.09</v>
      </c>
      <c r="D183" s="148"/>
      <c r="E183" s="148" t="n">
        <f aca="false">F183+G183</f>
        <v>34.09</v>
      </c>
      <c r="F183" s="148" t="n">
        <f aca="false">0.04*H183</f>
        <v>19.48</v>
      </c>
      <c r="G183" s="148" t="n">
        <f aca="false">0.03*H183</f>
        <v>14.61</v>
      </c>
      <c r="H183" s="148" t="n">
        <f aca="false">T183</f>
        <v>487</v>
      </c>
      <c r="I183" s="148" t="n">
        <f aca="false">0.6*C183</f>
        <v>312.654</v>
      </c>
      <c r="J183" s="25"/>
      <c r="K183" s="25"/>
      <c r="L183" s="25"/>
      <c r="M183" s="25"/>
      <c r="N183" s="25" t="s">
        <v>274</v>
      </c>
      <c r="O183" s="148" t="n">
        <v>87860</v>
      </c>
      <c r="P183" s="148" t="n">
        <v>88347</v>
      </c>
      <c r="Q183" s="204"/>
      <c r="R183" s="276"/>
      <c r="S183" s="148" t="n">
        <v>1</v>
      </c>
      <c r="T183" s="148" t="n">
        <f aca="false">(P183-O183)*S183</f>
        <v>487</v>
      </c>
      <c r="U183" s="640" t="n">
        <v>98517</v>
      </c>
      <c r="V183" s="153" t="s">
        <v>855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718" t="s">
        <v>856</v>
      </c>
      <c r="C184" s="148" t="n">
        <f aca="false">H184+E184</f>
        <v>940.53</v>
      </c>
      <c r="D184" s="148"/>
      <c r="E184" s="148" t="n">
        <f aca="false">F184++G184</f>
        <v>61.53</v>
      </c>
      <c r="F184" s="148" t="n">
        <f aca="false">0.04*H184</f>
        <v>35.16</v>
      </c>
      <c r="G184" s="148" t="n">
        <f aca="false">0.03*H184</f>
        <v>26.37</v>
      </c>
      <c r="H184" s="148" t="n">
        <f aca="false">T184</f>
        <v>879</v>
      </c>
      <c r="I184" s="148" t="n">
        <f aca="false">0.6*C184</f>
        <v>564.318</v>
      </c>
      <c r="J184" s="25"/>
      <c r="K184" s="25"/>
      <c r="L184" s="25"/>
      <c r="M184" s="25"/>
      <c r="N184" s="25" t="s">
        <v>277</v>
      </c>
      <c r="O184" s="148" t="n">
        <v>48050</v>
      </c>
      <c r="P184" s="148" t="n">
        <v>48929</v>
      </c>
      <c r="Q184" s="25" t="s">
        <v>35</v>
      </c>
      <c r="R184" s="226"/>
      <c r="S184" s="239" t="n">
        <v>1</v>
      </c>
      <c r="T184" s="148" t="n">
        <f aca="false">(P184-O184)*S184</f>
        <v>879</v>
      </c>
      <c r="U184" s="640" t="n">
        <v>98627</v>
      </c>
      <c r="V184" s="153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719" t="s">
        <v>857</v>
      </c>
      <c r="C185" s="148" t="n">
        <f aca="false">H185+E185</f>
        <v>295.32</v>
      </c>
      <c r="D185" s="148"/>
      <c r="E185" s="148" t="n">
        <f aca="false">G185+F185</f>
        <v>19.32</v>
      </c>
      <c r="F185" s="148" t="n">
        <f aca="false">0.04*H185</f>
        <v>11.04</v>
      </c>
      <c r="G185" s="148" t="n">
        <f aca="false">0.03*H185</f>
        <v>8.28</v>
      </c>
      <c r="H185" s="148" t="n">
        <f aca="false">T185</f>
        <v>276</v>
      </c>
      <c r="I185" s="148" t="n">
        <f aca="false">0.6*C185</f>
        <v>177.192</v>
      </c>
      <c r="J185" s="25"/>
      <c r="K185" s="25"/>
      <c r="L185" s="25"/>
      <c r="M185" s="25"/>
      <c r="N185" s="25"/>
      <c r="O185" s="148" t="n">
        <v>74711</v>
      </c>
      <c r="P185" s="148" t="n">
        <v>74987</v>
      </c>
      <c r="Q185" s="237"/>
      <c r="R185" s="259"/>
      <c r="S185" s="239" t="n">
        <v>1</v>
      </c>
      <c r="T185" s="148" t="n">
        <f aca="false">(P185-O185)*S185</f>
        <v>276</v>
      </c>
      <c r="U185" s="640" t="n">
        <v>98556</v>
      </c>
      <c r="V185" s="153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718" t="s">
        <v>858</v>
      </c>
      <c r="C186" s="148" t="n">
        <f aca="false">H186+E186</f>
        <v>460.1</v>
      </c>
      <c r="D186" s="148"/>
      <c r="E186" s="148" t="n">
        <f aca="false">F186+G186</f>
        <v>30.1</v>
      </c>
      <c r="F186" s="148" t="n">
        <f aca="false">0.04*H186</f>
        <v>17.2</v>
      </c>
      <c r="G186" s="148" t="n">
        <f aca="false">0.03*H186</f>
        <v>12.9</v>
      </c>
      <c r="H186" s="148" t="n">
        <f aca="false">T186</f>
        <v>430</v>
      </c>
      <c r="I186" s="148" t="n">
        <f aca="false">0.6*C186</f>
        <v>276.06</v>
      </c>
      <c r="J186" s="25"/>
      <c r="K186" s="25"/>
      <c r="L186" s="25"/>
      <c r="M186" s="25"/>
      <c r="N186" s="25"/>
      <c r="O186" s="148" t="n">
        <v>72574</v>
      </c>
      <c r="P186" s="148" t="n">
        <v>73004</v>
      </c>
      <c r="Q186" s="204"/>
      <c r="R186" s="276"/>
      <c r="S186" s="239" t="n">
        <v>1</v>
      </c>
      <c r="T186" s="148" t="n">
        <f aca="false">(P186-O186)*S186</f>
        <v>430</v>
      </c>
      <c r="U186" s="640" t="n">
        <v>98503</v>
      </c>
      <c r="V186" s="153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720" t="s">
        <v>283</v>
      </c>
      <c r="C187" s="148" t="n">
        <f aca="false">H187+E187</f>
        <v>870.98</v>
      </c>
      <c r="D187" s="148"/>
      <c r="E187" s="148" t="n">
        <f aca="false">F187+G187</f>
        <v>56.98</v>
      </c>
      <c r="F187" s="148" t="n">
        <f aca="false">0.04*H187</f>
        <v>32.56</v>
      </c>
      <c r="G187" s="148" t="n">
        <f aca="false">0.03*H187</f>
        <v>24.42</v>
      </c>
      <c r="H187" s="148" t="n">
        <f aca="false">T187</f>
        <v>814</v>
      </c>
      <c r="I187" s="148" t="n">
        <f aca="false">0.6*C187</f>
        <v>522.588</v>
      </c>
      <c r="J187" s="25"/>
      <c r="K187" s="25"/>
      <c r="L187" s="25"/>
      <c r="M187" s="25"/>
      <c r="N187" s="25"/>
      <c r="O187" s="148" t="n">
        <v>85111</v>
      </c>
      <c r="P187" s="148" t="n">
        <v>85925</v>
      </c>
      <c r="Q187" s="237"/>
      <c r="R187" s="259"/>
      <c r="S187" s="239" t="n">
        <v>1</v>
      </c>
      <c r="T187" s="148" t="n">
        <f aca="false">(P187-O187)*S187</f>
        <v>814</v>
      </c>
      <c r="U187" s="640" t="n">
        <v>98630</v>
      </c>
      <c r="V187" s="153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720"/>
      <c r="C188" s="369" t="n">
        <f aca="false">H188+E188</f>
        <v>750.07</v>
      </c>
      <c r="D188" s="148"/>
      <c r="E188" s="148" t="n">
        <f aca="false">F188+G188</f>
        <v>49.07</v>
      </c>
      <c r="F188" s="148" t="n">
        <f aca="false">0.04*H188</f>
        <v>28.04</v>
      </c>
      <c r="G188" s="148" t="n">
        <f aca="false">0.03*H188</f>
        <v>21.03</v>
      </c>
      <c r="H188" s="148" t="n">
        <f aca="false">T188</f>
        <v>701</v>
      </c>
      <c r="I188" s="148" t="n">
        <f aca="false">0.6*C188</f>
        <v>450.042</v>
      </c>
      <c r="J188" s="25"/>
      <c r="K188" s="25"/>
      <c r="L188" s="25"/>
      <c r="M188" s="25"/>
      <c r="N188" s="25"/>
      <c r="O188" s="148" t="n">
        <v>77630</v>
      </c>
      <c r="P188" s="148" t="n">
        <v>78331</v>
      </c>
      <c r="Q188" s="204"/>
      <c r="R188" s="362"/>
      <c r="S188" s="239" t="n">
        <v>1</v>
      </c>
      <c r="T188" s="148" t="n">
        <f aca="false">(P188-O188)*S188</f>
        <v>701</v>
      </c>
      <c r="U188" s="640" t="s">
        <v>961</v>
      </c>
      <c r="V188" s="153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718" t="s">
        <v>286</v>
      </c>
      <c r="C189" s="148" t="n">
        <f aca="false">H189+E189</f>
        <v>0</v>
      </c>
      <c r="D189" s="148"/>
      <c r="E189" s="148" t="n">
        <f aca="false">F189+G189</f>
        <v>0</v>
      </c>
      <c r="F189" s="148" t="n">
        <f aca="false">0.04*H189</f>
        <v>0</v>
      </c>
      <c r="G189" s="148" t="n">
        <f aca="false">0.03*H189</f>
        <v>0</v>
      </c>
      <c r="H189" s="148" t="n">
        <f aca="false">T189</f>
        <v>0</v>
      </c>
      <c r="I189" s="148" t="n">
        <f aca="false">0.6*C189</f>
        <v>0</v>
      </c>
      <c r="J189" s="25"/>
      <c r="K189" s="25"/>
      <c r="L189" s="25"/>
      <c r="M189" s="25"/>
      <c r="N189" s="25"/>
      <c r="O189" s="148" t="n">
        <v>19403</v>
      </c>
      <c r="P189" s="148" t="n">
        <v>19403</v>
      </c>
      <c r="Q189" s="204"/>
      <c r="R189" s="149"/>
      <c r="S189" s="148" t="n">
        <v>1</v>
      </c>
      <c r="T189" s="148" t="n">
        <f aca="false">(P189-O189)*S189</f>
        <v>0</v>
      </c>
      <c r="U189" s="640" t="n">
        <v>8726</v>
      </c>
      <c r="V189" s="153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718" t="s">
        <v>859</v>
      </c>
      <c r="C190" s="148" t="n">
        <f aca="false">H190+E190</f>
        <v>1558.99</v>
      </c>
      <c r="D190" s="148"/>
      <c r="E190" s="148" t="n">
        <f aca="false">F190+G190</f>
        <v>101.99</v>
      </c>
      <c r="F190" s="148" t="n">
        <f aca="false">0.04*H190</f>
        <v>58.28</v>
      </c>
      <c r="G190" s="148" t="n">
        <f aca="false">0.03*H190</f>
        <v>43.71</v>
      </c>
      <c r="H190" s="148" t="n">
        <f aca="false">T190</f>
        <v>1457</v>
      </c>
      <c r="I190" s="148" t="n">
        <f aca="false">0.6*C190</f>
        <v>935.394</v>
      </c>
      <c r="J190" s="25"/>
      <c r="K190" s="25"/>
      <c r="L190" s="25"/>
      <c r="M190" s="25"/>
      <c r="N190" s="25"/>
      <c r="O190" s="148" t="n">
        <v>136468</v>
      </c>
      <c r="P190" s="148" t="n">
        <v>137925</v>
      </c>
      <c r="Q190" s="204"/>
      <c r="R190" s="276"/>
      <c r="S190" s="148" t="n">
        <v>1</v>
      </c>
      <c r="T190" s="148" t="n">
        <f aca="false">(P190-O190)*S190</f>
        <v>1457</v>
      </c>
      <c r="U190" s="640" t="n">
        <v>542003</v>
      </c>
      <c r="V190" s="153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718" t="s">
        <v>860</v>
      </c>
      <c r="C191" s="148" t="n">
        <f aca="false">H191+E191</f>
        <v>393.76</v>
      </c>
      <c r="D191" s="148"/>
      <c r="E191" s="148" t="n">
        <f aca="false">F191+G191</f>
        <v>25.76</v>
      </c>
      <c r="F191" s="148" t="n">
        <f aca="false">0.04*H191</f>
        <v>14.72</v>
      </c>
      <c r="G191" s="148" t="n">
        <f aca="false">0.03*H191</f>
        <v>11.04</v>
      </c>
      <c r="H191" s="148" t="n">
        <f aca="false">T191</f>
        <v>368</v>
      </c>
      <c r="I191" s="148" t="n">
        <f aca="false">0.6*C191</f>
        <v>236.256</v>
      </c>
      <c r="J191" s="25"/>
      <c r="K191" s="25"/>
      <c r="L191" s="25"/>
      <c r="M191" s="25"/>
      <c r="N191" s="25" t="s">
        <v>291</v>
      </c>
      <c r="O191" s="148" t="n">
        <v>44647</v>
      </c>
      <c r="P191" s="148" t="n">
        <v>45015</v>
      </c>
      <c r="Q191" s="25" t="s">
        <v>39</v>
      </c>
      <c r="R191" s="226"/>
      <c r="S191" s="148" t="n">
        <v>1</v>
      </c>
      <c r="T191" s="148" t="n">
        <f aca="false">(P191-O191)*S191</f>
        <v>368</v>
      </c>
      <c r="U191" s="640" t="n">
        <v>100986</v>
      </c>
      <c r="V191" s="153" t="s">
        <v>343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718" t="s">
        <v>862</v>
      </c>
      <c r="C192" s="148" t="n">
        <f aca="false">H192+E192</f>
        <v>637.72</v>
      </c>
      <c r="D192" s="148"/>
      <c r="E192" s="148" t="n">
        <f aca="false">F192+G192</f>
        <v>41.72</v>
      </c>
      <c r="F192" s="148" t="n">
        <f aca="false">0.04*H192</f>
        <v>23.84</v>
      </c>
      <c r="G192" s="148" t="n">
        <f aca="false">0.03*H192</f>
        <v>17.88</v>
      </c>
      <c r="H192" s="148" t="n">
        <f aca="false">T192</f>
        <v>596</v>
      </c>
      <c r="I192" s="148" t="n">
        <f aca="false">0.6*C192</f>
        <v>382.632</v>
      </c>
      <c r="J192" s="25"/>
      <c r="K192" s="25"/>
      <c r="L192" s="25"/>
      <c r="M192" s="25"/>
      <c r="N192" s="25"/>
      <c r="O192" s="148" t="n">
        <v>97510</v>
      </c>
      <c r="P192" s="148" t="n">
        <v>98106</v>
      </c>
      <c r="Q192" s="25" t="s">
        <v>153</v>
      </c>
      <c r="R192" s="226"/>
      <c r="S192" s="148" t="n">
        <v>1</v>
      </c>
      <c r="T192" s="148" t="n">
        <f aca="false">(P192-O192)*S192</f>
        <v>596</v>
      </c>
      <c r="U192" s="640" t="n">
        <v>70386</v>
      </c>
      <c r="V192" s="153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718" t="s">
        <v>863</v>
      </c>
      <c r="C193" s="148" t="n">
        <f aca="false">H193+E193</f>
        <v>546.77</v>
      </c>
      <c r="D193" s="148"/>
      <c r="E193" s="148" t="n">
        <f aca="false">F193+G193</f>
        <v>35.77</v>
      </c>
      <c r="F193" s="148" t="n">
        <f aca="false">0.04*H193</f>
        <v>20.44</v>
      </c>
      <c r="G193" s="148" t="n">
        <f aca="false">0.03*H193</f>
        <v>15.33</v>
      </c>
      <c r="H193" s="148" t="n">
        <f aca="false">T193</f>
        <v>511</v>
      </c>
      <c r="I193" s="148" t="n">
        <f aca="false">0.6*C193</f>
        <v>328.062</v>
      </c>
      <c r="J193" s="25"/>
      <c r="K193" s="25"/>
      <c r="L193" s="25"/>
      <c r="M193" s="25"/>
      <c r="N193" s="25"/>
      <c r="O193" s="148" t="n">
        <v>57703</v>
      </c>
      <c r="P193" s="148" t="n">
        <v>58214</v>
      </c>
      <c r="Q193" s="25" t="s">
        <v>39</v>
      </c>
      <c r="R193" s="226"/>
      <c r="S193" s="148" t="n">
        <v>1</v>
      </c>
      <c r="T193" s="148" t="n">
        <f aca="false">(P193-O193)*S193</f>
        <v>511</v>
      </c>
      <c r="U193" s="640" t="n">
        <v>64591</v>
      </c>
      <c r="V193" s="153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21" t="s">
        <v>864</v>
      </c>
      <c r="C194" s="148" t="n">
        <f aca="false">H194+E194</f>
        <v>2193.5</v>
      </c>
      <c r="D194" s="148"/>
      <c r="E194" s="148" t="n">
        <f aca="false">G194+F194</f>
        <v>143.5</v>
      </c>
      <c r="F194" s="148" t="n">
        <f aca="false">0.04*H194</f>
        <v>82</v>
      </c>
      <c r="G194" s="148" t="n">
        <f aca="false">0.03*H194</f>
        <v>61.5</v>
      </c>
      <c r="H194" s="148" t="n">
        <f aca="false">T194</f>
        <v>2050</v>
      </c>
      <c r="I194" s="148" t="n">
        <f aca="false">0.6*C194</f>
        <v>1316.1</v>
      </c>
      <c r="J194" s="25"/>
      <c r="K194" s="25"/>
      <c r="L194" s="25"/>
      <c r="M194" s="25"/>
      <c r="N194" s="25"/>
      <c r="O194" s="148" t="n">
        <v>42176</v>
      </c>
      <c r="P194" s="148" t="n">
        <v>44226</v>
      </c>
      <c r="Q194" s="237"/>
      <c r="R194" s="259"/>
      <c r="S194" s="239" t="n">
        <v>1</v>
      </c>
      <c r="T194" s="148" t="n">
        <f aca="false">(P194-O194)*S194</f>
        <v>2050</v>
      </c>
      <c r="U194" s="640" t="n">
        <v>87125</v>
      </c>
      <c r="V194" s="153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718" t="s">
        <v>865</v>
      </c>
      <c r="C195" s="148" t="n">
        <f aca="false">H195+E195</f>
        <v>1157.74</v>
      </c>
      <c r="D195" s="148"/>
      <c r="E195" s="148" t="n">
        <f aca="false">G195+F195</f>
        <v>75.74</v>
      </c>
      <c r="F195" s="148" t="n">
        <f aca="false">0.04*H195</f>
        <v>43.28</v>
      </c>
      <c r="G195" s="148" t="n">
        <f aca="false">0.03*H195</f>
        <v>32.46</v>
      </c>
      <c r="H195" s="148" t="n">
        <f aca="false">T195</f>
        <v>1082</v>
      </c>
      <c r="I195" s="148" t="n">
        <f aca="false">0.6*C195</f>
        <v>694.644</v>
      </c>
      <c r="J195" s="25"/>
      <c r="K195" s="25"/>
      <c r="L195" s="25"/>
      <c r="M195" s="25"/>
      <c r="N195" s="25"/>
      <c r="O195" s="148" t="n">
        <v>76884</v>
      </c>
      <c r="P195" s="148" t="n">
        <v>77966</v>
      </c>
      <c r="Q195" s="204"/>
      <c r="R195" s="362"/>
      <c r="S195" s="239" t="n">
        <v>1</v>
      </c>
      <c r="T195" s="148" t="n">
        <f aca="false">(P195-O195)*S195</f>
        <v>1082</v>
      </c>
      <c r="U195" s="640" t="n">
        <v>87202</v>
      </c>
      <c r="V195" s="153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718" t="s">
        <v>866</v>
      </c>
      <c r="C196" s="148" t="n">
        <f aca="false">H196+E196</f>
        <v>157.29</v>
      </c>
      <c r="D196" s="148"/>
      <c r="E196" s="148" t="n">
        <f aca="false">F196+G196</f>
        <v>10.29</v>
      </c>
      <c r="F196" s="148" t="n">
        <f aca="false">0.04*H196</f>
        <v>5.88</v>
      </c>
      <c r="G196" s="148" t="n">
        <f aca="false">0.03*H196</f>
        <v>4.41</v>
      </c>
      <c r="H196" s="148" t="n">
        <f aca="false">T196</f>
        <v>147</v>
      </c>
      <c r="I196" s="148" t="n">
        <f aca="false">0.6*C196</f>
        <v>94.374</v>
      </c>
      <c r="J196" s="25"/>
      <c r="K196" s="25"/>
      <c r="L196" s="25"/>
      <c r="M196" s="25"/>
      <c r="N196" s="25"/>
      <c r="O196" s="148" t="n">
        <v>33589</v>
      </c>
      <c r="P196" s="148" t="n">
        <v>33736</v>
      </c>
      <c r="Q196" s="204"/>
      <c r="R196" s="276"/>
      <c r="S196" s="239" t="n">
        <v>1</v>
      </c>
      <c r="T196" s="148" t="n">
        <f aca="false">(P196-O196)*S196</f>
        <v>147</v>
      </c>
      <c r="U196" s="640" t="n">
        <v>99475</v>
      </c>
      <c r="V196" s="153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718" t="s">
        <v>867</v>
      </c>
      <c r="C197" s="148" t="n">
        <f aca="false">H197+E197</f>
        <v>373.43</v>
      </c>
      <c r="D197" s="148"/>
      <c r="E197" s="148" t="n">
        <f aca="false">F197+G197</f>
        <v>24.43</v>
      </c>
      <c r="F197" s="148" t="n">
        <f aca="false">0.04*H197</f>
        <v>13.96</v>
      </c>
      <c r="G197" s="148" t="n">
        <f aca="false">0.03*H197</f>
        <v>10.47</v>
      </c>
      <c r="H197" s="148" t="n">
        <f aca="false">T197</f>
        <v>349</v>
      </c>
      <c r="I197" s="148" t="n">
        <f aca="false">0.6*C197</f>
        <v>224.058</v>
      </c>
      <c r="J197" s="25"/>
      <c r="K197" s="25"/>
      <c r="L197" s="25"/>
      <c r="M197" s="25"/>
      <c r="N197" s="25"/>
      <c r="O197" s="148" t="n">
        <v>57599</v>
      </c>
      <c r="P197" s="148" t="n">
        <v>57948</v>
      </c>
      <c r="Q197" s="25"/>
      <c r="R197" s="226"/>
      <c r="S197" s="148" t="n">
        <v>1</v>
      </c>
      <c r="T197" s="148" t="n">
        <f aca="false">(P197-O197)*S197</f>
        <v>349</v>
      </c>
      <c r="U197" s="640" t="n">
        <v>100985</v>
      </c>
      <c r="V197" s="153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718" t="s">
        <v>867</v>
      </c>
      <c r="C198" s="148" t="n">
        <f aca="false">H198+E198</f>
        <v>163.71</v>
      </c>
      <c r="D198" s="148"/>
      <c r="E198" s="148" t="n">
        <f aca="false">F198+G198</f>
        <v>10.71</v>
      </c>
      <c r="F198" s="148" t="n">
        <f aca="false">0.04*H198</f>
        <v>6.12</v>
      </c>
      <c r="G198" s="148" t="n">
        <f aca="false">0.03*H198</f>
        <v>4.59</v>
      </c>
      <c r="H198" s="148" t="n">
        <f aca="false">T198</f>
        <v>153</v>
      </c>
      <c r="I198" s="148" t="n">
        <f aca="false">0.5*C198</f>
        <v>81.855</v>
      </c>
      <c r="J198" s="25"/>
      <c r="K198" s="25"/>
      <c r="L198" s="25"/>
      <c r="M198" s="25"/>
      <c r="N198" s="25"/>
      <c r="O198" s="148" t="n">
        <v>33117</v>
      </c>
      <c r="P198" s="148" t="n">
        <v>33270</v>
      </c>
      <c r="Q198" s="237"/>
      <c r="R198" s="259"/>
      <c r="S198" s="239" t="n">
        <v>1</v>
      </c>
      <c r="T198" s="148" t="n">
        <f aca="false">(P198-O198)*S198</f>
        <v>153</v>
      </c>
      <c r="U198" s="640" t="n">
        <v>100839</v>
      </c>
      <c r="V198" s="153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718" t="s">
        <v>868</v>
      </c>
      <c r="C199" s="148" t="n">
        <f aca="false">H199+E199</f>
        <v>171.2</v>
      </c>
      <c r="D199" s="148"/>
      <c r="E199" s="148" t="n">
        <f aca="false">G199+F199</f>
        <v>11.2</v>
      </c>
      <c r="F199" s="148" t="n">
        <f aca="false">0.04*H199</f>
        <v>6.4</v>
      </c>
      <c r="G199" s="148" t="n">
        <f aca="false">0.03*H199</f>
        <v>4.8</v>
      </c>
      <c r="H199" s="148" t="n">
        <f aca="false">T199</f>
        <v>160</v>
      </c>
      <c r="I199" s="148" t="n">
        <f aca="false">0.6*C199</f>
        <v>102.72</v>
      </c>
      <c r="J199" s="25"/>
      <c r="K199" s="25"/>
      <c r="L199" s="25"/>
      <c r="M199" s="25"/>
      <c r="N199" s="25"/>
      <c r="O199" s="148" t="n">
        <v>23719</v>
      </c>
      <c r="P199" s="148" t="n">
        <v>23879</v>
      </c>
      <c r="Q199" s="204"/>
      <c r="R199" s="362"/>
      <c r="S199" s="239" t="n">
        <v>1</v>
      </c>
      <c r="T199" s="148" t="n">
        <f aca="false">(P199-O199)*S199</f>
        <v>160</v>
      </c>
      <c r="U199" s="640" t="n">
        <v>100976</v>
      </c>
      <c r="V199" s="153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718" t="s">
        <v>307</v>
      </c>
      <c r="C200" s="148" t="n">
        <f aca="false">H200+E200</f>
        <v>264.29</v>
      </c>
      <c r="D200" s="148"/>
      <c r="E200" s="148" t="n">
        <f aca="false">F200+G200</f>
        <v>17.29</v>
      </c>
      <c r="F200" s="148" t="n">
        <f aca="false">0.04*H200</f>
        <v>9.88</v>
      </c>
      <c r="G200" s="148" t="n">
        <f aca="false">0.03*H200</f>
        <v>7.41</v>
      </c>
      <c r="H200" s="148" t="n">
        <f aca="false">T200</f>
        <v>247</v>
      </c>
      <c r="I200" s="148" t="n">
        <f aca="false">0.6*C200</f>
        <v>158.574</v>
      </c>
      <c r="J200" s="25"/>
      <c r="K200" s="25"/>
      <c r="L200" s="25"/>
      <c r="M200" s="25"/>
      <c r="N200" s="25"/>
      <c r="O200" s="148" t="n">
        <v>41446</v>
      </c>
      <c r="P200" s="148" t="n">
        <v>41693</v>
      </c>
      <c r="Q200" s="204"/>
      <c r="R200" s="276"/>
      <c r="S200" s="148" t="n">
        <v>1</v>
      </c>
      <c r="T200" s="148" t="n">
        <f aca="false">(P200-O200)*S200</f>
        <v>247</v>
      </c>
      <c r="U200" s="640" t="n">
        <v>99491</v>
      </c>
      <c r="V200" s="153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718" t="s">
        <v>307</v>
      </c>
      <c r="C201" s="148" t="n">
        <f aca="false">H201+E201</f>
        <v>255.73</v>
      </c>
      <c r="D201" s="148"/>
      <c r="E201" s="148" t="n">
        <f aca="false">F201+G201</f>
        <v>16.73</v>
      </c>
      <c r="F201" s="148" t="n">
        <f aca="false">0.04*H201</f>
        <v>9.56</v>
      </c>
      <c r="G201" s="148" t="n">
        <f aca="false">0.03*H201</f>
        <v>7.17</v>
      </c>
      <c r="H201" s="148" t="n">
        <f aca="false">T201</f>
        <v>239</v>
      </c>
      <c r="I201" s="148" t="n">
        <f aca="false">0.6*C201</f>
        <v>153.438</v>
      </c>
      <c r="J201" s="162"/>
      <c r="K201" s="162"/>
      <c r="L201" s="162"/>
      <c r="M201" s="162"/>
      <c r="N201" s="162"/>
      <c r="O201" s="148" t="n">
        <v>33428</v>
      </c>
      <c r="P201" s="148" t="n">
        <v>33667</v>
      </c>
      <c r="Q201" s="237"/>
      <c r="R201" s="259"/>
      <c r="S201" s="239" t="n">
        <v>1</v>
      </c>
      <c r="T201" s="148" t="n">
        <f aca="false">(P201-O201)*S201</f>
        <v>239</v>
      </c>
      <c r="U201" s="640" t="n">
        <v>99470</v>
      </c>
      <c r="V201" s="153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718" t="s">
        <v>869</v>
      </c>
      <c r="C202" s="148" t="n">
        <f aca="false">H202+E202</f>
        <v>236.47</v>
      </c>
      <c r="D202" s="148"/>
      <c r="E202" s="148" t="n">
        <f aca="false">F202+G202</f>
        <v>15.47</v>
      </c>
      <c r="F202" s="148" t="n">
        <f aca="false">0.04*H202</f>
        <v>8.84</v>
      </c>
      <c r="G202" s="148" t="n">
        <f aca="false">0.03*H202</f>
        <v>6.63</v>
      </c>
      <c r="H202" s="148" t="n">
        <f aca="false">T202</f>
        <v>221</v>
      </c>
      <c r="I202" s="148" t="n">
        <f aca="false">0.6*C202</f>
        <v>141.882</v>
      </c>
      <c r="J202" s="25"/>
      <c r="K202" s="25"/>
      <c r="L202" s="25"/>
      <c r="M202" s="25"/>
      <c r="N202" s="25"/>
      <c r="O202" s="148" t="n">
        <v>31569</v>
      </c>
      <c r="P202" s="148" t="n">
        <v>31790</v>
      </c>
      <c r="Q202" s="204"/>
      <c r="R202" s="276"/>
      <c r="S202" s="239" t="n">
        <v>1</v>
      </c>
      <c r="T202" s="148" t="n">
        <f aca="false">(P202-O202)*S202</f>
        <v>221</v>
      </c>
      <c r="U202" s="640" t="n">
        <v>99541</v>
      </c>
      <c r="V202" s="153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718" t="s">
        <v>870</v>
      </c>
      <c r="C203" s="148" t="n">
        <f aca="false">H203+E203</f>
        <v>186.18</v>
      </c>
      <c r="D203" s="148"/>
      <c r="E203" s="148" t="n">
        <f aca="false">F203+G203</f>
        <v>12.18</v>
      </c>
      <c r="F203" s="148" t="n">
        <f aca="false">0.04*H203</f>
        <v>6.96</v>
      </c>
      <c r="G203" s="148" t="n">
        <f aca="false">0.03*H203</f>
        <v>5.22</v>
      </c>
      <c r="H203" s="148" t="n">
        <f aca="false">T203</f>
        <v>174</v>
      </c>
      <c r="I203" s="148" t="n">
        <f aca="false">0.6*C203</f>
        <v>111.708</v>
      </c>
      <c r="J203" s="25"/>
      <c r="K203" s="25"/>
      <c r="L203" s="25"/>
      <c r="M203" s="25"/>
      <c r="N203" s="25"/>
      <c r="O203" s="148" t="n">
        <v>30251</v>
      </c>
      <c r="P203" s="148" t="n">
        <v>30425</v>
      </c>
      <c r="Q203" s="237"/>
      <c r="R203" s="259"/>
      <c r="S203" s="239" t="n">
        <v>1</v>
      </c>
      <c r="T203" s="148" t="n">
        <f aca="false">(P203-O203)*S203</f>
        <v>174</v>
      </c>
      <c r="U203" s="640" t="n">
        <v>99680</v>
      </c>
      <c r="V203" s="153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718" t="s">
        <v>871</v>
      </c>
      <c r="C204" s="148" t="n">
        <f aca="false">H204+E204</f>
        <v>403.39</v>
      </c>
      <c r="D204" s="148"/>
      <c r="E204" s="148" t="n">
        <f aca="false">F204+G204</f>
        <v>26.39</v>
      </c>
      <c r="F204" s="148" t="n">
        <f aca="false">0.04*H204</f>
        <v>15.08</v>
      </c>
      <c r="G204" s="148" t="n">
        <f aca="false">0.03*H204</f>
        <v>11.31</v>
      </c>
      <c r="H204" s="148" t="n">
        <f aca="false">T204</f>
        <v>377</v>
      </c>
      <c r="I204" s="148" t="n">
        <f aca="false">0.6*C204</f>
        <v>242.034</v>
      </c>
      <c r="J204" s="25"/>
      <c r="K204" s="25"/>
      <c r="L204" s="25"/>
      <c r="M204" s="25"/>
      <c r="N204" s="25"/>
      <c r="O204" s="148" t="n">
        <v>65834</v>
      </c>
      <c r="P204" s="148" t="n">
        <v>66211</v>
      </c>
      <c r="Q204" s="25" t="s">
        <v>29</v>
      </c>
      <c r="R204" s="226"/>
      <c r="S204" s="239" t="n">
        <v>1</v>
      </c>
      <c r="T204" s="148" t="n">
        <f aca="false">(P204-O204)*S204</f>
        <v>377</v>
      </c>
      <c r="U204" s="640" t="n">
        <v>100829</v>
      </c>
      <c r="V204" s="153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722" t="s">
        <v>872</v>
      </c>
      <c r="C205" s="148" t="n">
        <f aca="false">H205+E205</f>
        <v>852.79</v>
      </c>
      <c r="D205" s="148"/>
      <c r="E205" s="148" t="n">
        <f aca="false">F205+G205</f>
        <v>55.79</v>
      </c>
      <c r="F205" s="148" t="n">
        <f aca="false">0.04*H205</f>
        <v>31.88</v>
      </c>
      <c r="G205" s="148" t="n">
        <f aca="false">0.03*H205</f>
        <v>23.91</v>
      </c>
      <c r="H205" s="148" t="n">
        <f aca="false">T205</f>
        <v>797</v>
      </c>
      <c r="I205" s="148" t="n">
        <f aca="false">0.6*C205</f>
        <v>511.674</v>
      </c>
      <c r="J205" s="25"/>
      <c r="K205" s="25"/>
      <c r="L205" s="25"/>
      <c r="M205" s="25"/>
      <c r="N205" s="25" t="s">
        <v>316</v>
      </c>
      <c r="O205" s="148" t="n">
        <v>58563</v>
      </c>
      <c r="P205" s="148" t="n">
        <v>59360</v>
      </c>
      <c r="Q205" s="204"/>
      <c r="R205" s="276"/>
      <c r="S205" s="239" t="n">
        <v>1</v>
      </c>
      <c r="T205" s="148" t="n">
        <f aca="false">(P205-O205)*S205</f>
        <v>797</v>
      </c>
      <c r="U205" s="640" t="n">
        <v>100980</v>
      </c>
      <c r="V205" s="153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718" t="s">
        <v>873</v>
      </c>
      <c r="C206" s="148" t="n">
        <f aca="false">H206+E206</f>
        <v>607.76</v>
      </c>
      <c r="D206" s="148"/>
      <c r="E206" s="148" t="n">
        <f aca="false">F206+G206</f>
        <v>39.76</v>
      </c>
      <c r="F206" s="148" t="n">
        <f aca="false">0.04*H206</f>
        <v>22.72</v>
      </c>
      <c r="G206" s="148" t="n">
        <f aca="false">0.03*H206</f>
        <v>17.04</v>
      </c>
      <c r="H206" s="148" t="n">
        <f aca="false">T206</f>
        <v>568</v>
      </c>
      <c r="I206" s="148" t="n">
        <f aca="false">0.6*C206</f>
        <v>364.656</v>
      </c>
      <c r="J206" s="25"/>
      <c r="K206" s="25"/>
      <c r="L206" s="25"/>
      <c r="M206" s="25"/>
      <c r="N206" s="25"/>
      <c r="O206" s="148" t="n">
        <v>45813</v>
      </c>
      <c r="P206" s="148" t="n">
        <v>46381</v>
      </c>
      <c r="Q206" s="204"/>
      <c r="R206" s="276"/>
      <c r="S206" s="148" t="n">
        <v>1</v>
      </c>
      <c r="T206" s="148" t="n">
        <f aca="false">(P206-O206)*S206</f>
        <v>568</v>
      </c>
      <c r="U206" s="640" t="s">
        <v>962</v>
      </c>
      <c r="V206" s="153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723" t="s">
        <v>874</v>
      </c>
      <c r="C207" s="148" t="n">
        <f aca="false">H207+E207</f>
        <v>386.27</v>
      </c>
      <c r="D207" s="148"/>
      <c r="E207" s="148" t="n">
        <f aca="false">F207+G207</f>
        <v>25.27</v>
      </c>
      <c r="F207" s="148" t="n">
        <f aca="false">0.04*H207</f>
        <v>14.44</v>
      </c>
      <c r="G207" s="148" t="n">
        <f aca="false">0.03*H207</f>
        <v>10.83</v>
      </c>
      <c r="H207" s="148" t="n">
        <f aca="false">T207</f>
        <v>361</v>
      </c>
      <c r="I207" s="148" t="n">
        <f aca="false">0.6*C207</f>
        <v>231.762</v>
      </c>
      <c r="J207" s="25"/>
      <c r="K207" s="25"/>
      <c r="L207" s="25"/>
      <c r="M207" s="25"/>
      <c r="N207" s="25"/>
      <c r="O207" s="148" t="n">
        <v>7741</v>
      </c>
      <c r="P207" s="148" t="n">
        <v>8102</v>
      </c>
      <c r="Q207" s="204"/>
      <c r="R207" s="276"/>
      <c r="S207" s="239" t="n">
        <v>1</v>
      </c>
      <c r="T207" s="148" t="n">
        <f aca="false">(P207-O207)*S207</f>
        <v>361</v>
      </c>
      <c r="U207" s="640" t="s">
        <v>963</v>
      </c>
      <c r="V207" s="153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718" t="s">
        <v>875</v>
      </c>
      <c r="C208" s="148" t="n">
        <f aca="false">H208+E208</f>
        <v>125.19</v>
      </c>
      <c r="D208" s="148"/>
      <c r="E208" s="148" t="n">
        <f aca="false">G208+F208</f>
        <v>8.19</v>
      </c>
      <c r="F208" s="148" t="n">
        <f aca="false">0.04*H208</f>
        <v>4.68</v>
      </c>
      <c r="G208" s="148" t="n">
        <f aca="false">0.03*H208</f>
        <v>3.51</v>
      </c>
      <c r="H208" s="148" t="n">
        <f aca="false">T208</f>
        <v>117</v>
      </c>
      <c r="I208" s="148" t="n">
        <f aca="false">0.6*C208</f>
        <v>75.114</v>
      </c>
      <c r="J208" s="25"/>
      <c r="K208" s="25"/>
      <c r="L208" s="25"/>
      <c r="M208" s="25"/>
      <c r="N208" s="25"/>
      <c r="O208" s="148" t="n">
        <v>68493</v>
      </c>
      <c r="P208" s="148" t="n">
        <v>68610</v>
      </c>
      <c r="Q208" s="204"/>
      <c r="R208" s="362"/>
      <c r="S208" s="239" t="n">
        <v>1</v>
      </c>
      <c r="T208" s="148" t="n">
        <f aca="false">(P208-O208)*S208</f>
        <v>117</v>
      </c>
      <c r="U208" s="640" t="n">
        <v>492735</v>
      </c>
      <c r="V208" s="153" t="s">
        <v>1087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718" t="s">
        <v>876</v>
      </c>
      <c r="C209" s="148" t="n">
        <f aca="false">H209+E209</f>
        <v>385.2</v>
      </c>
      <c r="D209" s="148"/>
      <c r="E209" s="148" t="n">
        <f aca="false">F209++G209</f>
        <v>25.2</v>
      </c>
      <c r="F209" s="148" t="n">
        <f aca="false">0.04*H209</f>
        <v>14.4</v>
      </c>
      <c r="G209" s="148" t="n">
        <f aca="false">0.03*H209</f>
        <v>10.8</v>
      </c>
      <c r="H209" s="148" t="n">
        <f aca="false">T209</f>
        <v>360</v>
      </c>
      <c r="I209" s="148" t="n">
        <f aca="false">0.6*C209</f>
        <v>231.12</v>
      </c>
      <c r="J209" s="25"/>
      <c r="K209" s="25"/>
      <c r="L209" s="25"/>
      <c r="M209" s="25"/>
      <c r="N209" s="25"/>
      <c r="O209" s="148" t="n">
        <v>3101</v>
      </c>
      <c r="P209" s="148" t="n">
        <v>3461</v>
      </c>
      <c r="Q209" s="25" t="s">
        <v>153</v>
      </c>
      <c r="R209" s="226"/>
      <c r="S209" s="239" t="n">
        <v>1</v>
      </c>
      <c r="T209" s="148" t="n">
        <f aca="false">(P209-O209)*S209</f>
        <v>360</v>
      </c>
      <c r="U209" s="640" t="n">
        <v>77006572</v>
      </c>
      <c r="V209" s="153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718" t="s">
        <v>877</v>
      </c>
      <c r="C210" s="148" t="n">
        <f aca="false">H210+E210</f>
        <v>539.28</v>
      </c>
      <c r="D210" s="148"/>
      <c r="E210" s="148" t="n">
        <f aca="false">F210+G210</f>
        <v>35.28</v>
      </c>
      <c r="F210" s="148" t="n">
        <f aca="false">0.04*H210</f>
        <v>20.16</v>
      </c>
      <c r="G210" s="148" t="n">
        <f aca="false">0.03*H210</f>
        <v>15.12</v>
      </c>
      <c r="H210" s="148" t="n">
        <f aca="false">T210</f>
        <v>504</v>
      </c>
      <c r="I210" s="148" t="n">
        <f aca="false">0.6*C210</f>
        <v>323.568</v>
      </c>
      <c r="J210" s="25"/>
      <c r="K210" s="25"/>
      <c r="L210" s="25"/>
      <c r="M210" s="25"/>
      <c r="N210" s="25"/>
      <c r="O210" s="148" t="n">
        <v>87385</v>
      </c>
      <c r="P210" s="148" t="n">
        <v>87889</v>
      </c>
      <c r="Q210" s="25"/>
      <c r="R210" s="226"/>
      <c r="S210" s="148" t="n">
        <v>1</v>
      </c>
      <c r="T210" s="148" t="n">
        <f aca="false">(P210-O210)*S210</f>
        <v>504</v>
      </c>
      <c r="U210" s="640" t="n">
        <v>503440</v>
      </c>
      <c r="V210" s="153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718" t="s">
        <v>878</v>
      </c>
      <c r="C211" s="148" t="n">
        <f aca="false">H211+E211</f>
        <v>243.96</v>
      </c>
      <c r="D211" s="148"/>
      <c r="E211" s="148" t="n">
        <f aca="false">F211+G211</f>
        <v>15.96</v>
      </c>
      <c r="F211" s="148" t="n">
        <f aca="false">0.04*H211</f>
        <v>9.12</v>
      </c>
      <c r="G211" s="148" t="n">
        <f aca="false">0.03*H211</f>
        <v>6.84</v>
      </c>
      <c r="H211" s="148" t="n">
        <f aca="false">T211</f>
        <v>228</v>
      </c>
      <c r="I211" s="148" t="n">
        <f aca="false">0.6*C211</f>
        <v>146.376</v>
      </c>
      <c r="J211" s="162"/>
      <c r="K211" s="162"/>
      <c r="L211" s="162"/>
      <c r="M211" s="162"/>
      <c r="N211" s="162"/>
      <c r="O211" s="148" t="n">
        <v>54278</v>
      </c>
      <c r="P211" s="148" t="n">
        <v>54506</v>
      </c>
      <c r="Q211" s="237"/>
      <c r="R211" s="259"/>
      <c r="S211" s="239" t="n">
        <v>1</v>
      </c>
      <c r="T211" s="148" t="n">
        <f aca="false">(P211-O211)*S211</f>
        <v>228</v>
      </c>
      <c r="U211" s="640" t="n">
        <v>492892</v>
      </c>
      <c r="V211" s="620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718" t="s">
        <v>879</v>
      </c>
      <c r="C212" s="148" t="n">
        <f aca="false">H212+E212</f>
        <v>214</v>
      </c>
      <c r="D212" s="148"/>
      <c r="E212" s="148" t="n">
        <f aca="false">F212+G212</f>
        <v>14</v>
      </c>
      <c r="F212" s="148" t="n">
        <f aca="false">0.04*H212</f>
        <v>8</v>
      </c>
      <c r="G212" s="148" t="n">
        <f aca="false">0.03*H212</f>
        <v>6</v>
      </c>
      <c r="H212" s="148" t="n">
        <f aca="false">T212</f>
        <v>200</v>
      </c>
      <c r="I212" s="148" t="n">
        <f aca="false">0.6*C212</f>
        <v>128.4</v>
      </c>
      <c r="J212" s="25"/>
      <c r="K212" s="25"/>
      <c r="L212" s="25"/>
      <c r="M212" s="25"/>
      <c r="N212" s="25"/>
      <c r="O212" s="148" t="n">
        <v>36310</v>
      </c>
      <c r="P212" s="148" t="n">
        <v>36510</v>
      </c>
      <c r="Q212" s="204"/>
      <c r="R212" s="276"/>
      <c r="S212" s="148" t="n">
        <v>1</v>
      </c>
      <c r="T212" s="148" t="n">
        <f aca="false">(P212-O212)*S212</f>
        <v>200</v>
      </c>
      <c r="U212" s="640" t="n">
        <v>503014</v>
      </c>
      <c r="V212" s="620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717" t="s">
        <v>880</v>
      </c>
      <c r="C213" s="449" t="n">
        <f aca="false">H213+E213</f>
        <v>361.66</v>
      </c>
      <c r="D213" s="449"/>
      <c r="E213" s="449" t="n">
        <f aca="false">G213+F213</f>
        <v>23.66</v>
      </c>
      <c r="F213" s="449" t="n">
        <f aca="false">0.04*H213</f>
        <v>13.52</v>
      </c>
      <c r="G213" s="449" t="n">
        <f aca="false">0.03*H213</f>
        <v>10.14</v>
      </c>
      <c r="H213" s="449" t="n">
        <f aca="false">T213</f>
        <v>338</v>
      </c>
      <c r="I213" s="449" t="n">
        <f aca="false">0.6*C213</f>
        <v>216.996</v>
      </c>
      <c r="J213" s="614"/>
      <c r="K213" s="614"/>
      <c r="L213" s="614"/>
      <c r="M213" s="614"/>
      <c r="N213" s="614"/>
      <c r="O213" s="449" t="n">
        <v>35310</v>
      </c>
      <c r="P213" s="449" t="n">
        <v>35648</v>
      </c>
      <c r="Q213" s="621"/>
      <c r="R213" s="622"/>
      <c r="S213" s="617" t="n">
        <v>1</v>
      </c>
      <c r="T213" s="449" t="n">
        <f aca="false">(P213-O213)*S213</f>
        <v>338</v>
      </c>
      <c r="U213" s="640" t="n">
        <v>88031383</v>
      </c>
      <c r="V213" s="153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718" t="s">
        <v>333</v>
      </c>
      <c r="C214" s="148" t="n">
        <f aca="false">H214+E214</f>
        <v>186.18</v>
      </c>
      <c r="D214" s="148"/>
      <c r="E214" s="148" t="n">
        <f aca="false">F214+G214</f>
        <v>12.18</v>
      </c>
      <c r="F214" s="148" t="n">
        <f aca="false">0.04*H214</f>
        <v>6.96</v>
      </c>
      <c r="G214" s="148" t="n">
        <f aca="false">0.03*H214</f>
        <v>5.22</v>
      </c>
      <c r="H214" s="148" t="n">
        <f aca="false">T214</f>
        <v>174</v>
      </c>
      <c r="I214" s="148" t="n">
        <f aca="false">0.6*C214</f>
        <v>111.708</v>
      </c>
      <c r="J214" s="25"/>
      <c r="K214" s="25"/>
      <c r="L214" s="25"/>
      <c r="M214" s="25"/>
      <c r="N214" s="25"/>
      <c r="O214" s="148" t="n">
        <v>28910</v>
      </c>
      <c r="P214" s="148" t="n">
        <v>29084</v>
      </c>
      <c r="Q214" s="204"/>
      <c r="R214" s="276"/>
      <c r="S214" s="148" t="n">
        <v>1</v>
      </c>
      <c r="T214" s="148" t="n">
        <f aca="false">(P214-O214)*S214</f>
        <v>174</v>
      </c>
      <c r="U214" s="640" t="n">
        <v>16596</v>
      </c>
      <c r="V214" s="153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718" t="s">
        <v>881</v>
      </c>
      <c r="C215" s="148" t="n">
        <f aca="false">H215+E215</f>
        <v>239.68</v>
      </c>
      <c r="D215" s="148"/>
      <c r="E215" s="148" t="n">
        <f aca="false">F215+G215</f>
        <v>15.68</v>
      </c>
      <c r="F215" s="148" t="n">
        <f aca="false">0.04*H215</f>
        <v>8.96</v>
      </c>
      <c r="G215" s="148" t="n">
        <f aca="false">0.03*H215</f>
        <v>6.72</v>
      </c>
      <c r="H215" s="148" t="n">
        <f aca="false">T215</f>
        <v>224</v>
      </c>
      <c r="I215" s="148" t="n">
        <f aca="false">0.6*C215</f>
        <v>143.808</v>
      </c>
      <c r="J215" s="25"/>
      <c r="K215" s="25"/>
      <c r="L215" s="25"/>
      <c r="M215" s="25"/>
      <c r="N215" s="25"/>
      <c r="O215" s="148" t="n">
        <v>41866</v>
      </c>
      <c r="P215" s="148" t="n">
        <v>42090</v>
      </c>
      <c r="Q215" s="25"/>
      <c r="R215" s="226"/>
      <c r="S215" s="148" t="n">
        <v>1</v>
      </c>
      <c r="T215" s="148" t="n">
        <f aca="false">(P215-O215)*S215</f>
        <v>224</v>
      </c>
      <c r="U215" s="640" t="n">
        <v>88031436</v>
      </c>
      <c r="V215" s="153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718" t="s">
        <v>882</v>
      </c>
      <c r="C216" s="148" t="n">
        <f aca="false">H216+E216</f>
        <v>1030.41</v>
      </c>
      <c r="D216" s="148"/>
      <c r="E216" s="148" t="n">
        <f aca="false">F216+G216</f>
        <v>67.41</v>
      </c>
      <c r="F216" s="148" t="n">
        <f aca="false">0.04*H216</f>
        <v>38.52</v>
      </c>
      <c r="G216" s="148" t="n">
        <f aca="false">0.03*H216</f>
        <v>28.89</v>
      </c>
      <c r="H216" s="148" t="n">
        <f aca="false">T216</f>
        <v>963</v>
      </c>
      <c r="I216" s="148" t="n">
        <f aca="false">0.6*C216</f>
        <v>618.246</v>
      </c>
      <c r="J216" s="25"/>
      <c r="K216" s="25"/>
      <c r="L216" s="25"/>
      <c r="M216" s="25"/>
      <c r="N216" s="25"/>
      <c r="O216" s="623" t="n">
        <v>60247</v>
      </c>
      <c r="P216" s="623" t="n">
        <v>61210</v>
      </c>
      <c r="Q216" s="204"/>
      <c r="R216" s="276"/>
      <c r="S216" s="148" t="n">
        <v>1</v>
      </c>
      <c r="T216" s="148" t="n">
        <f aca="false">(P216-O216)*S216</f>
        <v>963</v>
      </c>
      <c r="U216" s="640" t="n">
        <v>88031413</v>
      </c>
      <c r="V216" s="153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718" t="s">
        <v>339</v>
      </c>
      <c r="C217" s="194" t="n">
        <f aca="false">H217+E217</f>
        <v>1976.29</v>
      </c>
      <c r="D217" s="194"/>
      <c r="E217" s="194" t="n">
        <f aca="false">F217+G217</f>
        <v>129.29</v>
      </c>
      <c r="F217" s="194" t="n">
        <f aca="false">0.04*H217</f>
        <v>73.88</v>
      </c>
      <c r="G217" s="194" t="n">
        <f aca="false">0.03*H217</f>
        <v>55.41</v>
      </c>
      <c r="H217" s="194" t="n">
        <f aca="false">T217</f>
        <v>1847</v>
      </c>
      <c r="I217" s="194"/>
      <c r="J217" s="25"/>
      <c r="K217" s="25"/>
      <c r="L217" s="25"/>
      <c r="M217" s="25"/>
      <c r="N217" s="25" t="s">
        <v>340</v>
      </c>
      <c r="O217" s="194" t="n">
        <v>33824</v>
      </c>
      <c r="P217" s="194" t="n">
        <v>35671</v>
      </c>
      <c r="Q217" s="237"/>
      <c r="R217" s="561"/>
      <c r="S217" s="194" t="n">
        <v>1</v>
      </c>
      <c r="T217" s="148" t="n">
        <f aca="false">(P217-O217)*S217</f>
        <v>1847</v>
      </c>
      <c r="U217" s="681" t="s">
        <v>964</v>
      </c>
      <c r="V217" s="153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718" t="s">
        <v>883</v>
      </c>
      <c r="C218" s="148" t="n">
        <f aca="false">H218+E218</f>
        <v>0</v>
      </c>
      <c r="D218" s="148"/>
      <c r="E218" s="148" t="n">
        <f aca="false">G218+F218</f>
        <v>0</v>
      </c>
      <c r="F218" s="148" t="n">
        <f aca="false">0.04*H218</f>
        <v>0</v>
      </c>
      <c r="G218" s="148" t="n">
        <f aca="false">0.03*H218</f>
        <v>0</v>
      </c>
      <c r="H218" s="148" t="n">
        <f aca="false">T218</f>
        <v>0</v>
      </c>
      <c r="I218" s="148" t="n">
        <f aca="false">0.6*C218</f>
        <v>0</v>
      </c>
      <c r="J218" s="25"/>
      <c r="K218" s="25"/>
      <c r="L218" s="25"/>
      <c r="M218" s="25"/>
      <c r="N218" s="25"/>
      <c r="O218" s="148" t="n">
        <v>38589</v>
      </c>
      <c r="P218" s="148" t="n">
        <v>38589</v>
      </c>
      <c r="Q218" s="204"/>
      <c r="R218" s="362"/>
      <c r="S218" s="239" t="n">
        <v>1</v>
      </c>
      <c r="T218" s="148" t="n">
        <f aca="false">(P218-O218)*S218</f>
        <v>0</v>
      </c>
      <c r="U218" s="640" t="n">
        <v>4369</v>
      </c>
      <c r="V218" s="153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718" t="s">
        <v>884</v>
      </c>
      <c r="C219" s="369" t="n">
        <f aca="false">H219+E219</f>
        <v>0</v>
      </c>
      <c r="D219" s="148"/>
      <c r="E219" s="148" t="n">
        <f aca="false">F219+G219</f>
        <v>0</v>
      </c>
      <c r="F219" s="148" t="n">
        <f aca="false">0.04*H219</f>
        <v>0</v>
      </c>
      <c r="G219" s="148" t="n">
        <f aca="false">0.03*H219</f>
        <v>0</v>
      </c>
      <c r="H219" s="148" t="n">
        <f aca="false">T219</f>
        <v>0</v>
      </c>
      <c r="I219" s="148" t="n">
        <f aca="false">0.6*C219</f>
        <v>0</v>
      </c>
      <c r="J219" s="25"/>
      <c r="K219" s="25"/>
      <c r="L219" s="25"/>
      <c r="M219" s="25"/>
      <c r="N219" s="25"/>
      <c r="O219" s="148" t="n">
        <v>36462</v>
      </c>
      <c r="P219" s="148" t="n">
        <v>36462</v>
      </c>
      <c r="Q219" s="204"/>
      <c r="R219" s="362"/>
      <c r="S219" s="239" t="n">
        <v>1</v>
      </c>
      <c r="T219" s="148" t="n">
        <f aca="false">(P219-O219)*S219</f>
        <v>0</v>
      </c>
      <c r="U219" s="640" t="n">
        <v>1400</v>
      </c>
      <c r="V219" s="153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718" t="s">
        <v>885</v>
      </c>
      <c r="C220" s="148" t="n">
        <f aca="false">H220+E220</f>
        <v>0</v>
      </c>
      <c r="D220" s="148"/>
      <c r="E220" s="148" t="n">
        <f aca="false">G220+F220</f>
        <v>0</v>
      </c>
      <c r="F220" s="148" t="n">
        <f aca="false">0.04*H220</f>
        <v>0</v>
      </c>
      <c r="G220" s="148" t="n">
        <f aca="false">0.03*H220</f>
        <v>0</v>
      </c>
      <c r="H220" s="148" t="n">
        <f aca="false">T220</f>
        <v>0</v>
      </c>
      <c r="I220" s="148" t="n">
        <f aca="false">0.6*C220</f>
        <v>0</v>
      </c>
      <c r="J220" s="25"/>
      <c r="K220" s="25"/>
      <c r="L220" s="25"/>
      <c r="M220" s="25"/>
      <c r="N220" s="25"/>
      <c r="O220" s="148" t="n">
        <v>43342</v>
      </c>
      <c r="P220" s="148" t="n">
        <v>43342</v>
      </c>
      <c r="Q220" s="237"/>
      <c r="R220" s="259"/>
      <c r="S220" s="239" t="n">
        <v>1</v>
      </c>
      <c r="T220" s="148" t="n">
        <f aca="false">(P220-O220)*S220</f>
        <v>0</v>
      </c>
      <c r="U220" s="640" t="n">
        <v>2328</v>
      </c>
      <c r="V220" s="153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718" t="s">
        <v>886</v>
      </c>
      <c r="C221" s="369" t="n">
        <f aca="false">H221+E221</f>
        <v>0</v>
      </c>
      <c r="D221" s="148"/>
      <c r="E221" s="148" t="n">
        <f aca="false">F221+G221</f>
        <v>0</v>
      </c>
      <c r="F221" s="148" t="n">
        <f aca="false">0.04*H221</f>
        <v>0</v>
      </c>
      <c r="G221" s="148" t="n">
        <f aca="false">0.03*H221</f>
        <v>0</v>
      </c>
      <c r="H221" s="148" t="n">
        <f aca="false">T221</f>
        <v>0</v>
      </c>
      <c r="I221" s="148" t="n">
        <f aca="false">0.6*C221</f>
        <v>0</v>
      </c>
      <c r="J221" s="25"/>
      <c r="K221" s="25"/>
      <c r="L221" s="25"/>
      <c r="M221" s="25"/>
      <c r="N221" s="25"/>
      <c r="O221" s="148" t="n">
        <v>77142</v>
      </c>
      <c r="P221" s="148" t="n">
        <v>77142</v>
      </c>
      <c r="Q221" s="204"/>
      <c r="R221" s="362"/>
      <c r="S221" s="239" t="n">
        <v>1</v>
      </c>
      <c r="T221" s="148" t="n">
        <f aca="false">(P221-O221)*S221</f>
        <v>0</v>
      </c>
      <c r="U221" s="640" t="n">
        <v>6910</v>
      </c>
      <c r="V221" s="153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722" t="s">
        <v>887</v>
      </c>
      <c r="C222" s="148" t="n">
        <f aca="false">H222+E222</f>
        <v>138.03</v>
      </c>
      <c r="D222" s="148"/>
      <c r="E222" s="148" t="n">
        <f aca="false">F222+G222</f>
        <v>9.03</v>
      </c>
      <c r="F222" s="148" t="n">
        <f aca="false">0.04*H222</f>
        <v>5.16</v>
      </c>
      <c r="G222" s="148" t="n">
        <f aca="false">0.03*H222</f>
        <v>3.87</v>
      </c>
      <c r="H222" s="148" t="n">
        <f aca="false">T222</f>
        <v>129</v>
      </c>
      <c r="I222" s="148" t="n">
        <f aca="false">0.6*C222</f>
        <v>82.818</v>
      </c>
      <c r="J222" s="25"/>
      <c r="K222" s="25"/>
      <c r="L222" s="25"/>
      <c r="M222" s="25"/>
      <c r="N222" s="25"/>
      <c r="O222" s="148" t="n">
        <v>8272</v>
      </c>
      <c r="P222" s="148" t="n">
        <v>8401</v>
      </c>
      <c r="Q222" s="204"/>
      <c r="R222" s="276"/>
      <c r="S222" s="239" t="n">
        <v>1</v>
      </c>
      <c r="T222" s="148" t="n">
        <f aca="false">(P222-O222)*S222</f>
        <v>129</v>
      </c>
      <c r="U222" s="640" t="s">
        <v>965</v>
      </c>
      <c r="V222" s="153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719" t="s">
        <v>351</v>
      </c>
      <c r="C223" s="148" t="n">
        <f aca="false">H223+E223</f>
        <v>584.22</v>
      </c>
      <c r="D223" s="148"/>
      <c r="E223" s="148" t="n">
        <f aca="false">F223+G223</f>
        <v>38.22</v>
      </c>
      <c r="F223" s="148" t="n">
        <f aca="false">0.04*H223</f>
        <v>21.84</v>
      </c>
      <c r="G223" s="148" t="n">
        <f aca="false">0.03*H223</f>
        <v>16.38</v>
      </c>
      <c r="H223" s="148" t="n">
        <f aca="false">T223</f>
        <v>546</v>
      </c>
      <c r="I223" s="148" t="n">
        <f aca="false">0.6*C223</f>
        <v>350.532</v>
      </c>
      <c r="J223" s="25"/>
      <c r="K223" s="25"/>
      <c r="L223" s="25"/>
      <c r="M223" s="25"/>
      <c r="N223" s="25"/>
      <c r="O223" s="148" t="n">
        <v>24251</v>
      </c>
      <c r="P223" s="148" t="n">
        <v>24797</v>
      </c>
      <c r="Q223" s="237"/>
      <c r="R223" s="259"/>
      <c r="S223" s="239" t="n">
        <v>1</v>
      </c>
      <c r="T223" s="148" t="n">
        <f aca="false">(P223-O223)*S223</f>
        <v>546</v>
      </c>
      <c r="U223" s="640" t="s">
        <v>966</v>
      </c>
      <c r="V223" s="153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718" t="s">
        <v>888</v>
      </c>
      <c r="C224" s="148" t="n">
        <f aca="false">H224+E224</f>
        <v>0</v>
      </c>
      <c r="D224" s="148"/>
      <c r="E224" s="148" t="n">
        <f aca="false">F224+G224</f>
        <v>0</v>
      </c>
      <c r="F224" s="148" t="n">
        <f aca="false">0.04*H224</f>
        <v>0</v>
      </c>
      <c r="G224" s="148" t="n">
        <f aca="false">0.03*H224</f>
        <v>0</v>
      </c>
      <c r="H224" s="148" t="n">
        <f aca="false">T224</f>
        <v>0</v>
      </c>
      <c r="I224" s="148" t="n">
        <f aca="false">0.5*C224</f>
        <v>0</v>
      </c>
      <c r="J224" s="25"/>
      <c r="K224" s="25"/>
      <c r="L224" s="25"/>
      <c r="M224" s="25"/>
      <c r="N224" s="25"/>
      <c r="O224" s="148" t="n">
        <v>7086</v>
      </c>
      <c r="P224" s="148" t="n">
        <v>7086</v>
      </c>
      <c r="Q224" s="204"/>
      <c r="R224" s="276"/>
      <c r="S224" s="148" t="n">
        <v>1</v>
      </c>
      <c r="T224" s="148" t="n">
        <f aca="false">(P224-O224)*S224</f>
        <v>0</v>
      </c>
      <c r="U224" s="640" t="s">
        <v>967</v>
      </c>
      <c r="V224" s="153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718" t="s">
        <v>355</v>
      </c>
      <c r="C225" s="148" t="n">
        <f aca="false">H225+E225</f>
        <v>204.37</v>
      </c>
      <c r="D225" s="148"/>
      <c r="E225" s="148" t="n">
        <f aca="false">F225+G225</f>
        <v>13.37</v>
      </c>
      <c r="F225" s="148" t="n">
        <f aca="false">0.04*H225</f>
        <v>7.64</v>
      </c>
      <c r="G225" s="148" t="n">
        <f aca="false">0.03*H225</f>
        <v>5.73</v>
      </c>
      <c r="H225" s="148" t="n">
        <f aca="false">T225</f>
        <v>191</v>
      </c>
      <c r="I225" s="148" t="n">
        <f aca="false">0.5*C225</f>
        <v>102.185</v>
      </c>
      <c r="J225" s="25"/>
      <c r="K225" s="25"/>
      <c r="L225" s="25"/>
      <c r="M225" s="25"/>
      <c r="N225" s="25"/>
      <c r="O225" s="148" t="n">
        <v>38041</v>
      </c>
      <c r="P225" s="148" t="n">
        <v>38232</v>
      </c>
      <c r="Q225" s="204"/>
      <c r="R225" s="276"/>
      <c r="S225" s="148" t="n">
        <v>1</v>
      </c>
      <c r="T225" s="148" t="n">
        <f aca="false">(P225-O225)*S225</f>
        <v>191</v>
      </c>
      <c r="U225" s="640" t="s">
        <v>968</v>
      </c>
      <c r="V225" s="153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718" t="s">
        <v>357</v>
      </c>
      <c r="C226" s="148" t="n">
        <f aca="false">H226+E226</f>
        <v>211.86</v>
      </c>
      <c r="D226" s="148"/>
      <c r="E226" s="148" t="n">
        <f aca="false">F226+G226</f>
        <v>13.86</v>
      </c>
      <c r="F226" s="148" t="n">
        <f aca="false">0.04*H226</f>
        <v>7.92</v>
      </c>
      <c r="G226" s="148" t="n">
        <f aca="false">0.03*H226</f>
        <v>5.94</v>
      </c>
      <c r="H226" s="148" t="n">
        <f aca="false">T226</f>
        <v>198</v>
      </c>
      <c r="I226" s="190" t="n">
        <f aca="false">0.6*C226</f>
        <v>127.116</v>
      </c>
      <c r="J226" s="25"/>
      <c r="K226" s="25"/>
      <c r="L226" s="25"/>
      <c r="M226" s="25"/>
      <c r="N226" s="25"/>
      <c r="O226" s="148" t="n">
        <v>4478</v>
      </c>
      <c r="P226" s="148" t="n">
        <v>4676</v>
      </c>
      <c r="Q226" s="204"/>
      <c r="R226" s="276"/>
      <c r="S226" s="239" t="n">
        <v>1</v>
      </c>
      <c r="T226" s="148" t="n">
        <f aca="false">(P226-O226)*S226</f>
        <v>198</v>
      </c>
      <c r="U226" s="640" t="s">
        <v>969</v>
      </c>
      <c r="V226" s="153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718" t="s">
        <v>889</v>
      </c>
      <c r="C227" s="148" t="n">
        <f aca="false">H227+E227</f>
        <v>69.55</v>
      </c>
      <c r="D227" s="148"/>
      <c r="E227" s="148" t="n">
        <f aca="false">F227+G227</f>
        <v>4.55</v>
      </c>
      <c r="F227" s="148" t="n">
        <f aca="false">0.04*H227</f>
        <v>2.6</v>
      </c>
      <c r="G227" s="148" t="n">
        <f aca="false">0.03*H227</f>
        <v>1.95</v>
      </c>
      <c r="H227" s="148" t="n">
        <f aca="false">T227</f>
        <v>65</v>
      </c>
      <c r="I227" s="190" t="n">
        <f aca="false">0.6*C227</f>
        <v>41.73</v>
      </c>
      <c r="J227" s="25"/>
      <c r="K227" s="25"/>
      <c r="L227" s="25"/>
      <c r="M227" s="25"/>
      <c r="N227" s="25"/>
      <c r="O227" s="148" t="n">
        <v>22299</v>
      </c>
      <c r="P227" s="148" t="n">
        <v>22364</v>
      </c>
      <c r="Q227" s="204"/>
      <c r="R227" s="276"/>
      <c r="S227" s="239" t="n">
        <v>1</v>
      </c>
      <c r="T227" s="148" t="n">
        <f aca="false">(P227-O227)*S227</f>
        <v>65</v>
      </c>
      <c r="U227" s="640" t="n">
        <v>530958</v>
      </c>
      <c r="V227" s="153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718" t="s">
        <v>890</v>
      </c>
      <c r="C228" s="148" t="n">
        <f aca="false">H228+E228</f>
        <v>284.62</v>
      </c>
      <c r="D228" s="148"/>
      <c r="E228" s="148" t="n">
        <f aca="false">F228+G228</f>
        <v>18.62</v>
      </c>
      <c r="F228" s="148" t="n">
        <f aca="false">0.04*H228</f>
        <v>10.64</v>
      </c>
      <c r="G228" s="148" t="n">
        <f aca="false">0.03*H228</f>
        <v>7.98</v>
      </c>
      <c r="H228" s="148" t="n">
        <f aca="false">T228</f>
        <v>266</v>
      </c>
      <c r="I228" s="148" t="n">
        <f aca="false">0.6*C228</f>
        <v>170.772</v>
      </c>
      <c r="J228" s="25"/>
      <c r="K228" s="25"/>
      <c r="L228" s="25"/>
      <c r="M228" s="25"/>
      <c r="N228" s="25"/>
      <c r="O228" s="148" t="n">
        <v>18702</v>
      </c>
      <c r="P228" s="148" t="n">
        <v>18968</v>
      </c>
      <c r="Q228" s="204"/>
      <c r="R228" s="276"/>
      <c r="S228" s="148" t="n">
        <v>1</v>
      </c>
      <c r="T228" s="148" t="n">
        <f aca="false">(P228-O228)*S228</f>
        <v>266</v>
      </c>
      <c r="U228" s="640" t="n">
        <v>607637</v>
      </c>
      <c r="V228" s="153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718" t="s">
        <v>363</v>
      </c>
      <c r="C229" s="148" t="n">
        <f aca="false">H229+E229</f>
        <v>289.97</v>
      </c>
      <c r="D229" s="148"/>
      <c r="E229" s="148" t="n">
        <f aca="false">F229+G229</f>
        <v>18.97</v>
      </c>
      <c r="F229" s="148" t="n">
        <f aca="false">0.04*H229</f>
        <v>10.84</v>
      </c>
      <c r="G229" s="148" t="n">
        <f aca="false">0.03*H229</f>
        <v>8.13</v>
      </c>
      <c r="H229" s="148" t="n">
        <f aca="false">T229</f>
        <v>271</v>
      </c>
      <c r="I229" s="190" t="n">
        <f aca="false">0.6*C229</f>
        <v>173.982</v>
      </c>
      <c r="J229" s="25"/>
      <c r="K229" s="25"/>
      <c r="L229" s="25"/>
      <c r="M229" s="25"/>
      <c r="N229" s="25"/>
      <c r="O229" s="148" t="n">
        <v>13999</v>
      </c>
      <c r="P229" s="148" t="n">
        <v>14270</v>
      </c>
      <c r="Q229" s="237"/>
      <c r="R229" s="467"/>
      <c r="S229" s="239" t="n">
        <v>1</v>
      </c>
      <c r="T229" s="148" t="n">
        <f aca="false">(P229-O229)*S229</f>
        <v>271</v>
      </c>
      <c r="U229" s="640" t="n">
        <v>56067</v>
      </c>
      <c r="V229" s="153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724" t="s">
        <v>365</v>
      </c>
      <c r="C230" s="190" t="n">
        <f aca="false">H230+E230</f>
        <v>7935.11999999975</v>
      </c>
      <c r="D230" s="190"/>
      <c r="E230" s="190" t="n">
        <f aca="false">F230+G230</f>
        <v>519.119999999984</v>
      </c>
      <c r="F230" s="190" t="n">
        <f aca="false">0.04*H230</f>
        <v>296.639999999991</v>
      </c>
      <c r="G230" s="190" t="n">
        <f aca="false">0.03*H230</f>
        <v>222.479999999993</v>
      </c>
      <c r="H230" s="190" t="n">
        <f aca="false">T230</f>
        <v>7415.99999999977</v>
      </c>
      <c r="I230" s="190"/>
      <c r="J230" s="25"/>
      <c r="K230" s="25"/>
      <c r="L230" s="25"/>
      <c r="M230" s="25"/>
      <c r="N230" s="25"/>
      <c r="O230" s="624" t="n">
        <v>35460.3</v>
      </c>
      <c r="P230" s="624" t="n">
        <v>35645.7</v>
      </c>
      <c r="Q230" s="204"/>
      <c r="R230" s="226"/>
      <c r="S230" s="239" t="n">
        <v>40</v>
      </c>
      <c r="T230" s="148" t="n">
        <f aca="false">(P230-O230)*S230</f>
        <v>7415.99999999977</v>
      </c>
      <c r="U230" s="640" t="n">
        <v>1535390</v>
      </c>
      <c r="V230" s="153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721" t="s">
        <v>367</v>
      </c>
      <c r="C231" s="148" t="n">
        <f aca="false">H231+E231</f>
        <v>9833.3</v>
      </c>
      <c r="D231" s="149"/>
      <c r="E231" s="148" t="n">
        <f aca="false">F231+G231</f>
        <v>643.3</v>
      </c>
      <c r="F231" s="148" t="n">
        <f aca="false">0.04*T231</f>
        <v>367.6</v>
      </c>
      <c r="G231" s="148" t="n">
        <f aca="false">0.03*T231</f>
        <v>275.7</v>
      </c>
      <c r="H231" s="148" t="n">
        <f aca="false">T231</f>
        <v>9190</v>
      </c>
      <c r="I231" s="148" t="n">
        <f aca="false">H231*0.5</f>
        <v>4595</v>
      </c>
      <c r="J231" s="162"/>
      <c r="K231" s="162"/>
      <c r="L231" s="162"/>
      <c r="M231" s="162"/>
      <c r="N231" s="162"/>
      <c r="O231" s="149" t="n">
        <v>1009.9</v>
      </c>
      <c r="P231" s="149" t="n">
        <v>1193.7</v>
      </c>
      <c r="Q231" s="466"/>
      <c r="R231" s="498"/>
      <c r="S231" s="149" t="n">
        <v>50</v>
      </c>
      <c r="T231" s="148" t="n">
        <f aca="false">(P231-O231)*S231</f>
        <v>9190</v>
      </c>
      <c r="U231" s="640" t="s">
        <v>970</v>
      </c>
      <c r="V231" s="153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21" t="s">
        <v>891</v>
      </c>
      <c r="C232" s="148" t="n">
        <f aca="false">H232+E232</f>
        <v>1194.12</v>
      </c>
      <c r="D232" s="148"/>
      <c r="E232" s="148" t="n">
        <f aca="false">G232+F232</f>
        <v>78.12</v>
      </c>
      <c r="F232" s="148" t="n">
        <f aca="false">H232*0.04</f>
        <v>44.64</v>
      </c>
      <c r="G232" s="148" t="n">
        <f aca="false">H232*0.03</f>
        <v>33.48</v>
      </c>
      <c r="H232" s="148" t="n">
        <f aca="false">T232</f>
        <v>1116</v>
      </c>
      <c r="I232" s="148" t="n">
        <f aca="false">0.6*C232</f>
        <v>716.472</v>
      </c>
      <c r="J232" s="25"/>
      <c r="K232" s="25"/>
      <c r="L232" s="25"/>
      <c r="M232" s="25"/>
      <c r="N232" s="25"/>
      <c r="O232" s="190" t="n">
        <v>820411</v>
      </c>
      <c r="P232" s="190" t="n">
        <v>821527</v>
      </c>
      <c r="Q232" s="204"/>
      <c r="R232" s="625"/>
      <c r="S232" s="239" t="n">
        <v>1</v>
      </c>
      <c r="T232" s="148" t="n">
        <f aca="false">(P232-O232)*S232</f>
        <v>1116</v>
      </c>
      <c r="U232" s="640" t="n">
        <v>399479</v>
      </c>
      <c r="V232" s="153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725"/>
      <c r="C233" s="32"/>
      <c r="D233" s="32"/>
      <c r="E233" s="32"/>
      <c r="F233" s="32"/>
      <c r="G233" s="32"/>
      <c r="H233" s="32"/>
      <c r="I233" s="32"/>
      <c r="J233" s="35"/>
      <c r="K233" s="35"/>
      <c r="L233" s="35"/>
      <c r="M233" s="35"/>
      <c r="N233" s="35"/>
      <c r="O233" s="32"/>
      <c r="P233" s="32"/>
      <c r="Q233" s="36"/>
      <c r="R233" s="42"/>
      <c r="S233" s="32"/>
      <c r="T233" s="32"/>
      <c r="U233" s="418"/>
      <c r="V233" s="39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726"/>
      <c r="C234" s="32"/>
      <c r="D234" s="32"/>
      <c r="E234" s="32"/>
      <c r="F234" s="32"/>
      <c r="G234" s="32"/>
      <c r="H234" s="32"/>
      <c r="I234" s="32"/>
      <c r="J234" s="35"/>
      <c r="K234" s="35"/>
      <c r="L234" s="35"/>
      <c r="M234" s="35"/>
      <c r="N234" s="35"/>
      <c r="O234" s="32"/>
      <c r="P234" s="32"/>
      <c r="Q234" s="36"/>
      <c r="R234" s="42"/>
      <c r="S234" s="32"/>
      <c r="T234" s="32"/>
      <c r="U234" s="418"/>
      <c r="V234" s="39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727"/>
      <c r="C235" s="32"/>
      <c r="D235" s="32"/>
      <c r="E235" s="32"/>
      <c r="F235" s="32"/>
      <c r="G235" s="32"/>
      <c r="H235" s="32"/>
      <c r="I235" s="32"/>
      <c r="J235" s="35"/>
      <c r="K235" s="35"/>
      <c r="L235" s="35"/>
      <c r="M235" s="35"/>
      <c r="N235" s="35"/>
      <c r="O235" s="32"/>
      <c r="P235" s="32"/>
      <c r="Q235" s="36"/>
      <c r="R235" s="42"/>
      <c r="S235" s="32"/>
      <c r="T235" s="32"/>
      <c r="U235" s="418"/>
      <c r="V235" s="39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727"/>
      <c r="C236" s="32"/>
      <c r="D236" s="32"/>
      <c r="E236" s="32"/>
      <c r="F236" s="32"/>
      <c r="G236" s="32"/>
      <c r="H236" s="32"/>
      <c r="I236" s="32"/>
      <c r="J236" s="35"/>
      <c r="K236" s="35"/>
      <c r="L236" s="35"/>
      <c r="M236" s="35"/>
      <c r="N236" s="35"/>
      <c r="O236" s="32"/>
      <c r="P236" s="32"/>
      <c r="Q236" s="36"/>
      <c r="R236" s="42"/>
      <c r="S236" s="32"/>
      <c r="T236" s="32"/>
      <c r="U236" s="418"/>
      <c r="V236" s="39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727"/>
      <c r="C237" s="32"/>
      <c r="D237" s="32"/>
      <c r="E237" s="32"/>
      <c r="F237" s="32"/>
      <c r="G237" s="32"/>
      <c r="H237" s="32"/>
      <c r="I237" s="32"/>
      <c r="J237" s="35"/>
      <c r="K237" s="35"/>
      <c r="L237" s="35"/>
      <c r="M237" s="35"/>
      <c r="N237" s="35"/>
      <c r="O237" s="32"/>
      <c r="P237" s="32"/>
      <c r="Q237" s="234"/>
      <c r="R237" s="37"/>
      <c r="S237" s="32"/>
      <c r="T237" s="32"/>
      <c r="U237" s="418"/>
      <c r="V237" s="39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727"/>
      <c r="C238" s="32"/>
      <c r="D238" s="32"/>
      <c r="E238" s="32"/>
      <c r="F238" s="32"/>
      <c r="G238" s="32"/>
      <c r="H238" s="32"/>
      <c r="I238" s="32"/>
      <c r="J238" s="35"/>
      <c r="K238" s="35"/>
      <c r="L238" s="35"/>
      <c r="M238" s="35"/>
      <c r="N238" s="35"/>
      <c r="O238" s="32"/>
      <c r="P238" s="32"/>
      <c r="Q238" s="36"/>
      <c r="R238" s="107"/>
      <c r="S238" s="69"/>
      <c r="T238" s="32"/>
      <c r="U238" s="418"/>
      <c r="V238" s="39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727"/>
      <c r="C239" s="32"/>
      <c r="D239" s="32"/>
      <c r="E239" s="32"/>
      <c r="F239" s="32"/>
      <c r="G239" s="32"/>
      <c r="H239" s="32"/>
      <c r="I239" s="32"/>
      <c r="J239" s="35"/>
      <c r="K239" s="35"/>
      <c r="L239" s="35"/>
      <c r="M239" s="35"/>
      <c r="N239" s="35"/>
      <c r="O239" s="32"/>
      <c r="P239" s="32"/>
      <c r="Q239" s="36"/>
      <c r="R239" s="107"/>
      <c r="S239" s="69"/>
      <c r="T239" s="32"/>
      <c r="U239" s="418"/>
      <c r="V239" s="39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727"/>
      <c r="C240" s="32"/>
      <c r="D240" s="32"/>
      <c r="E240" s="32"/>
      <c r="F240" s="32"/>
      <c r="G240" s="32"/>
      <c r="H240" s="32"/>
      <c r="I240" s="32"/>
      <c r="J240" s="35"/>
      <c r="K240" s="35"/>
      <c r="L240" s="35"/>
      <c r="M240" s="35"/>
      <c r="N240" s="35"/>
      <c r="O240" s="40"/>
      <c r="P240" s="40"/>
      <c r="Q240" s="36"/>
      <c r="R240" s="698"/>
      <c r="S240" s="182"/>
      <c r="T240" s="40"/>
      <c r="U240" s="418"/>
      <c r="V240" s="39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727"/>
      <c r="C241" s="32"/>
      <c r="D241" s="32"/>
      <c r="E241" s="32"/>
      <c r="F241" s="32"/>
      <c r="G241" s="32"/>
      <c r="H241" s="32"/>
      <c r="I241" s="32"/>
      <c r="J241" s="35"/>
      <c r="K241" s="35"/>
      <c r="L241" s="35"/>
      <c r="M241" s="35"/>
      <c r="N241" s="35"/>
      <c r="O241" s="40"/>
      <c r="P241" s="40"/>
      <c r="Q241" s="36"/>
      <c r="R241" s="698"/>
      <c r="S241" s="182"/>
      <c r="T241" s="40"/>
      <c r="U241" s="418"/>
      <c r="V241" s="39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728"/>
      <c r="C242" s="40"/>
      <c r="D242" s="40"/>
      <c r="E242" s="40"/>
      <c r="F242" s="40"/>
      <c r="G242" s="40"/>
      <c r="H242" s="40"/>
      <c r="I242" s="40"/>
      <c r="J242" s="35"/>
      <c r="K242" s="35"/>
      <c r="L242" s="35"/>
      <c r="M242" s="35"/>
      <c r="N242" s="35"/>
      <c r="O242" s="32"/>
      <c r="P242" s="32"/>
      <c r="Q242" s="42"/>
      <c r="R242" s="107"/>
      <c r="S242" s="32"/>
      <c r="T242" s="32"/>
      <c r="U242" s="418"/>
      <c r="V242" s="39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718" t="s">
        <v>370</v>
      </c>
      <c r="C243" s="148" t="n">
        <f aca="false">H243+E243</f>
        <v>616.32</v>
      </c>
      <c r="D243" s="148"/>
      <c r="E243" s="148" t="n">
        <f aca="false">F243+G243</f>
        <v>40.32</v>
      </c>
      <c r="F243" s="148" t="n">
        <f aca="false">0.04*H243</f>
        <v>23.04</v>
      </c>
      <c r="G243" s="148" t="n">
        <f aca="false">0.03*H243</f>
        <v>17.28</v>
      </c>
      <c r="H243" s="148" t="n">
        <f aca="false">T243</f>
        <v>576</v>
      </c>
      <c r="I243" s="148"/>
      <c r="J243" s="226"/>
      <c r="K243" s="226"/>
      <c r="L243" s="226"/>
      <c r="M243" s="226"/>
      <c r="N243" s="226"/>
      <c r="O243" s="188" t="n">
        <v>52135</v>
      </c>
      <c r="P243" s="188" t="n">
        <v>52711</v>
      </c>
      <c r="Q243" s="237"/>
      <c r="R243" s="627"/>
      <c r="S243" s="188" t="n">
        <v>1</v>
      </c>
      <c r="T243" s="188" t="n">
        <f aca="false">P243-O243</f>
        <v>576</v>
      </c>
      <c r="U243" s="640" t="s">
        <v>971</v>
      </c>
      <c r="V243" s="153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729" t="s">
        <v>372</v>
      </c>
      <c r="C244" s="188" t="n">
        <f aca="false">H244+E244</f>
        <v>1270.09</v>
      </c>
      <c r="D244" s="188"/>
      <c r="E244" s="188" t="n">
        <f aca="false">F244+G244</f>
        <v>83.09</v>
      </c>
      <c r="F244" s="188" t="n">
        <f aca="false">0.04*H244</f>
        <v>47.48</v>
      </c>
      <c r="G244" s="188" t="n">
        <f aca="false">0.03*H244</f>
        <v>35.61</v>
      </c>
      <c r="H244" s="188" t="n">
        <f aca="false">T244</f>
        <v>1187</v>
      </c>
      <c r="I244" s="188"/>
      <c r="J244" s="25"/>
      <c r="K244" s="25"/>
      <c r="L244" s="25"/>
      <c r="M244" s="25"/>
      <c r="N244" s="25"/>
      <c r="O244" s="148" t="n">
        <v>72885</v>
      </c>
      <c r="P244" s="148" t="n">
        <v>74072</v>
      </c>
      <c r="Q244" s="237"/>
      <c r="R244" s="452"/>
      <c r="S244" s="148" t="n">
        <v>1</v>
      </c>
      <c r="T244" s="148" t="n">
        <f aca="false">P244-O244</f>
        <v>1187</v>
      </c>
      <c r="U244" s="640" t="s">
        <v>972</v>
      </c>
      <c r="V244" s="153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718" t="s">
        <v>374</v>
      </c>
      <c r="C245" s="148" t="n">
        <f aca="false">H245+E245</f>
        <v>357.38</v>
      </c>
      <c r="D245" s="148"/>
      <c r="E245" s="148" t="n">
        <f aca="false">F245+G245</f>
        <v>23.38</v>
      </c>
      <c r="F245" s="148" t="n">
        <f aca="false">0.04*H245</f>
        <v>13.36</v>
      </c>
      <c r="G245" s="148" t="n">
        <f aca="false">0.03*H245</f>
        <v>10.02</v>
      </c>
      <c r="H245" s="148" t="n">
        <f aca="false">T245</f>
        <v>334</v>
      </c>
      <c r="I245" s="148"/>
      <c r="J245" s="25"/>
      <c r="K245" s="25"/>
      <c r="L245" s="25"/>
      <c r="M245" s="25"/>
      <c r="N245" s="25"/>
      <c r="O245" s="148" t="n">
        <v>24278</v>
      </c>
      <c r="P245" s="148" t="n">
        <v>24612</v>
      </c>
      <c r="Q245" s="237"/>
      <c r="R245" s="452"/>
      <c r="S245" s="148" t="n">
        <v>1</v>
      </c>
      <c r="T245" s="148" t="n">
        <f aca="false">P245-O245</f>
        <v>334</v>
      </c>
      <c r="U245" s="640" t="s">
        <v>973</v>
      </c>
      <c r="V245" s="153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718" t="s">
        <v>892</v>
      </c>
      <c r="C246" s="148" t="n">
        <f aca="false">H246+E246</f>
        <v>1707.72</v>
      </c>
      <c r="D246" s="148"/>
      <c r="E246" s="148" t="n">
        <f aca="false">F246+G246</f>
        <v>111.72</v>
      </c>
      <c r="F246" s="148" t="n">
        <f aca="false">0.04*H246</f>
        <v>63.84</v>
      </c>
      <c r="G246" s="148" t="n">
        <f aca="false">0.03*H246</f>
        <v>47.88</v>
      </c>
      <c r="H246" s="148" t="n">
        <f aca="false">T246</f>
        <v>1596</v>
      </c>
      <c r="I246" s="148"/>
      <c r="J246" s="25"/>
      <c r="K246" s="25"/>
      <c r="L246" s="25"/>
      <c r="M246" s="25"/>
      <c r="N246" s="25"/>
      <c r="O246" s="148" t="n">
        <v>1794</v>
      </c>
      <c r="P246" s="148" t="n">
        <v>3390</v>
      </c>
      <c r="Q246" s="237"/>
      <c r="R246" s="452"/>
      <c r="S246" s="148" t="n">
        <v>1</v>
      </c>
      <c r="T246" s="148" t="n">
        <f aca="false">P246-O246</f>
        <v>1596</v>
      </c>
      <c r="U246" s="640" t="s">
        <v>974</v>
      </c>
      <c r="V246" s="153" t="s">
        <v>1088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730" t="s">
        <v>379</v>
      </c>
      <c r="C247" s="190" t="n">
        <f aca="false">H247+E247</f>
        <v>12047.13</v>
      </c>
      <c r="D247" s="148"/>
      <c r="E247" s="148" t="n">
        <f aca="false">F247+G247</f>
        <v>788.129999999999</v>
      </c>
      <c r="F247" s="148" t="n">
        <f aca="false">0.04*H247</f>
        <v>450.359999999999</v>
      </c>
      <c r="G247" s="148" t="n">
        <f aca="false">0.03*H247</f>
        <v>337.769999999999</v>
      </c>
      <c r="H247" s="148" t="n">
        <f aca="false">T247</f>
        <v>11259</v>
      </c>
      <c r="I247" s="148"/>
      <c r="J247" s="25"/>
      <c r="K247" s="25"/>
      <c r="L247" s="25"/>
      <c r="M247" s="25"/>
      <c r="N247" s="25"/>
      <c r="O247" s="579" t="n">
        <v>26708</v>
      </c>
      <c r="P247" s="579" t="n">
        <v>27083.3</v>
      </c>
      <c r="Q247" s="237"/>
      <c r="R247" s="452"/>
      <c r="S247" s="148" t="n">
        <v>30</v>
      </c>
      <c r="T247" s="148" t="n">
        <f aca="false">(P247-O247)*S247</f>
        <v>11259</v>
      </c>
      <c r="U247" s="640" t="s">
        <v>1122</v>
      </c>
      <c r="V247" s="153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730"/>
      <c r="C248" s="190" t="n">
        <f aca="false">H248+E248</f>
        <v>4852.45</v>
      </c>
      <c r="D248" s="148"/>
      <c r="E248" s="148" t="n">
        <f aca="false">F248+G248</f>
        <v>317.45</v>
      </c>
      <c r="F248" s="148" t="n">
        <f aca="false">0.04*H248</f>
        <v>181.4</v>
      </c>
      <c r="G248" s="148" t="n">
        <f aca="false">0.03*H248</f>
        <v>136.05</v>
      </c>
      <c r="H248" s="148" t="n">
        <f aca="false">T248</f>
        <v>4535</v>
      </c>
      <c r="I248" s="148"/>
      <c r="J248" s="25"/>
      <c r="K248" s="25"/>
      <c r="L248" s="25"/>
      <c r="M248" s="25"/>
      <c r="N248" s="25"/>
      <c r="O248" s="148" t="n">
        <v>92675</v>
      </c>
      <c r="P248" s="148" t="n">
        <v>97210</v>
      </c>
      <c r="Q248" s="237"/>
      <c r="R248" s="452"/>
      <c r="S248" s="148" t="n">
        <v>1</v>
      </c>
      <c r="T248" s="148" t="n">
        <f aca="false">P248-O248</f>
        <v>4535</v>
      </c>
      <c r="U248" s="640" t="s">
        <v>977</v>
      </c>
      <c r="V248" s="153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718" t="s">
        <v>893</v>
      </c>
      <c r="C249" s="148" t="n">
        <f aca="false">H249+E249</f>
        <v>1948.47</v>
      </c>
      <c r="D249" s="148"/>
      <c r="E249" s="148" t="n">
        <f aca="false">F249+G249</f>
        <v>127.47</v>
      </c>
      <c r="F249" s="148" t="n">
        <f aca="false">0.04*H249</f>
        <v>72.84</v>
      </c>
      <c r="G249" s="148" t="n">
        <f aca="false">0.03*H249</f>
        <v>54.63</v>
      </c>
      <c r="H249" s="148" t="n">
        <f aca="false">T249</f>
        <v>1821</v>
      </c>
      <c r="I249" s="148"/>
      <c r="J249" s="25"/>
      <c r="K249" s="25"/>
      <c r="L249" s="25"/>
      <c r="M249" s="25"/>
      <c r="N249" s="25"/>
      <c r="O249" s="148" t="n">
        <v>85556</v>
      </c>
      <c r="P249" s="148" t="n">
        <v>87377</v>
      </c>
      <c r="Q249" s="237"/>
      <c r="R249" s="452"/>
      <c r="S249" s="148" t="n">
        <v>1</v>
      </c>
      <c r="T249" s="148" t="n">
        <f aca="false">P249-O249</f>
        <v>1821</v>
      </c>
      <c r="U249" s="640" t="s">
        <v>978</v>
      </c>
      <c r="V249" s="153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718" t="s">
        <v>385</v>
      </c>
      <c r="C250" s="148" t="n">
        <f aca="false">H250+E250</f>
        <v>2846.2</v>
      </c>
      <c r="D250" s="148"/>
      <c r="E250" s="148" t="n">
        <f aca="false">F250+G250</f>
        <v>186.2</v>
      </c>
      <c r="F250" s="148" t="n">
        <f aca="false">0.04*H250</f>
        <v>106.4</v>
      </c>
      <c r="G250" s="148" t="n">
        <f aca="false">0.03*H250</f>
        <v>79.8</v>
      </c>
      <c r="H250" s="148" t="n">
        <f aca="false">T250</f>
        <v>2660</v>
      </c>
      <c r="I250" s="148"/>
      <c r="J250" s="25"/>
      <c r="K250" s="25"/>
      <c r="L250" s="25"/>
      <c r="M250" s="25"/>
      <c r="N250" s="25"/>
      <c r="O250" s="148" t="n">
        <v>94848</v>
      </c>
      <c r="P250" s="148" t="n">
        <v>97508</v>
      </c>
      <c r="Q250" s="237"/>
      <c r="R250" s="452"/>
      <c r="S250" s="148" t="n">
        <v>1</v>
      </c>
      <c r="T250" s="148" t="n">
        <f aca="false">P250-O250</f>
        <v>2660</v>
      </c>
      <c r="U250" s="640" t="s">
        <v>979</v>
      </c>
      <c r="V250" s="153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731"/>
      <c r="C251" s="369" t="n">
        <f aca="false">H251+E251</f>
        <v>0</v>
      </c>
      <c r="D251" s="369"/>
      <c r="E251" s="369" t="n">
        <f aca="false">F251+G251</f>
        <v>0</v>
      </c>
      <c r="F251" s="369" t="n">
        <f aca="false">0.04*H251</f>
        <v>0</v>
      </c>
      <c r="G251" s="369" t="n">
        <f aca="false">0.03*H251</f>
        <v>0</v>
      </c>
      <c r="H251" s="369" t="n">
        <f aca="false">T251</f>
        <v>0</v>
      </c>
      <c r="I251" s="369"/>
      <c r="J251" s="370"/>
      <c r="K251" s="370"/>
      <c r="L251" s="370"/>
      <c r="M251" s="370"/>
      <c r="N251" s="370"/>
      <c r="O251" s="369" t="n">
        <v>0</v>
      </c>
      <c r="P251" s="369" t="n">
        <v>0</v>
      </c>
      <c r="Q251" s="371"/>
      <c r="R251" s="372"/>
      <c r="S251" s="369" t="n">
        <v>1</v>
      </c>
      <c r="T251" s="369" t="n">
        <f aca="false">P251-O251</f>
        <v>0</v>
      </c>
      <c r="U251" s="640"/>
      <c r="V251" s="153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732" t="s">
        <v>387</v>
      </c>
      <c r="C252" s="194" t="n">
        <f aca="false">H252+E252</f>
        <v>380.92</v>
      </c>
      <c r="D252" s="194"/>
      <c r="E252" s="194" t="n">
        <f aca="false">F252+G252</f>
        <v>24.92</v>
      </c>
      <c r="F252" s="194" t="n">
        <f aca="false">0.04*H252</f>
        <v>14.24</v>
      </c>
      <c r="G252" s="194" t="n">
        <f aca="false">0.03*H252</f>
        <v>10.68</v>
      </c>
      <c r="H252" s="194" t="n">
        <f aca="false">T252</f>
        <v>356</v>
      </c>
      <c r="I252" s="194"/>
      <c r="J252" s="25"/>
      <c r="K252" s="25"/>
      <c r="L252" s="25"/>
      <c r="M252" s="25"/>
      <c r="N252" s="25" t="s">
        <v>340</v>
      </c>
      <c r="O252" s="194" t="n">
        <v>23114</v>
      </c>
      <c r="P252" s="194" t="n">
        <v>23470</v>
      </c>
      <c r="Q252" s="237"/>
      <c r="R252" s="561"/>
      <c r="S252" s="194" t="n">
        <v>1</v>
      </c>
      <c r="T252" s="194" t="n">
        <f aca="false">P252-O252</f>
        <v>356</v>
      </c>
      <c r="U252" s="640" t="s">
        <v>980</v>
      </c>
      <c r="V252" s="153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732" t="s">
        <v>390</v>
      </c>
      <c r="C253" s="194" t="n">
        <f aca="false">H253+E253</f>
        <v>278.2</v>
      </c>
      <c r="D253" s="194"/>
      <c r="E253" s="194" t="n">
        <f aca="false">F253+G253</f>
        <v>18.2</v>
      </c>
      <c r="F253" s="194" t="n">
        <f aca="false">0.04*H253</f>
        <v>10.4</v>
      </c>
      <c r="G253" s="194" t="n">
        <f aca="false">0.03*H253</f>
        <v>7.8</v>
      </c>
      <c r="H253" s="194" t="n">
        <f aca="false">T253</f>
        <v>260</v>
      </c>
      <c r="I253" s="194"/>
      <c r="J253" s="25"/>
      <c r="K253" s="25"/>
      <c r="L253" s="25"/>
      <c r="M253" s="25"/>
      <c r="N253" s="25" t="s">
        <v>340</v>
      </c>
      <c r="O253" s="194" t="n">
        <v>5578</v>
      </c>
      <c r="P253" s="194" t="n">
        <v>5838</v>
      </c>
      <c r="Q253" s="237"/>
      <c r="R253" s="561"/>
      <c r="S253" s="194" t="n">
        <v>1</v>
      </c>
      <c r="T253" s="194" t="n">
        <f aca="false">P253-O253</f>
        <v>260</v>
      </c>
      <c r="U253" s="640" t="s">
        <v>981</v>
      </c>
      <c r="V253" s="153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733" t="s">
        <v>392</v>
      </c>
      <c r="C254" s="194" t="n">
        <f aca="false">H254+E254</f>
        <v>356.31</v>
      </c>
      <c r="D254" s="194"/>
      <c r="E254" s="194" t="n">
        <f aca="false">F254+G254</f>
        <v>23.31</v>
      </c>
      <c r="F254" s="194" t="n">
        <f aca="false">0.04*H254</f>
        <v>13.32</v>
      </c>
      <c r="G254" s="194" t="n">
        <f aca="false">0.03*H254</f>
        <v>9.99</v>
      </c>
      <c r="H254" s="194" t="n">
        <f aca="false">T254</f>
        <v>333</v>
      </c>
      <c r="I254" s="194"/>
      <c r="J254" s="25"/>
      <c r="K254" s="25"/>
      <c r="L254" s="25"/>
      <c r="M254" s="25"/>
      <c r="N254" s="25" t="s">
        <v>340</v>
      </c>
      <c r="O254" s="194" t="n">
        <v>13888</v>
      </c>
      <c r="P254" s="194" t="n">
        <v>14221</v>
      </c>
      <c r="Q254" s="237"/>
      <c r="R254" s="561"/>
      <c r="S254" s="194" t="n">
        <v>1</v>
      </c>
      <c r="T254" s="194" t="n">
        <f aca="false">P254-O254</f>
        <v>333</v>
      </c>
      <c r="U254" s="682" t="s">
        <v>982</v>
      </c>
      <c r="V254" s="153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734" t="s">
        <v>394</v>
      </c>
      <c r="C255" s="148" t="n">
        <f aca="false">H255+E255</f>
        <v>1367.46</v>
      </c>
      <c r="D255" s="148"/>
      <c r="E255" s="148" t="n">
        <f aca="false">F255+G255</f>
        <v>89.46</v>
      </c>
      <c r="F255" s="148" t="n">
        <f aca="false">0.04*H255</f>
        <v>51.12</v>
      </c>
      <c r="G255" s="148" t="n">
        <f aca="false">0.03*H255</f>
        <v>38.34</v>
      </c>
      <c r="H255" s="148" t="n">
        <f aca="false">T255</f>
        <v>1278</v>
      </c>
      <c r="I255" s="148"/>
      <c r="J255" s="226"/>
      <c r="K255" s="226"/>
      <c r="L255" s="226"/>
      <c r="M255" s="226"/>
      <c r="N255" s="226"/>
      <c r="O255" s="148" t="n">
        <v>79504</v>
      </c>
      <c r="P255" s="148" t="n">
        <v>80782</v>
      </c>
      <c r="Q255" s="259"/>
      <c r="R255" s="362"/>
      <c r="S255" s="148" t="n">
        <v>1</v>
      </c>
      <c r="T255" s="148" t="n">
        <f aca="false">P255-O255</f>
        <v>1278</v>
      </c>
      <c r="U255" s="640" t="s">
        <v>983</v>
      </c>
      <c r="V255" s="153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718" t="s">
        <v>396</v>
      </c>
      <c r="C256" s="188" t="n">
        <f aca="false">H256+E256</f>
        <v>1178.07</v>
      </c>
      <c r="D256" s="188"/>
      <c r="E256" s="188" t="n">
        <f aca="false">F256+G256</f>
        <v>77.07</v>
      </c>
      <c r="F256" s="188" t="n">
        <f aca="false">0.04*H256</f>
        <v>44.04</v>
      </c>
      <c r="G256" s="188" t="n">
        <f aca="false">0.03*H256</f>
        <v>33.03</v>
      </c>
      <c r="H256" s="188" t="n">
        <f aca="false">T256</f>
        <v>1101</v>
      </c>
      <c r="I256" s="188"/>
      <c r="J256" s="25"/>
      <c r="K256" s="25"/>
      <c r="L256" s="25"/>
      <c r="M256" s="25"/>
      <c r="N256" s="25"/>
      <c r="O256" s="188" t="n">
        <v>58288</v>
      </c>
      <c r="P256" s="188" t="n">
        <v>59389</v>
      </c>
      <c r="Q256" s="237"/>
      <c r="R256" s="631"/>
      <c r="S256" s="188" t="n">
        <v>1</v>
      </c>
      <c r="T256" s="188" t="n">
        <f aca="false">P256-O256</f>
        <v>1101</v>
      </c>
      <c r="U256" s="640" t="s">
        <v>984</v>
      </c>
      <c r="V256" s="153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718" t="s">
        <v>398</v>
      </c>
      <c r="C257" s="148" t="n">
        <f aca="false">H257+E257</f>
        <v>297.46</v>
      </c>
      <c r="D257" s="148"/>
      <c r="E257" s="148" t="n">
        <f aca="false">F257+G257</f>
        <v>19.46</v>
      </c>
      <c r="F257" s="148" t="n">
        <f aca="false">0.04*H257</f>
        <v>11.12</v>
      </c>
      <c r="G257" s="148" t="n">
        <f aca="false">0.03*H257</f>
        <v>8.34</v>
      </c>
      <c r="H257" s="148" t="n">
        <f aca="false">T257</f>
        <v>278</v>
      </c>
      <c r="I257" s="148"/>
      <c r="J257" s="25"/>
      <c r="K257" s="25"/>
      <c r="L257" s="25"/>
      <c r="M257" s="25"/>
      <c r="N257" s="25"/>
      <c r="O257" s="148" t="n">
        <v>27820</v>
      </c>
      <c r="P257" s="148" t="n">
        <v>28098</v>
      </c>
      <c r="Q257" s="237"/>
      <c r="R257" s="362"/>
      <c r="S257" s="148" t="n">
        <v>1</v>
      </c>
      <c r="T257" s="148" t="n">
        <f aca="false">P257-O257</f>
        <v>278</v>
      </c>
      <c r="U257" s="640" t="s">
        <v>985</v>
      </c>
      <c r="V257" s="153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718" t="s">
        <v>400</v>
      </c>
      <c r="C258" s="148" t="n">
        <f aca="false">H258+E258</f>
        <v>1244.41</v>
      </c>
      <c r="D258" s="148"/>
      <c r="E258" s="148" t="n">
        <f aca="false">F258+G258</f>
        <v>81.41</v>
      </c>
      <c r="F258" s="148" t="n">
        <f aca="false">0.04*H258</f>
        <v>46.52</v>
      </c>
      <c r="G258" s="148" t="n">
        <f aca="false">0.03*H258</f>
        <v>34.89</v>
      </c>
      <c r="H258" s="148" t="n">
        <f aca="false">T258</f>
        <v>1163</v>
      </c>
      <c r="I258" s="148"/>
      <c r="J258" s="25"/>
      <c r="K258" s="25"/>
      <c r="L258" s="25"/>
      <c r="M258" s="25"/>
      <c r="N258" s="25"/>
      <c r="O258" s="148" t="n">
        <v>83087</v>
      </c>
      <c r="P258" s="148" t="n">
        <v>84250</v>
      </c>
      <c r="Q258" s="237"/>
      <c r="R258" s="362"/>
      <c r="S258" s="148" t="n">
        <v>1</v>
      </c>
      <c r="T258" s="148" t="n">
        <f aca="false">P258-O258</f>
        <v>1163</v>
      </c>
      <c r="U258" s="640" t="s">
        <v>986</v>
      </c>
      <c r="V258" s="153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718" t="s">
        <v>401</v>
      </c>
      <c r="C259" s="148" t="n">
        <f aca="false">H259+E259</f>
        <v>1484.09</v>
      </c>
      <c r="D259" s="148"/>
      <c r="E259" s="148" t="n">
        <f aca="false">F259+G259</f>
        <v>97.09</v>
      </c>
      <c r="F259" s="148" t="n">
        <f aca="false">0.04*H259</f>
        <v>55.48</v>
      </c>
      <c r="G259" s="148" t="n">
        <f aca="false">0.03*H259</f>
        <v>41.61</v>
      </c>
      <c r="H259" s="148" t="n">
        <f aca="false">T259</f>
        <v>1387</v>
      </c>
      <c r="I259" s="148"/>
      <c r="J259" s="25"/>
      <c r="K259" s="25"/>
      <c r="L259" s="25"/>
      <c r="M259" s="25"/>
      <c r="N259" s="25"/>
      <c r="O259" s="148" t="n">
        <v>114418</v>
      </c>
      <c r="P259" s="148" t="n">
        <v>115805</v>
      </c>
      <c r="Q259" s="237"/>
      <c r="R259" s="362"/>
      <c r="S259" s="148" t="n">
        <v>1</v>
      </c>
      <c r="T259" s="148" t="n">
        <f aca="false">P259-O259</f>
        <v>1387</v>
      </c>
      <c r="U259" s="640" t="s">
        <v>987</v>
      </c>
      <c r="V259" s="153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51" hidden="false" customHeight="false" outlineLevel="0" collapsed="false">
      <c r="A260" s="10"/>
      <c r="B260" s="718" t="s">
        <v>403</v>
      </c>
      <c r="C260" s="148" t="n">
        <f aca="false">H260+E260</f>
        <v>1147.04</v>
      </c>
      <c r="D260" s="148"/>
      <c r="E260" s="148" t="n">
        <f aca="false">F260+G260</f>
        <v>75.04</v>
      </c>
      <c r="F260" s="148" t="n">
        <f aca="false">0.04*H260</f>
        <v>42.88</v>
      </c>
      <c r="G260" s="148" t="n">
        <f aca="false">0.03*H260</f>
        <v>32.16</v>
      </c>
      <c r="H260" s="148" t="n">
        <f aca="false">T260</f>
        <v>1072</v>
      </c>
      <c r="I260" s="148" t="n">
        <f aca="false">0.6*C260</f>
        <v>688.224</v>
      </c>
      <c r="J260" s="25"/>
      <c r="K260" s="25"/>
      <c r="L260" s="25"/>
      <c r="M260" s="25"/>
      <c r="N260" s="25"/>
      <c r="O260" s="393" t="n">
        <v>21274</v>
      </c>
      <c r="P260" s="393" t="n">
        <v>22346</v>
      </c>
      <c r="Q260" s="25"/>
      <c r="R260" s="226"/>
      <c r="S260" s="239" t="n">
        <v>1</v>
      </c>
      <c r="T260" s="148" t="n">
        <f aca="false">(P260-O260)*S260</f>
        <v>1072</v>
      </c>
      <c r="U260" s="640" t="n">
        <v>34431</v>
      </c>
      <c r="V260" s="153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735" t="s">
        <v>405</v>
      </c>
      <c r="C261" s="148" t="n">
        <f aca="false">H261+E261</f>
        <v>1498</v>
      </c>
      <c r="D261" s="148"/>
      <c r="E261" s="148" t="n">
        <f aca="false">F261+G261</f>
        <v>98</v>
      </c>
      <c r="F261" s="148" t="n">
        <f aca="false">0.04*H261</f>
        <v>56</v>
      </c>
      <c r="G261" s="148" t="n">
        <f aca="false">0.03*H261</f>
        <v>42</v>
      </c>
      <c r="H261" s="148" t="n">
        <f aca="false">T261</f>
        <v>1400</v>
      </c>
      <c r="I261" s="148" t="n">
        <f aca="false">0.6*C261</f>
        <v>898.8</v>
      </c>
      <c r="J261" s="25"/>
      <c r="K261" s="25"/>
      <c r="L261" s="25"/>
      <c r="M261" s="25"/>
      <c r="N261" s="25"/>
      <c r="O261" s="393" t="n">
        <v>68311</v>
      </c>
      <c r="P261" s="393" t="n">
        <v>69711</v>
      </c>
      <c r="Q261" s="25"/>
      <c r="R261" s="226"/>
      <c r="S261" s="239" t="n">
        <v>1</v>
      </c>
      <c r="T261" s="148" t="n">
        <f aca="false">(P261-O261)*S261</f>
        <v>1400</v>
      </c>
      <c r="U261" s="640" t="s">
        <v>988</v>
      </c>
      <c r="V261" s="153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718" t="s">
        <v>372</v>
      </c>
      <c r="C262" s="148" t="n">
        <f aca="false">H262+E262</f>
        <v>797.15</v>
      </c>
      <c r="D262" s="148"/>
      <c r="E262" s="148" t="n">
        <f aca="false">F262+G262</f>
        <v>52.15</v>
      </c>
      <c r="F262" s="148" t="n">
        <f aca="false">0.04*H262</f>
        <v>29.8</v>
      </c>
      <c r="G262" s="148" t="n">
        <f aca="false">0.03*H262</f>
        <v>22.35</v>
      </c>
      <c r="H262" s="148" t="n">
        <f aca="false">T262</f>
        <v>745</v>
      </c>
      <c r="I262" s="148" t="n">
        <f aca="false">0.6*C262</f>
        <v>478.29</v>
      </c>
      <c r="J262" s="25"/>
      <c r="K262" s="25"/>
      <c r="L262" s="25"/>
      <c r="M262" s="25"/>
      <c r="N262" s="25"/>
      <c r="O262" s="393" t="n">
        <v>33569</v>
      </c>
      <c r="P262" s="393" t="n">
        <v>34314</v>
      </c>
      <c r="Q262" s="25"/>
      <c r="R262" s="226"/>
      <c r="S262" s="239" t="n">
        <v>1</v>
      </c>
      <c r="T262" s="148" t="n">
        <f aca="false">(P262-O262)*S262</f>
        <v>745</v>
      </c>
      <c r="U262" s="681" t="s">
        <v>989</v>
      </c>
      <c r="V262" s="153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713" t="s">
        <v>894</v>
      </c>
      <c r="C263" s="148" t="n">
        <f aca="false">H263+E263</f>
        <v>1006.87</v>
      </c>
      <c r="D263" s="148"/>
      <c r="E263" s="148" t="n">
        <f aca="false">F263+G263</f>
        <v>65.87</v>
      </c>
      <c r="F263" s="148" t="n">
        <f aca="false">0.04*H263</f>
        <v>37.64</v>
      </c>
      <c r="G263" s="148" t="n">
        <f aca="false">0.03*H263</f>
        <v>28.23</v>
      </c>
      <c r="H263" s="148" t="n">
        <f aca="false">T263</f>
        <v>941</v>
      </c>
      <c r="I263" s="148" t="n">
        <f aca="false">0.6*C263</f>
        <v>604.122</v>
      </c>
      <c r="J263" s="25"/>
      <c r="K263" s="25"/>
      <c r="L263" s="25"/>
      <c r="M263" s="25"/>
      <c r="N263" s="25"/>
      <c r="O263" s="393" t="n">
        <v>39220</v>
      </c>
      <c r="P263" s="393" t="n">
        <v>40161</v>
      </c>
      <c r="Q263" s="25"/>
      <c r="R263" s="226"/>
      <c r="S263" s="239" t="n">
        <v>1</v>
      </c>
      <c r="T263" s="148" t="n">
        <f aca="false">(P263-O263)*S263</f>
        <v>941</v>
      </c>
      <c r="U263" s="640" t="s">
        <v>990</v>
      </c>
      <c r="V263" s="153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735" t="s">
        <v>410</v>
      </c>
      <c r="C264" s="206" t="n">
        <f aca="false">H264+E264</f>
        <v>1267.95</v>
      </c>
      <c r="D264" s="206"/>
      <c r="E264" s="206" t="n">
        <f aca="false">F264+G264</f>
        <v>82.95</v>
      </c>
      <c r="F264" s="206" t="n">
        <f aca="false">0.04*H264</f>
        <v>47.4</v>
      </c>
      <c r="G264" s="206" t="n">
        <f aca="false">0.03*H264</f>
        <v>35.55</v>
      </c>
      <c r="H264" s="206" t="n">
        <f aca="false">T264</f>
        <v>1185</v>
      </c>
      <c r="I264" s="206" t="n">
        <f aca="false">0.6*C264</f>
        <v>760.77</v>
      </c>
      <c r="J264" s="208"/>
      <c r="K264" s="208"/>
      <c r="L264" s="208"/>
      <c r="M264" s="208"/>
      <c r="N264" s="208"/>
      <c r="O264" s="206" t="n">
        <v>64381</v>
      </c>
      <c r="P264" s="206" t="n">
        <v>65566</v>
      </c>
      <c r="Q264" s="208"/>
      <c r="R264" s="304"/>
      <c r="S264" s="223" t="n">
        <v>1</v>
      </c>
      <c r="T264" s="206" t="n">
        <f aca="false">(P264-O264)*S264</f>
        <v>1185</v>
      </c>
      <c r="U264" s="673" t="s">
        <v>991</v>
      </c>
      <c r="V264" s="210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736" t="s">
        <v>895</v>
      </c>
      <c r="C265" s="148" t="n">
        <f aca="false">H265+E265</f>
        <v>1751.59</v>
      </c>
      <c r="D265" s="148"/>
      <c r="E265" s="148" t="n">
        <f aca="false">F265+G265</f>
        <v>114.59</v>
      </c>
      <c r="F265" s="148" t="n">
        <f aca="false">0.04*H265</f>
        <v>65.48</v>
      </c>
      <c r="G265" s="148" t="n">
        <f aca="false">0.03*H265</f>
        <v>49.11</v>
      </c>
      <c r="H265" s="148" t="n">
        <f aca="false">T265</f>
        <v>1637</v>
      </c>
      <c r="I265" s="148" t="n">
        <f aca="false">0.6*C265</f>
        <v>1050.954</v>
      </c>
      <c r="J265" s="25"/>
      <c r="K265" s="25"/>
      <c r="L265" s="25"/>
      <c r="M265" s="25"/>
      <c r="N265" s="25"/>
      <c r="O265" s="393" t="n">
        <v>77822</v>
      </c>
      <c r="P265" s="393" t="n">
        <v>79459</v>
      </c>
      <c r="Q265" s="25"/>
      <c r="R265" s="226"/>
      <c r="S265" s="239" t="n">
        <v>1</v>
      </c>
      <c r="T265" s="148" t="n">
        <f aca="false">(P265-O265)*S265</f>
        <v>1637</v>
      </c>
      <c r="U265" s="640" t="s">
        <v>992</v>
      </c>
      <c r="V265" s="153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718" t="s">
        <v>896</v>
      </c>
      <c r="C266" s="148" t="n">
        <f aca="false">H266+E266</f>
        <v>1015.43</v>
      </c>
      <c r="D266" s="148"/>
      <c r="E266" s="148" t="n">
        <f aca="false">F266+G266</f>
        <v>66.43</v>
      </c>
      <c r="F266" s="148" t="n">
        <f aca="false">0.04*H266</f>
        <v>37.96</v>
      </c>
      <c r="G266" s="148" t="n">
        <f aca="false">0.03*H266</f>
        <v>28.47</v>
      </c>
      <c r="H266" s="148" t="n">
        <f aca="false">T266</f>
        <v>949</v>
      </c>
      <c r="I266" s="148" t="n">
        <f aca="false">0.5*C266</f>
        <v>507.715</v>
      </c>
      <c r="J266" s="25"/>
      <c r="K266" s="25"/>
      <c r="L266" s="25"/>
      <c r="M266" s="25"/>
      <c r="N266" s="25"/>
      <c r="O266" s="449" t="n">
        <v>19126</v>
      </c>
      <c r="P266" s="449" t="n">
        <v>20075</v>
      </c>
      <c r="Q266" s="237"/>
      <c r="R266" s="238"/>
      <c r="S266" s="239" t="n">
        <v>1</v>
      </c>
      <c r="T266" s="148" t="n">
        <f aca="false">(P266-O266)*S266</f>
        <v>949</v>
      </c>
      <c r="U266" s="640" t="s">
        <v>993</v>
      </c>
      <c r="V266" s="153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718" t="s">
        <v>416</v>
      </c>
      <c r="C267" s="148" t="n">
        <f aca="false">H267+E267</f>
        <v>1378.16</v>
      </c>
      <c r="D267" s="148"/>
      <c r="E267" s="148" t="n">
        <f aca="false">F267+G267</f>
        <v>90.16</v>
      </c>
      <c r="F267" s="148" t="n">
        <f aca="false">0.04*H267</f>
        <v>51.52</v>
      </c>
      <c r="G267" s="148" t="n">
        <f aca="false">0.03*H267</f>
        <v>38.64</v>
      </c>
      <c r="H267" s="148" t="n">
        <f aca="false">T267</f>
        <v>1288</v>
      </c>
      <c r="I267" s="148" t="n">
        <f aca="false">0.6*C267</f>
        <v>826.896</v>
      </c>
      <c r="J267" s="25"/>
      <c r="K267" s="25"/>
      <c r="L267" s="25"/>
      <c r="M267" s="25"/>
      <c r="N267" s="25"/>
      <c r="O267" s="393" t="n">
        <v>66869</v>
      </c>
      <c r="P267" s="393" t="n">
        <v>68157</v>
      </c>
      <c r="Q267" s="25"/>
      <c r="R267" s="226"/>
      <c r="S267" s="239" t="n">
        <v>1</v>
      </c>
      <c r="T267" s="148" t="n">
        <f aca="false">(P267-O267)*S267</f>
        <v>1288</v>
      </c>
      <c r="U267" s="640" t="s">
        <v>994</v>
      </c>
      <c r="V267" s="153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718" t="s">
        <v>418</v>
      </c>
      <c r="C268" s="148" t="n">
        <f aca="false">H268+E268</f>
        <v>946.95</v>
      </c>
      <c r="D268" s="148"/>
      <c r="E268" s="148" t="n">
        <f aca="false">F268+G268</f>
        <v>61.95</v>
      </c>
      <c r="F268" s="148" t="n">
        <f aca="false">0.04*H268</f>
        <v>35.4</v>
      </c>
      <c r="G268" s="148" t="n">
        <f aca="false">0.03*H268</f>
        <v>26.55</v>
      </c>
      <c r="H268" s="148" t="n">
        <f aca="false">T268</f>
        <v>885</v>
      </c>
      <c r="I268" s="148" t="n">
        <f aca="false">0.6*C268</f>
        <v>568.17</v>
      </c>
      <c r="J268" s="25"/>
      <c r="K268" s="25"/>
      <c r="L268" s="25"/>
      <c r="M268" s="25"/>
      <c r="N268" s="25"/>
      <c r="O268" s="393" t="n">
        <v>39896</v>
      </c>
      <c r="P268" s="393" t="n">
        <v>40781</v>
      </c>
      <c r="Q268" s="25"/>
      <c r="R268" s="226"/>
      <c r="S268" s="239" t="n">
        <v>1</v>
      </c>
      <c r="T268" s="148" t="n">
        <f aca="false">(P268-O268)*S268</f>
        <v>885</v>
      </c>
      <c r="U268" s="640" t="s">
        <v>995</v>
      </c>
      <c r="V268" s="153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718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6"/>
      <c r="S269" s="239"/>
      <c r="T269" s="148"/>
      <c r="U269" s="640"/>
      <c r="V269" s="153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736" t="s">
        <v>897</v>
      </c>
      <c r="C270" s="148" t="n">
        <f aca="false">H270+E270</f>
        <v>35.31</v>
      </c>
      <c r="D270" s="148"/>
      <c r="E270" s="148" t="n">
        <f aca="false">F270+G270</f>
        <v>2.31</v>
      </c>
      <c r="F270" s="148" t="n">
        <f aca="false">0.04*H270</f>
        <v>1.32</v>
      </c>
      <c r="G270" s="148" t="n">
        <f aca="false">0.03*H270</f>
        <v>0.99</v>
      </c>
      <c r="H270" s="148" t="n">
        <f aca="false">T270</f>
        <v>33</v>
      </c>
      <c r="I270" s="148" t="n">
        <f aca="false">0.6*C270</f>
        <v>21.186</v>
      </c>
      <c r="J270" s="25"/>
      <c r="K270" s="25"/>
      <c r="L270" s="25"/>
      <c r="M270" s="25"/>
      <c r="N270" s="25"/>
      <c r="O270" s="148" t="n">
        <v>376844</v>
      </c>
      <c r="P270" s="148" t="n">
        <v>376877</v>
      </c>
      <c r="Q270" s="25" t="s">
        <v>35</v>
      </c>
      <c r="R270" s="226"/>
      <c r="S270" s="148" t="n">
        <v>1</v>
      </c>
      <c r="T270" s="148" t="n">
        <f aca="false">(P270-O270)*S270</f>
        <v>33</v>
      </c>
      <c r="U270" s="640" t="s">
        <v>996</v>
      </c>
      <c r="V270" s="153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737" t="s">
        <v>423</v>
      </c>
      <c r="C271" s="206" t="n">
        <f aca="false">H271+E271</f>
        <v>0</v>
      </c>
      <c r="D271" s="206"/>
      <c r="E271" s="206" t="n">
        <f aca="false">F271+G271</f>
        <v>0</v>
      </c>
      <c r="F271" s="206" t="n">
        <f aca="false">0.04*H271</f>
        <v>0</v>
      </c>
      <c r="G271" s="206" t="n">
        <f aca="false">0.03*H271</f>
        <v>0</v>
      </c>
      <c r="H271" s="206" t="n">
        <f aca="false">T271</f>
        <v>0</v>
      </c>
      <c r="I271" s="206" t="n">
        <f aca="false">0.6*C271</f>
        <v>0</v>
      </c>
      <c r="J271" s="208"/>
      <c r="K271" s="208"/>
      <c r="L271" s="208"/>
      <c r="M271" s="208"/>
      <c r="N271" s="208"/>
      <c r="O271" s="206" t="n">
        <v>38296</v>
      </c>
      <c r="P271" s="206" t="n">
        <v>38296</v>
      </c>
      <c r="Q271" s="221"/>
      <c r="R271" s="404"/>
      <c r="S271" s="223" t="n">
        <v>1</v>
      </c>
      <c r="T271" s="206" t="n">
        <f aca="false">(P271-O271)*S271</f>
        <v>0</v>
      </c>
      <c r="U271" s="673"/>
      <c r="V271" s="210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718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640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738" t="s">
        <v>898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683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739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640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740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640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741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640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742" t="s">
        <v>428</v>
      </c>
      <c r="C277" s="400" t="n">
        <f aca="false">'Яблоко и ТП-7май'!B73</f>
        <v>146185.334000004</v>
      </c>
      <c r="D277" s="190"/>
      <c r="E277" s="187"/>
      <c r="F277" s="190"/>
      <c r="G277" s="190"/>
      <c r="H277" s="190"/>
      <c r="I277" s="190"/>
      <c r="J277" s="262"/>
      <c r="K277" s="262"/>
      <c r="L277" s="262"/>
      <c r="M277" s="262"/>
      <c r="N277" s="262"/>
      <c r="O277" s="397"/>
      <c r="P277" s="397"/>
      <c r="Q277" s="237"/>
      <c r="R277" s="398"/>
      <c r="S277" s="401"/>
      <c r="T277" s="148"/>
      <c r="U277" s="640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719" t="s">
        <v>429</v>
      </c>
      <c r="C278" s="400" t="n">
        <f aca="false">'Яблоко и ТП-7май'!B62</f>
        <v>196262.1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4"/>
      <c r="R278" s="362"/>
      <c r="S278" s="239"/>
      <c r="T278" s="148"/>
      <c r="U278" s="640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736" t="s">
        <v>430</v>
      </c>
      <c r="C279" s="148" t="n">
        <f aca="false">H279+E279</f>
        <v>395.9</v>
      </c>
      <c r="D279" s="148"/>
      <c r="E279" s="148" t="n">
        <f aca="false">G279+F279</f>
        <v>25.9</v>
      </c>
      <c r="F279" s="148" t="n">
        <f aca="false">0.04*H279</f>
        <v>14.8</v>
      </c>
      <c r="G279" s="148" t="n">
        <f aca="false">0.03*H279</f>
        <v>11.1</v>
      </c>
      <c r="H279" s="148" t="n">
        <f aca="false">T279</f>
        <v>370</v>
      </c>
      <c r="I279" s="148" t="n">
        <f aca="false">0.6*C279</f>
        <v>237.54</v>
      </c>
      <c r="J279" s="25"/>
      <c r="K279" s="25"/>
      <c r="L279" s="25"/>
      <c r="M279" s="25"/>
      <c r="N279" s="25"/>
      <c r="O279" s="148" t="n">
        <v>51478</v>
      </c>
      <c r="P279" s="148" t="n">
        <v>51848</v>
      </c>
      <c r="Q279" s="204"/>
      <c r="R279" s="362"/>
      <c r="S279" s="239" t="n">
        <v>1</v>
      </c>
      <c r="T279" s="148" t="n">
        <f aca="false">(P279-O279)*S279</f>
        <v>370</v>
      </c>
      <c r="U279" s="640" t="s">
        <v>997</v>
      </c>
      <c r="V279" s="153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718" t="s">
        <v>433</v>
      </c>
      <c r="C280" s="148" t="n">
        <f aca="false">H280+E280</f>
        <v>0</v>
      </c>
      <c r="D280" s="148"/>
      <c r="E280" s="148" t="n">
        <f aca="false">F280+G280</f>
        <v>0</v>
      </c>
      <c r="F280" s="148" t="n">
        <f aca="false">0.04*H280</f>
        <v>0</v>
      </c>
      <c r="G280" s="148" t="n">
        <f aca="false">0.03*H280</f>
        <v>0</v>
      </c>
      <c r="H280" s="148" t="n">
        <f aca="false">T280</f>
        <v>0</v>
      </c>
      <c r="I280" s="148" t="n">
        <f aca="false">0.6*C280</f>
        <v>0</v>
      </c>
      <c r="J280" s="25"/>
      <c r="K280" s="25"/>
      <c r="L280" s="25"/>
      <c r="M280" s="25"/>
      <c r="N280" s="25"/>
      <c r="O280" s="148" t="n">
        <v>19323</v>
      </c>
      <c r="P280" s="148" t="n">
        <v>19323</v>
      </c>
      <c r="Q280" s="237"/>
      <c r="R280" s="259"/>
      <c r="S280" s="239" t="n">
        <v>1</v>
      </c>
      <c r="T280" s="148" t="n">
        <f aca="false">(P280-O280)*S280</f>
        <v>0</v>
      </c>
      <c r="U280" s="640" t="n">
        <v>282335</v>
      </c>
      <c r="V280" s="153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729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7"/>
      <c r="R281" s="259"/>
      <c r="S281" s="239"/>
      <c r="T281" s="148"/>
      <c r="U281" s="640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729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7"/>
      <c r="R282" s="259"/>
      <c r="S282" s="239"/>
      <c r="T282" s="148"/>
      <c r="U282" s="640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729"/>
      <c r="C283" s="148" t="n">
        <f aca="false">H283+E283</f>
        <v>98.44</v>
      </c>
      <c r="D283" s="148"/>
      <c r="E283" s="148" t="n">
        <f aca="false">F283+G283</f>
        <v>6.44</v>
      </c>
      <c r="F283" s="148" t="n">
        <f aca="false">0.04*H283</f>
        <v>3.68</v>
      </c>
      <c r="G283" s="148" t="n">
        <f aca="false">0.03*H283</f>
        <v>2.76</v>
      </c>
      <c r="H283" s="148" t="n">
        <f aca="false">T283</f>
        <v>92</v>
      </c>
      <c r="I283" s="148" t="n">
        <f aca="false">0.6*C283</f>
        <v>59.064</v>
      </c>
      <c r="J283" s="25"/>
      <c r="K283" s="25"/>
      <c r="L283" s="25"/>
      <c r="M283" s="25"/>
      <c r="N283" s="25"/>
      <c r="O283" s="148" t="n">
        <v>0</v>
      </c>
      <c r="P283" s="148" t="n">
        <v>92</v>
      </c>
      <c r="Q283" s="237"/>
      <c r="R283" s="259"/>
      <c r="S283" s="239" t="n">
        <v>1</v>
      </c>
      <c r="T283" s="148" t="n">
        <f aca="false">(P283-O283)*S283</f>
        <v>92</v>
      </c>
      <c r="U283" s="640" t="s">
        <v>1089</v>
      </c>
      <c r="V283" s="743" t="s">
        <v>436</v>
      </c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729" t="s">
        <v>435</v>
      </c>
      <c r="C284" s="148" t="n">
        <f aca="false">H284+E284</f>
        <v>32.1</v>
      </c>
      <c r="D284" s="148"/>
      <c r="E284" s="148" t="n">
        <f aca="false">F284+G284</f>
        <v>2.1</v>
      </c>
      <c r="F284" s="148" t="n">
        <f aca="false">0.04*H284</f>
        <v>1.2</v>
      </c>
      <c r="G284" s="148" t="n">
        <f aca="false">0.03*H284</f>
        <v>0.9</v>
      </c>
      <c r="H284" s="148" t="n">
        <f aca="false">T284</f>
        <v>30</v>
      </c>
      <c r="I284" s="148" t="n">
        <f aca="false">0.6*C284</f>
        <v>19.26</v>
      </c>
      <c r="J284" s="25"/>
      <c r="K284" s="25"/>
      <c r="L284" s="25"/>
      <c r="M284" s="25"/>
      <c r="N284" s="25"/>
      <c r="O284" s="148" t="n">
        <v>14095</v>
      </c>
      <c r="P284" s="148" t="n">
        <v>14125</v>
      </c>
      <c r="Q284" s="237"/>
      <c r="R284" s="259"/>
      <c r="S284" s="239" t="n">
        <v>1</v>
      </c>
      <c r="T284" s="148" t="n">
        <f aca="false">(P284-O284)*S284</f>
        <v>30</v>
      </c>
      <c r="U284" s="640" t="s">
        <v>998</v>
      </c>
      <c r="V284" s="743"/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744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673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745"/>
      <c r="C286" s="206" t="n">
        <f aca="false">H286+E286</f>
        <v>2433.18</v>
      </c>
      <c r="D286" s="206"/>
      <c r="E286" s="206" t="n">
        <f aca="false">F286+G286</f>
        <v>159.18</v>
      </c>
      <c r="F286" s="206" t="n">
        <f aca="false">0.04*H286</f>
        <v>90.96</v>
      </c>
      <c r="G286" s="206" t="n">
        <f aca="false">0.03*H286</f>
        <v>68.22</v>
      </c>
      <c r="H286" s="206" t="n">
        <f aca="false">T286</f>
        <v>2274</v>
      </c>
      <c r="I286" s="206" t="n">
        <f aca="false">0.6*C286</f>
        <v>1459.908</v>
      </c>
      <c r="J286" s="208"/>
      <c r="K286" s="208"/>
      <c r="L286" s="208"/>
      <c r="M286" s="208"/>
      <c r="N286" s="208"/>
      <c r="O286" s="206" t="n">
        <v>99925</v>
      </c>
      <c r="P286" s="206" t="n">
        <v>102199</v>
      </c>
      <c r="Q286" s="221"/>
      <c r="R286" s="404"/>
      <c r="S286" s="223" t="n">
        <v>1</v>
      </c>
      <c r="T286" s="206" t="n">
        <f aca="false">(P286-O286)*S286</f>
        <v>2274</v>
      </c>
      <c r="U286" s="673" t="s">
        <v>999</v>
      </c>
      <c r="V286" s="210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746" t="s">
        <v>439</v>
      </c>
      <c r="C287" s="206" t="n">
        <f aca="false">H287+E287</f>
        <v>1216.59</v>
      </c>
      <c r="D287" s="206"/>
      <c r="E287" s="206" t="n">
        <f aca="false">F287+G287</f>
        <v>79.59</v>
      </c>
      <c r="F287" s="206" t="n">
        <f aca="false">0.04*H287</f>
        <v>45.48</v>
      </c>
      <c r="G287" s="206" t="n">
        <f aca="false">0.03*H287</f>
        <v>34.11</v>
      </c>
      <c r="H287" s="206" t="n">
        <f aca="false">T287</f>
        <v>1137</v>
      </c>
      <c r="I287" s="206" t="n">
        <f aca="false">0.6*C287</f>
        <v>729.954</v>
      </c>
      <c r="J287" s="208"/>
      <c r="K287" s="208"/>
      <c r="L287" s="208"/>
      <c r="M287" s="208"/>
      <c r="N287" s="208"/>
      <c r="O287" s="206" t="n">
        <v>322887</v>
      </c>
      <c r="P287" s="206" t="n">
        <v>324024</v>
      </c>
      <c r="Q287" s="221"/>
      <c r="R287" s="404"/>
      <c r="S287" s="223" t="n">
        <v>1</v>
      </c>
      <c r="T287" s="206" t="n">
        <f aca="false">(P287-O287)*S287</f>
        <v>1137</v>
      </c>
      <c r="U287" s="673" t="s">
        <v>1000</v>
      </c>
      <c r="V287" s="412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747" t="s">
        <v>441</v>
      </c>
      <c r="C288" s="206" t="n">
        <f aca="false">H288+E288</f>
        <v>9943.51</v>
      </c>
      <c r="D288" s="206"/>
      <c r="E288" s="206" t="n">
        <f aca="false">F288+G288</f>
        <v>650.51</v>
      </c>
      <c r="F288" s="206" t="n">
        <f aca="false">0.04*H288</f>
        <v>371.72</v>
      </c>
      <c r="G288" s="206" t="n">
        <f aca="false">0.03*H288</f>
        <v>278.79</v>
      </c>
      <c r="H288" s="206" t="n">
        <f aca="false">T288</f>
        <v>9293</v>
      </c>
      <c r="I288" s="206" t="n">
        <f aca="false">0.6*C288</f>
        <v>5966.106</v>
      </c>
      <c r="J288" s="208"/>
      <c r="K288" s="208"/>
      <c r="L288" s="208"/>
      <c r="M288" s="208"/>
      <c r="N288" s="208"/>
      <c r="O288" s="206" t="n">
        <v>371482</v>
      </c>
      <c r="P288" s="206" t="n">
        <v>380775</v>
      </c>
      <c r="Q288" s="221"/>
      <c r="R288" s="404"/>
      <c r="S288" s="223" t="n">
        <v>1</v>
      </c>
      <c r="T288" s="206" t="n">
        <f aca="false">(P288-O288)*S288</f>
        <v>9293</v>
      </c>
      <c r="U288" s="673" t="s">
        <v>1001</v>
      </c>
      <c r="V288" s="412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746" t="s">
        <v>443</v>
      </c>
      <c r="C289" s="206" t="n">
        <f aca="false">H289+E289</f>
        <v>23189.04</v>
      </c>
      <c r="D289" s="206"/>
      <c r="E289" s="206" t="n">
        <f aca="false">F289+G289</f>
        <v>1517.04</v>
      </c>
      <c r="F289" s="206" t="n">
        <f aca="false">0.04*H289</f>
        <v>866.88</v>
      </c>
      <c r="G289" s="206" t="n">
        <f aca="false">0.03*H289</f>
        <v>650.16</v>
      </c>
      <c r="H289" s="206" t="n">
        <f aca="false">T289</f>
        <v>21672</v>
      </c>
      <c r="I289" s="206" t="n">
        <f aca="false">0.6*C289</f>
        <v>13913.424</v>
      </c>
      <c r="J289" s="208"/>
      <c r="K289" s="208"/>
      <c r="L289" s="208"/>
      <c r="M289" s="208"/>
      <c r="N289" s="208"/>
      <c r="O289" s="206" t="n">
        <v>13282</v>
      </c>
      <c r="P289" s="206" t="n">
        <v>13642</v>
      </c>
      <c r="Q289" s="221"/>
      <c r="R289" s="404"/>
      <c r="S289" s="223" t="n">
        <v>60</v>
      </c>
      <c r="T289" s="206" t="n">
        <f aca="false">(P289-O289)*S289+72</f>
        <v>21672</v>
      </c>
      <c r="U289" s="673" t="s">
        <v>1002</v>
      </c>
      <c r="V289" s="412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746" t="s">
        <v>445</v>
      </c>
      <c r="C290" s="206" t="n">
        <f aca="false">H290+E290</f>
        <v>356.31</v>
      </c>
      <c r="D290" s="206"/>
      <c r="E290" s="206" t="n">
        <f aca="false">F290+G290</f>
        <v>23.31</v>
      </c>
      <c r="F290" s="206" t="n">
        <f aca="false">0.04*H290</f>
        <v>13.32</v>
      </c>
      <c r="G290" s="206" t="n">
        <f aca="false">0.03*H290</f>
        <v>9.99</v>
      </c>
      <c r="H290" s="206" t="n">
        <f aca="false">T290</f>
        <v>333</v>
      </c>
      <c r="I290" s="206" t="n">
        <f aca="false">0.6*C290</f>
        <v>213.786</v>
      </c>
      <c r="J290" s="208"/>
      <c r="K290" s="208"/>
      <c r="L290" s="208"/>
      <c r="M290" s="208"/>
      <c r="N290" s="208"/>
      <c r="O290" s="206" t="n">
        <v>125160</v>
      </c>
      <c r="P290" s="206" t="n">
        <v>125493</v>
      </c>
      <c r="Q290" s="221"/>
      <c r="R290" s="404"/>
      <c r="S290" s="223" t="n">
        <v>1</v>
      </c>
      <c r="T290" s="206" t="n">
        <f aca="false">(P290-O290)*S290</f>
        <v>333</v>
      </c>
      <c r="U290" s="673" t="s">
        <v>1003</v>
      </c>
      <c r="V290" s="637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746" t="s">
        <v>447</v>
      </c>
      <c r="C291" s="206" t="n">
        <f aca="false">H291+E291</f>
        <v>766.12</v>
      </c>
      <c r="D291" s="206"/>
      <c r="E291" s="206" t="n">
        <f aca="false">F291+G291</f>
        <v>50.12</v>
      </c>
      <c r="F291" s="206" t="n">
        <f aca="false">0.04*H291</f>
        <v>28.64</v>
      </c>
      <c r="G291" s="206" t="n">
        <f aca="false">0.03*H291</f>
        <v>21.48</v>
      </c>
      <c r="H291" s="206" t="n">
        <f aca="false">T291</f>
        <v>716</v>
      </c>
      <c r="I291" s="206" t="n">
        <f aca="false">0.6*C291</f>
        <v>459.672</v>
      </c>
      <c r="J291" s="208"/>
      <c r="K291" s="208"/>
      <c r="L291" s="208"/>
      <c r="M291" s="208"/>
      <c r="N291" s="208"/>
      <c r="O291" s="206" t="n">
        <v>43423</v>
      </c>
      <c r="P291" s="206" t="n">
        <v>44139</v>
      </c>
      <c r="Q291" s="221"/>
      <c r="R291" s="404"/>
      <c r="S291" s="223" t="n">
        <v>1</v>
      </c>
      <c r="T291" s="206" t="n">
        <f aca="false">(P291-O291)*S291</f>
        <v>716</v>
      </c>
      <c r="U291" s="673" t="s">
        <v>1004</v>
      </c>
      <c r="V291" s="412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748" t="s">
        <v>449</v>
      </c>
      <c r="C292" s="206" t="n">
        <f aca="false">H292+E292</f>
        <v>0</v>
      </c>
      <c r="D292" s="206"/>
      <c r="E292" s="206" t="n">
        <f aca="false">F292+G292</f>
        <v>0</v>
      </c>
      <c r="F292" s="206" t="n">
        <f aca="false">0.04*H292</f>
        <v>0</v>
      </c>
      <c r="G292" s="206" t="n">
        <f aca="false">0.03*H292</f>
        <v>0</v>
      </c>
      <c r="H292" s="206" t="n">
        <f aca="false">T292</f>
        <v>0</v>
      </c>
      <c r="I292" s="206" t="n">
        <f aca="false">0.6*C292</f>
        <v>0</v>
      </c>
      <c r="J292" s="208"/>
      <c r="K292" s="208"/>
      <c r="L292" s="208"/>
      <c r="M292" s="208"/>
      <c r="N292" s="208"/>
      <c r="O292" s="206" t="n">
        <v>153727</v>
      </c>
      <c r="P292" s="206" t="n">
        <v>153727</v>
      </c>
      <c r="Q292" s="221"/>
      <c r="R292" s="404"/>
      <c r="S292" s="223" t="n">
        <v>1</v>
      </c>
      <c r="T292" s="206" t="n">
        <f aca="false">(P292-O292)*S292</f>
        <v>0</v>
      </c>
      <c r="U292" s="673" t="n">
        <v>5006</v>
      </c>
      <c r="V292" s="412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746"/>
      <c r="C293" s="206" t="n">
        <f aca="false">H293+E293</f>
        <v>1656.36</v>
      </c>
      <c r="D293" s="206"/>
      <c r="E293" s="206" t="n">
        <f aca="false">F293+G293</f>
        <v>108.36</v>
      </c>
      <c r="F293" s="206" t="n">
        <f aca="false">0.04*H293</f>
        <v>61.92</v>
      </c>
      <c r="G293" s="206" t="n">
        <f aca="false">0.03*H293</f>
        <v>46.44</v>
      </c>
      <c r="H293" s="206" t="n">
        <f aca="false">T293</f>
        <v>1548</v>
      </c>
      <c r="I293" s="206" t="n">
        <f aca="false">0.6*C293</f>
        <v>993.816</v>
      </c>
      <c r="J293" s="208"/>
      <c r="K293" s="208"/>
      <c r="L293" s="208"/>
      <c r="M293" s="208"/>
      <c r="N293" s="208"/>
      <c r="O293" s="206" t="n">
        <v>258740</v>
      </c>
      <c r="P293" s="206" t="n">
        <v>260288</v>
      </c>
      <c r="Q293" s="221"/>
      <c r="R293" s="404"/>
      <c r="S293" s="223" t="n">
        <v>1</v>
      </c>
      <c r="T293" s="206" t="n">
        <f aca="false">(P293-O293)*S293</f>
        <v>1548</v>
      </c>
      <c r="U293" s="673" t="s">
        <v>1005</v>
      </c>
      <c r="V293" s="412" t="s">
        <v>1090</v>
      </c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746" t="s">
        <v>899</v>
      </c>
      <c r="C294" s="206" t="n">
        <f aca="false">H294+E294</f>
        <v>471.87</v>
      </c>
      <c r="D294" s="206"/>
      <c r="E294" s="206" t="n">
        <f aca="false">F294+G294</f>
        <v>30.87</v>
      </c>
      <c r="F294" s="206" t="n">
        <f aca="false">0.04*H294</f>
        <v>17.64</v>
      </c>
      <c r="G294" s="206" t="n">
        <f aca="false">0.03*H294</f>
        <v>13.23</v>
      </c>
      <c r="H294" s="206" t="n">
        <f aca="false">T294</f>
        <v>441</v>
      </c>
      <c r="I294" s="206" t="n">
        <f aca="false">0.6*C294</f>
        <v>283.122</v>
      </c>
      <c r="J294" s="208"/>
      <c r="K294" s="208"/>
      <c r="L294" s="208"/>
      <c r="M294" s="208"/>
      <c r="N294" s="208"/>
      <c r="O294" s="206" t="n">
        <v>3629</v>
      </c>
      <c r="P294" s="206" t="n">
        <v>4070</v>
      </c>
      <c r="Q294" s="221"/>
      <c r="R294" s="404"/>
      <c r="S294" s="223" t="n">
        <v>1</v>
      </c>
      <c r="T294" s="206" t="n">
        <f aca="false">(P294-O294)*S294</f>
        <v>441</v>
      </c>
      <c r="U294" s="673" t="s">
        <v>1007</v>
      </c>
      <c r="V294" s="412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746" t="s">
        <v>453</v>
      </c>
      <c r="C295" s="206" t="n">
        <f aca="false">H295+E295</f>
        <v>3892.66</v>
      </c>
      <c r="D295" s="206"/>
      <c r="E295" s="206" t="n">
        <f aca="false">F295+G295</f>
        <v>254.66</v>
      </c>
      <c r="F295" s="206" t="n">
        <f aca="false">0.04*H295</f>
        <v>145.52</v>
      </c>
      <c r="G295" s="206" t="n">
        <f aca="false">0.03*H295</f>
        <v>109.14</v>
      </c>
      <c r="H295" s="206" t="n">
        <f aca="false">T295</f>
        <v>3638</v>
      </c>
      <c r="I295" s="206" t="n">
        <f aca="false">0.6*C295</f>
        <v>2335.596</v>
      </c>
      <c r="J295" s="208"/>
      <c r="K295" s="208"/>
      <c r="L295" s="208"/>
      <c r="M295" s="208"/>
      <c r="N295" s="208"/>
      <c r="O295" s="206" t="n">
        <v>459553</v>
      </c>
      <c r="P295" s="206" t="n">
        <v>463191</v>
      </c>
      <c r="Q295" s="221"/>
      <c r="R295" s="404"/>
      <c r="S295" s="223" t="n">
        <v>1</v>
      </c>
      <c r="T295" s="206" t="n">
        <f aca="false">(P295-O295)*S295</f>
        <v>3638</v>
      </c>
      <c r="U295" s="673" t="s">
        <v>1008</v>
      </c>
      <c r="V295" s="412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746" t="s">
        <v>455</v>
      </c>
      <c r="C296" s="206" t="n">
        <f aca="false">H296+E296</f>
        <v>8078.5</v>
      </c>
      <c r="D296" s="206"/>
      <c r="E296" s="206" t="n">
        <f aca="false">F296+G296</f>
        <v>528.5</v>
      </c>
      <c r="F296" s="206" t="n">
        <f aca="false">0.04*H296</f>
        <v>302</v>
      </c>
      <c r="G296" s="206" t="n">
        <f aca="false">0.03*H296</f>
        <v>226.5</v>
      </c>
      <c r="H296" s="206" t="n">
        <f aca="false">T296</f>
        <v>7550</v>
      </c>
      <c r="I296" s="206" t="n">
        <f aca="false">0.6*C296</f>
        <v>4847.1</v>
      </c>
      <c r="J296" s="208"/>
      <c r="K296" s="208"/>
      <c r="L296" s="208"/>
      <c r="M296" s="208"/>
      <c r="N296" s="208"/>
      <c r="O296" s="206" t="n">
        <v>541184</v>
      </c>
      <c r="P296" s="206" t="n">
        <v>548734</v>
      </c>
      <c r="Q296" s="221"/>
      <c r="R296" s="404"/>
      <c r="S296" s="223" t="n">
        <v>1</v>
      </c>
      <c r="T296" s="206" t="n">
        <f aca="false">(P296-O296)*S296</f>
        <v>7550</v>
      </c>
      <c r="U296" s="673" t="s">
        <v>1009</v>
      </c>
      <c r="V296" s="412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true" outlineLevel="0" collapsed="false">
      <c r="A297" s="10"/>
      <c r="B297" s="749" t="s">
        <v>900</v>
      </c>
      <c r="C297" s="750" t="n">
        <f aca="false">H297+E297</f>
        <v>7267.44</v>
      </c>
      <c r="D297" s="329"/>
      <c r="E297" s="329" t="n">
        <f aca="false">F297+G297</f>
        <v>475.44</v>
      </c>
      <c r="F297" s="329" t="n">
        <f aca="false">0.04*H297</f>
        <v>271.68</v>
      </c>
      <c r="G297" s="329" t="n">
        <f aca="false">0.03*H297</f>
        <v>203.76</v>
      </c>
      <c r="H297" s="329" t="n">
        <f aca="false">T297</f>
        <v>6792</v>
      </c>
      <c r="I297" s="329" t="n">
        <f aca="false">0.6*C297</f>
        <v>4360.464</v>
      </c>
      <c r="J297" s="208"/>
      <c r="K297" s="208"/>
      <c r="L297" s="208"/>
      <c r="M297" s="208"/>
      <c r="N297" s="208"/>
      <c r="O297" s="329" t="n">
        <v>44762</v>
      </c>
      <c r="P297" s="329" t="n">
        <v>51554</v>
      </c>
      <c r="Q297" s="221"/>
      <c r="R297" s="751"/>
      <c r="S297" s="752" t="n">
        <v>1</v>
      </c>
      <c r="T297" s="329" t="n">
        <f aca="false">(P297-O297)*S297</f>
        <v>6792</v>
      </c>
      <c r="U297" s="673" t="s">
        <v>1091</v>
      </c>
      <c r="V297" s="412" t="s">
        <v>1092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749"/>
      <c r="C298" s="414" t="n">
        <f aca="false">H298+E298</f>
        <v>187.25</v>
      </c>
      <c r="D298" s="206"/>
      <c r="E298" s="206" t="n">
        <f aca="false">F298+G298</f>
        <v>12.25</v>
      </c>
      <c r="F298" s="206" t="n">
        <f aca="false">0.04*H298</f>
        <v>7</v>
      </c>
      <c r="G298" s="206" t="n">
        <f aca="false">0.03*H298</f>
        <v>5.25</v>
      </c>
      <c r="H298" s="206" t="n">
        <f aca="false">T298</f>
        <v>175</v>
      </c>
      <c r="I298" s="206" t="n">
        <f aca="false">0.6*C298</f>
        <v>112.35</v>
      </c>
      <c r="J298" s="304"/>
      <c r="K298" s="304"/>
      <c r="L298" s="304"/>
      <c r="M298" s="304"/>
      <c r="N298" s="304"/>
      <c r="O298" s="206" t="n">
        <v>3160</v>
      </c>
      <c r="P298" s="206" t="n">
        <v>3335</v>
      </c>
      <c r="Q298" s="404"/>
      <c r="R298" s="404"/>
      <c r="S298" s="206" t="n">
        <v>1</v>
      </c>
      <c r="T298" s="206" t="n">
        <f aca="false">(P298-O298)*S298</f>
        <v>175</v>
      </c>
      <c r="U298" s="633" t="n">
        <v>27372</v>
      </c>
      <c r="V298" s="637" t="s">
        <v>1093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753" t="s">
        <v>461</v>
      </c>
      <c r="C299" s="303" t="n">
        <f aca="false">H299+E299</f>
        <v>2087.57</v>
      </c>
      <c r="D299" s="303"/>
      <c r="E299" s="303" t="n">
        <f aca="false">F299+G299</f>
        <v>136.57</v>
      </c>
      <c r="F299" s="303" t="n">
        <f aca="false">0.04*H299</f>
        <v>78.04</v>
      </c>
      <c r="G299" s="303" t="n">
        <f aca="false">0.03*H299</f>
        <v>58.53</v>
      </c>
      <c r="H299" s="303" t="n">
        <f aca="false">T299</f>
        <v>1951</v>
      </c>
      <c r="I299" s="303" t="n">
        <f aca="false">0.6*C299</f>
        <v>1252.542</v>
      </c>
      <c r="J299" s="208"/>
      <c r="K299" s="208"/>
      <c r="L299" s="208"/>
      <c r="M299" s="208"/>
      <c r="N299" s="208"/>
      <c r="O299" s="303" t="n">
        <v>91108</v>
      </c>
      <c r="P299" s="303" t="n">
        <v>93059</v>
      </c>
      <c r="Q299" s="221"/>
      <c r="R299" s="754"/>
      <c r="S299" s="755" t="n">
        <v>1</v>
      </c>
      <c r="T299" s="303" t="n">
        <f aca="false">(P299-O299)*S299</f>
        <v>1951</v>
      </c>
      <c r="U299" s="673" t="s">
        <v>1012</v>
      </c>
      <c r="V299" s="412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746" t="s">
        <v>463</v>
      </c>
      <c r="C300" s="206" t="n">
        <f aca="false">H300+E300</f>
        <v>1018.64</v>
      </c>
      <c r="D300" s="206"/>
      <c r="E300" s="206" t="n">
        <f aca="false">F300+G300</f>
        <v>66.64</v>
      </c>
      <c r="F300" s="206" t="n">
        <f aca="false">0.04*H300</f>
        <v>38.08</v>
      </c>
      <c r="G300" s="206" t="n">
        <f aca="false">0.03*H300</f>
        <v>28.56</v>
      </c>
      <c r="H300" s="206" t="n">
        <f aca="false">T300</f>
        <v>952</v>
      </c>
      <c r="I300" s="206" t="n">
        <f aca="false">0.6*C300</f>
        <v>611.184</v>
      </c>
      <c r="J300" s="208"/>
      <c r="K300" s="208"/>
      <c r="L300" s="208"/>
      <c r="M300" s="208"/>
      <c r="N300" s="208"/>
      <c r="O300" s="206" t="n">
        <v>39152</v>
      </c>
      <c r="P300" s="206" t="n">
        <v>40104</v>
      </c>
      <c r="Q300" s="221"/>
      <c r="R300" s="404"/>
      <c r="S300" s="223" t="n">
        <v>1</v>
      </c>
      <c r="T300" s="206" t="n">
        <f aca="false">(P300-O300)*S300</f>
        <v>952</v>
      </c>
      <c r="U300" s="673" t="n">
        <v>101522115</v>
      </c>
      <c r="V300" s="412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746" t="s">
        <v>465</v>
      </c>
      <c r="C301" s="206" t="n">
        <f aca="false">H301+E301</f>
        <v>471.87</v>
      </c>
      <c r="D301" s="206"/>
      <c r="E301" s="206" t="n">
        <f aca="false">F301+G301</f>
        <v>30.87</v>
      </c>
      <c r="F301" s="206" t="n">
        <f aca="false">0.04*H301</f>
        <v>17.64</v>
      </c>
      <c r="G301" s="206" t="n">
        <f aca="false">0.03*H301</f>
        <v>13.23</v>
      </c>
      <c r="H301" s="206" t="n">
        <f aca="false">T301</f>
        <v>441</v>
      </c>
      <c r="I301" s="206" t="n">
        <f aca="false">0.6*C301</f>
        <v>283.122</v>
      </c>
      <c r="J301" s="208"/>
      <c r="K301" s="208"/>
      <c r="L301" s="208"/>
      <c r="M301" s="208"/>
      <c r="N301" s="208"/>
      <c r="O301" s="206" t="n">
        <v>19406</v>
      </c>
      <c r="P301" s="206" t="n">
        <v>19847</v>
      </c>
      <c r="Q301" s="221"/>
      <c r="R301" s="404"/>
      <c r="S301" s="223" t="n">
        <v>1</v>
      </c>
      <c r="T301" s="206" t="n">
        <f aca="false">(P301-O301)*S301</f>
        <v>441</v>
      </c>
      <c r="U301" s="673" t="s">
        <v>1013</v>
      </c>
      <c r="V301" s="412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746" t="s">
        <v>467</v>
      </c>
      <c r="C302" s="206" t="n">
        <f aca="false">H302+E302</f>
        <v>406.6</v>
      </c>
      <c r="D302" s="206"/>
      <c r="E302" s="206" t="n">
        <f aca="false">F302+G302</f>
        <v>26.6</v>
      </c>
      <c r="F302" s="206" t="n">
        <f aca="false">0.04*H302</f>
        <v>15.2</v>
      </c>
      <c r="G302" s="206" t="n">
        <f aca="false">0.03*H302</f>
        <v>11.4</v>
      </c>
      <c r="H302" s="206" t="n">
        <f aca="false">T302</f>
        <v>380</v>
      </c>
      <c r="I302" s="206" t="n">
        <f aca="false">0.6*C302</f>
        <v>243.96</v>
      </c>
      <c r="J302" s="208"/>
      <c r="K302" s="208"/>
      <c r="L302" s="208"/>
      <c r="M302" s="208"/>
      <c r="N302" s="208"/>
      <c r="O302" s="206" t="n">
        <v>26824</v>
      </c>
      <c r="P302" s="206" t="n">
        <v>27204</v>
      </c>
      <c r="Q302" s="221"/>
      <c r="R302" s="404"/>
      <c r="S302" s="223" t="n">
        <v>1</v>
      </c>
      <c r="T302" s="206" t="n">
        <f aca="false">(P302-O302)*S302</f>
        <v>380</v>
      </c>
      <c r="U302" s="673" t="s">
        <v>1014</v>
      </c>
      <c r="V302" s="412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746" t="s">
        <v>469</v>
      </c>
      <c r="C303" s="206" t="n">
        <f aca="false">H303+E303</f>
        <v>1733.4</v>
      </c>
      <c r="D303" s="206"/>
      <c r="E303" s="206" t="n">
        <f aca="false">F303+G303</f>
        <v>113.4</v>
      </c>
      <c r="F303" s="206" t="n">
        <f aca="false">0.04*H303</f>
        <v>64.8</v>
      </c>
      <c r="G303" s="206" t="n">
        <f aca="false">0.03*H303</f>
        <v>48.6</v>
      </c>
      <c r="H303" s="206" t="n">
        <f aca="false">T303</f>
        <v>1620</v>
      </c>
      <c r="I303" s="206" t="n">
        <f aca="false">0.6*C303</f>
        <v>1040.04</v>
      </c>
      <c r="J303" s="208"/>
      <c r="K303" s="208"/>
      <c r="L303" s="208"/>
      <c r="M303" s="208"/>
      <c r="N303" s="208"/>
      <c r="O303" s="206" t="n">
        <v>248225</v>
      </c>
      <c r="P303" s="206" t="n">
        <v>249845</v>
      </c>
      <c r="Q303" s="221"/>
      <c r="R303" s="404"/>
      <c r="S303" s="223" t="n">
        <v>1</v>
      </c>
      <c r="T303" s="206" t="n">
        <f aca="false">(P303-O303)*S303</f>
        <v>1620</v>
      </c>
      <c r="U303" s="673" t="s">
        <v>1015</v>
      </c>
      <c r="V303" s="412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746" t="s">
        <v>471</v>
      </c>
      <c r="C304" s="206" t="n">
        <f aca="false">H304+E304</f>
        <v>0</v>
      </c>
      <c r="D304" s="206"/>
      <c r="E304" s="206" t="n">
        <f aca="false">F304+G304</f>
        <v>0</v>
      </c>
      <c r="F304" s="206" t="n">
        <f aca="false">0.04*H304</f>
        <v>0</v>
      </c>
      <c r="G304" s="206" t="n">
        <f aca="false">0.03*H304</f>
        <v>0</v>
      </c>
      <c r="H304" s="206" t="n">
        <f aca="false">T304</f>
        <v>0</v>
      </c>
      <c r="I304" s="206" t="n">
        <f aca="false">0.6*C304</f>
        <v>0</v>
      </c>
      <c r="J304" s="208"/>
      <c r="K304" s="208"/>
      <c r="L304" s="208"/>
      <c r="M304" s="208"/>
      <c r="N304" s="208"/>
      <c r="O304" s="206" t="n">
        <v>399994</v>
      </c>
      <c r="P304" s="206" t="n">
        <v>399994</v>
      </c>
      <c r="Q304" s="221"/>
      <c r="R304" s="404"/>
      <c r="S304" s="223" t="n">
        <v>1</v>
      </c>
      <c r="T304" s="206" t="n">
        <f aca="false">(P304-O304)*S304</f>
        <v>0</v>
      </c>
      <c r="U304" s="673" t="s">
        <v>1016</v>
      </c>
      <c r="V304" s="412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746" t="s">
        <v>901</v>
      </c>
      <c r="C305" s="206" t="n">
        <f aca="false">H305+E305</f>
        <v>247.17</v>
      </c>
      <c r="D305" s="206"/>
      <c r="E305" s="206" t="n">
        <f aca="false">F305+G305</f>
        <v>16.17</v>
      </c>
      <c r="F305" s="206" t="n">
        <f aca="false">0.04*H305</f>
        <v>9.24</v>
      </c>
      <c r="G305" s="206" t="n">
        <f aca="false">0.03*H305</f>
        <v>6.93</v>
      </c>
      <c r="H305" s="206" t="n">
        <f aca="false">T305</f>
        <v>231</v>
      </c>
      <c r="I305" s="206" t="n">
        <f aca="false">0.6*C305</f>
        <v>148.302</v>
      </c>
      <c r="J305" s="208"/>
      <c r="K305" s="208"/>
      <c r="L305" s="208"/>
      <c r="M305" s="208"/>
      <c r="N305" s="208"/>
      <c r="O305" s="206" t="n">
        <v>80564</v>
      </c>
      <c r="P305" s="206" t="n">
        <v>80795</v>
      </c>
      <c r="Q305" s="221"/>
      <c r="R305" s="404"/>
      <c r="S305" s="223" t="n">
        <v>1</v>
      </c>
      <c r="T305" s="206" t="n">
        <f aca="false">(P305-O305)*S305</f>
        <v>231</v>
      </c>
      <c r="U305" s="673" t="s">
        <v>1017</v>
      </c>
      <c r="V305" s="412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746" t="s">
        <v>475</v>
      </c>
      <c r="C306" s="206" t="n">
        <f aca="false">H306+E306</f>
        <v>637.72</v>
      </c>
      <c r="D306" s="206"/>
      <c r="E306" s="206" t="n">
        <f aca="false">F306+G306</f>
        <v>41.72</v>
      </c>
      <c r="F306" s="206" t="n">
        <f aca="false">0.04*H306</f>
        <v>23.84</v>
      </c>
      <c r="G306" s="206" t="n">
        <f aca="false">0.03*H306</f>
        <v>17.88</v>
      </c>
      <c r="H306" s="206" t="n">
        <f aca="false">T306</f>
        <v>596</v>
      </c>
      <c r="I306" s="206" t="n">
        <f aca="false">0.6*C306</f>
        <v>382.632</v>
      </c>
      <c r="J306" s="208"/>
      <c r="K306" s="208"/>
      <c r="L306" s="208"/>
      <c r="M306" s="208"/>
      <c r="N306" s="208"/>
      <c r="O306" s="206" t="n">
        <v>200409</v>
      </c>
      <c r="P306" s="206" t="n">
        <v>201005</v>
      </c>
      <c r="Q306" s="221"/>
      <c r="R306" s="404"/>
      <c r="S306" s="223" t="n">
        <v>1</v>
      </c>
      <c r="T306" s="206" t="n">
        <f aca="false">(P306-O306)*S306</f>
        <v>596</v>
      </c>
      <c r="U306" s="673" t="s">
        <v>1018</v>
      </c>
      <c r="V306" s="412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746" t="s">
        <v>477</v>
      </c>
      <c r="C307" s="206" t="n">
        <f aca="false">H307+E307</f>
        <v>1141.69</v>
      </c>
      <c r="D307" s="206"/>
      <c r="E307" s="206" t="n">
        <f aca="false">F307+G307</f>
        <v>74.69</v>
      </c>
      <c r="F307" s="206" t="n">
        <f aca="false">0.04*H307</f>
        <v>42.68</v>
      </c>
      <c r="G307" s="206" t="n">
        <f aca="false">0.03*H307</f>
        <v>32.01</v>
      </c>
      <c r="H307" s="206" t="n">
        <f aca="false">T307</f>
        <v>1067</v>
      </c>
      <c r="I307" s="206" t="n">
        <f aca="false">0.6*C307</f>
        <v>685.014</v>
      </c>
      <c r="J307" s="208"/>
      <c r="K307" s="208"/>
      <c r="L307" s="208"/>
      <c r="M307" s="208"/>
      <c r="N307" s="208"/>
      <c r="O307" s="206" t="n">
        <v>346494</v>
      </c>
      <c r="P307" s="206" t="n">
        <v>347561</v>
      </c>
      <c r="Q307" s="221"/>
      <c r="R307" s="404"/>
      <c r="S307" s="223" t="n">
        <v>1</v>
      </c>
      <c r="T307" s="206" t="n">
        <f aca="false">(P307-O307)*S307</f>
        <v>1067</v>
      </c>
      <c r="U307" s="673" t="s">
        <v>1019</v>
      </c>
      <c r="V307" s="412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746" t="s">
        <v>459</v>
      </c>
      <c r="C308" s="206" t="n">
        <f aca="false">H308+E308</f>
        <v>2289.8</v>
      </c>
      <c r="D308" s="206"/>
      <c r="E308" s="206" t="n">
        <f aca="false">F308+G308</f>
        <v>149.8</v>
      </c>
      <c r="F308" s="206" t="n">
        <f aca="false">0.04*H308</f>
        <v>85.6</v>
      </c>
      <c r="G308" s="206" t="n">
        <f aca="false">0.03*H308</f>
        <v>64.2</v>
      </c>
      <c r="H308" s="206" t="n">
        <f aca="false">T308</f>
        <v>2140</v>
      </c>
      <c r="I308" s="206" t="n">
        <f aca="false">0.6*C308</f>
        <v>1373.88</v>
      </c>
      <c r="J308" s="208"/>
      <c r="K308" s="208"/>
      <c r="L308" s="208"/>
      <c r="M308" s="208"/>
      <c r="N308" s="208"/>
      <c r="O308" s="206" t="n">
        <v>285966</v>
      </c>
      <c r="P308" s="206" t="n">
        <v>288106</v>
      </c>
      <c r="Q308" s="221"/>
      <c r="R308" s="404"/>
      <c r="S308" s="223" t="n">
        <v>1</v>
      </c>
      <c r="T308" s="206" t="n">
        <f aca="false">(P308-O308)*S308</f>
        <v>2140</v>
      </c>
      <c r="U308" s="673" t="s">
        <v>1123</v>
      </c>
      <c r="V308" s="412" t="s">
        <v>460</v>
      </c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746" t="s">
        <v>479</v>
      </c>
      <c r="C309" s="206" t="n">
        <f aca="false">H309+E309</f>
        <v>0</v>
      </c>
      <c r="D309" s="206"/>
      <c r="E309" s="206" t="n">
        <f aca="false">F309+G309</f>
        <v>0</v>
      </c>
      <c r="F309" s="206" t="n">
        <f aca="false">0.04*H309</f>
        <v>0</v>
      </c>
      <c r="G309" s="206" t="n">
        <f aca="false">0.03*H309</f>
        <v>0</v>
      </c>
      <c r="H309" s="206" t="n">
        <f aca="false">T309</f>
        <v>0</v>
      </c>
      <c r="I309" s="206" t="n">
        <f aca="false">0.6*C309</f>
        <v>0</v>
      </c>
      <c r="J309" s="208"/>
      <c r="K309" s="208"/>
      <c r="L309" s="208"/>
      <c r="M309" s="208"/>
      <c r="N309" s="208"/>
      <c r="O309" s="206" t="n">
        <v>392079</v>
      </c>
      <c r="P309" s="206" t="n">
        <v>392079</v>
      </c>
      <c r="Q309" s="221"/>
      <c r="R309" s="404"/>
      <c r="S309" s="223" t="n">
        <v>1</v>
      </c>
      <c r="T309" s="206" t="n">
        <f aca="false">(P309-O309)*S309</f>
        <v>0</v>
      </c>
      <c r="U309" s="673" t="n">
        <v>806</v>
      </c>
      <c r="V309" s="412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746" t="s">
        <v>480</v>
      </c>
      <c r="C310" s="206" t="n">
        <f aca="false">H310+E310</f>
        <v>3366.22</v>
      </c>
      <c r="D310" s="206"/>
      <c r="E310" s="206" t="n">
        <f aca="false">F310+G310</f>
        <v>220.22</v>
      </c>
      <c r="F310" s="206" t="n">
        <f aca="false">0.04*H310</f>
        <v>125.84</v>
      </c>
      <c r="G310" s="206" t="n">
        <f aca="false">0.03*H310</f>
        <v>94.38</v>
      </c>
      <c r="H310" s="206" t="n">
        <f aca="false">T310</f>
        <v>3146</v>
      </c>
      <c r="I310" s="206" t="n">
        <f aca="false">0.6*C310</f>
        <v>2019.732</v>
      </c>
      <c r="J310" s="208"/>
      <c r="K310" s="208"/>
      <c r="L310" s="208"/>
      <c r="M310" s="208"/>
      <c r="N310" s="208"/>
      <c r="O310" s="206" t="n">
        <v>128587</v>
      </c>
      <c r="P310" s="206" t="n">
        <v>131733</v>
      </c>
      <c r="Q310" s="221"/>
      <c r="R310" s="404"/>
      <c r="S310" s="223" t="n">
        <v>1</v>
      </c>
      <c r="T310" s="206" t="n">
        <f aca="false">(P310-O310)*S310</f>
        <v>3146</v>
      </c>
      <c r="U310" s="673" t="s">
        <v>1020</v>
      </c>
      <c r="V310" s="412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746" t="s">
        <v>482</v>
      </c>
      <c r="C311" s="206" t="n">
        <f aca="false">H311+E311</f>
        <v>0</v>
      </c>
      <c r="D311" s="206"/>
      <c r="E311" s="206" t="n">
        <f aca="false">F311+G311</f>
        <v>0</v>
      </c>
      <c r="F311" s="206" t="n">
        <f aca="false">0.04*H311</f>
        <v>0</v>
      </c>
      <c r="G311" s="206" t="n">
        <f aca="false">0.03*H311</f>
        <v>0</v>
      </c>
      <c r="H311" s="206" t="n">
        <f aca="false">T311</f>
        <v>0</v>
      </c>
      <c r="I311" s="206" t="n">
        <f aca="false">0.6*C311</f>
        <v>0</v>
      </c>
      <c r="J311" s="208"/>
      <c r="K311" s="208"/>
      <c r="L311" s="208"/>
      <c r="M311" s="208"/>
      <c r="N311" s="208"/>
      <c r="O311" s="206" t="n">
        <v>29110</v>
      </c>
      <c r="P311" s="206" t="n">
        <v>29110</v>
      </c>
      <c r="Q311" s="221"/>
      <c r="R311" s="404"/>
      <c r="S311" s="223" t="n">
        <v>1</v>
      </c>
      <c r="T311" s="206" t="n">
        <f aca="false">(P311-O311)*S311</f>
        <v>0</v>
      </c>
      <c r="U311" s="673" t="n">
        <v>2125</v>
      </c>
      <c r="V311" s="412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746"/>
      <c r="C312" s="414"/>
      <c r="D312" s="206"/>
      <c r="E312" s="206"/>
      <c r="F312" s="206"/>
      <c r="G312" s="206"/>
      <c r="H312" s="206"/>
      <c r="I312" s="206"/>
      <c r="J312" s="208"/>
      <c r="K312" s="208"/>
      <c r="L312" s="208"/>
      <c r="M312" s="208"/>
      <c r="N312" s="208"/>
      <c r="O312" s="206"/>
      <c r="P312" s="206"/>
      <c r="Q312" s="221"/>
      <c r="R312" s="404"/>
      <c r="S312" s="223"/>
      <c r="T312" s="206"/>
      <c r="U312" s="673"/>
      <c r="V312" s="412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746" t="s">
        <v>902</v>
      </c>
      <c r="C313" s="206" t="n">
        <f aca="false">H313+E313</f>
        <v>342.4</v>
      </c>
      <c r="D313" s="206"/>
      <c r="E313" s="206" t="n">
        <f aca="false">F313+G313</f>
        <v>22.4</v>
      </c>
      <c r="F313" s="206" t="n">
        <f aca="false">0.04*H313</f>
        <v>12.8</v>
      </c>
      <c r="G313" s="206" t="n">
        <f aca="false">0.03*H313</f>
        <v>9.6</v>
      </c>
      <c r="H313" s="206" t="n">
        <f aca="false">T313</f>
        <v>320</v>
      </c>
      <c r="I313" s="206" t="n">
        <f aca="false">0.6*C313</f>
        <v>205.44</v>
      </c>
      <c r="J313" s="208"/>
      <c r="K313" s="208"/>
      <c r="L313" s="208"/>
      <c r="M313" s="208"/>
      <c r="N313" s="208"/>
      <c r="O313" s="206" t="n">
        <v>86232</v>
      </c>
      <c r="P313" s="206" t="n">
        <v>86552</v>
      </c>
      <c r="Q313" s="221"/>
      <c r="R313" s="404"/>
      <c r="S313" s="223" t="n">
        <v>1</v>
      </c>
      <c r="T313" s="206" t="n">
        <f aca="false">(P313-O313)*S313</f>
        <v>320</v>
      </c>
      <c r="U313" s="673" t="s">
        <v>1021</v>
      </c>
      <c r="V313" s="412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746" t="s">
        <v>486</v>
      </c>
      <c r="C314" s="206" t="n">
        <f aca="false">H314+E314</f>
        <v>1087.12</v>
      </c>
      <c r="D314" s="206"/>
      <c r="E314" s="206" t="n">
        <f aca="false">F314+G314</f>
        <v>71.12</v>
      </c>
      <c r="F314" s="206" t="n">
        <f aca="false">0.04*H314</f>
        <v>40.64</v>
      </c>
      <c r="G314" s="206" t="n">
        <f aca="false">0.03*H314</f>
        <v>30.48</v>
      </c>
      <c r="H314" s="206" t="n">
        <f aca="false">T314</f>
        <v>1016</v>
      </c>
      <c r="I314" s="206" t="n">
        <f aca="false">0.6*C314</f>
        <v>652.272</v>
      </c>
      <c r="J314" s="208"/>
      <c r="K314" s="208"/>
      <c r="L314" s="208"/>
      <c r="M314" s="208"/>
      <c r="N314" s="208"/>
      <c r="O314" s="206" t="n">
        <v>292491</v>
      </c>
      <c r="P314" s="206" t="n">
        <v>293507</v>
      </c>
      <c r="Q314" s="221"/>
      <c r="R314" s="404"/>
      <c r="S314" s="223" t="n">
        <v>1</v>
      </c>
      <c r="T314" s="206" t="n">
        <f aca="false">(P314-O314)*S314</f>
        <v>1016</v>
      </c>
      <c r="U314" s="673" t="s">
        <v>1022</v>
      </c>
      <c r="V314" s="412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746"/>
      <c r="C315" s="206"/>
      <c r="D315" s="206"/>
      <c r="E315" s="206"/>
      <c r="F315" s="206"/>
      <c r="G315" s="206"/>
      <c r="H315" s="206"/>
      <c r="I315" s="206"/>
      <c r="J315" s="208"/>
      <c r="K315" s="208"/>
      <c r="L315" s="208"/>
      <c r="M315" s="208"/>
      <c r="N315" s="208"/>
      <c r="O315" s="206"/>
      <c r="P315" s="206"/>
      <c r="Q315" s="221"/>
      <c r="R315" s="404"/>
      <c r="S315" s="223"/>
      <c r="T315" s="206"/>
      <c r="U315" s="673"/>
      <c r="V315" s="412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746" t="s">
        <v>488</v>
      </c>
      <c r="C316" s="206" t="n">
        <f aca="false">H316+E316</f>
        <v>17869</v>
      </c>
      <c r="D316" s="206"/>
      <c r="E316" s="206" t="n">
        <f aca="false">F316+G316</f>
        <v>1169</v>
      </c>
      <c r="F316" s="206" t="n">
        <f aca="false">0.04*H316</f>
        <v>668</v>
      </c>
      <c r="G316" s="206" t="n">
        <f aca="false">0.03*H316</f>
        <v>501</v>
      </c>
      <c r="H316" s="206" t="n">
        <f aca="false">T316</f>
        <v>16700</v>
      </c>
      <c r="I316" s="206" t="n">
        <f aca="false">0.6*C316</f>
        <v>10721.4</v>
      </c>
      <c r="J316" s="208"/>
      <c r="K316" s="208"/>
      <c r="L316" s="208"/>
      <c r="M316" s="208"/>
      <c r="N316" s="208"/>
      <c r="O316" s="206" t="n">
        <v>21197</v>
      </c>
      <c r="P316" s="206" t="n">
        <v>22032</v>
      </c>
      <c r="Q316" s="221"/>
      <c r="R316" s="404"/>
      <c r="S316" s="223" t="n">
        <v>20</v>
      </c>
      <c r="T316" s="206" t="n">
        <f aca="false">(P316-O316)*S316</f>
        <v>16700</v>
      </c>
      <c r="U316" s="673" t="s">
        <v>1023</v>
      </c>
      <c r="V316" s="412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746" t="s">
        <v>490</v>
      </c>
      <c r="C317" s="206" t="n">
        <f aca="false">H317+E317</f>
        <v>10331.92</v>
      </c>
      <c r="D317" s="206"/>
      <c r="E317" s="206" t="n">
        <f aca="false">F317+G317</f>
        <v>675.92</v>
      </c>
      <c r="F317" s="206" t="n">
        <f aca="false">0.04*H317</f>
        <v>386.24</v>
      </c>
      <c r="G317" s="206" t="n">
        <f aca="false">0.03*H317</f>
        <v>289.68</v>
      </c>
      <c r="H317" s="206" t="n">
        <f aca="false">T317</f>
        <v>9656</v>
      </c>
      <c r="I317" s="206" t="n">
        <f aca="false">0.6*C317</f>
        <v>6199.152</v>
      </c>
      <c r="J317" s="208"/>
      <c r="K317" s="208"/>
      <c r="L317" s="208"/>
      <c r="M317" s="208"/>
      <c r="N317" s="208"/>
      <c r="O317" s="206" t="n">
        <v>255740</v>
      </c>
      <c r="P317" s="206" t="n">
        <v>265396</v>
      </c>
      <c r="Q317" s="221"/>
      <c r="R317" s="404"/>
      <c r="S317" s="223" t="n">
        <v>1</v>
      </c>
      <c r="T317" s="206" t="n">
        <f aca="false">(P317-O317)*S317</f>
        <v>9656</v>
      </c>
      <c r="U317" s="673" t="s">
        <v>1024</v>
      </c>
      <c r="V317" s="412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747" t="s">
        <v>903</v>
      </c>
      <c r="C318" s="206" t="n">
        <f aca="false">H318+E318</f>
        <v>4342.06</v>
      </c>
      <c r="D318" s="206"/>
      <c r="E318" s="206" t="n">
        <f aca="false">F318+G318</f>
        <v>284.06</v>
      </c>
      <c r="F318" s="206" t="n">
        <f aca="false">0.04*H318</f>
        <v>162.32</v>
      </c>
      <c r="G318" s="206" t="n">
        <f aca="false">0.03*H318</f>
        <v>121.74</v>
      </c>
      <c r="H318" s="206" t="n">
        <f aca="false">T318</f>
        <v>4058</v>
      </c>
      <c r="I318" s="206" t="n">
        <f aca="false">0.6*C318</f>
        <v>2605.236</v>
      </c>
      <c r="J318" s="208"/>
      <c r="K318" s="208"/>
      <c r="L318" s="208"/>
      <c r="M318" s="208"/>
      <c r="N318" s="208"/>
      <c r="O318" s="206" t="n">
        <v>570260</v>
      </c>
      <c r="P318" s="206" t="n">
        <v>574318</v>
      </c>
      <c r="Q318" s="221"/>
      <c r="R318" s="404"/>
      <c r="S318" s="223" t="n">
        <v>1</v>
      </c>
      <c r="T318" s="206" t="n">
        <f aca="false">(P318-O318)*S318</f>
        <v>4058</v>
      </c>
      <c r="U318" s="673" t="n">
        <v>35821</v>
      </c>
      <c r="V318" s="210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713" t="s">
        <v>396</v>
      </c>
      <c r="C319" s="206" t="n">
        <f aca="false">H319+E319</f>
        <v>1037.9</v>
      </c>
      <c r="D319" s="206"/>
      <c r="E319" s="206" t="n">
        <f aca="false">F319+G319</f>
        <v>67.9</v>
      </c>
      <c r="F319" s="206" t="n">
        <f aca="false">0.04*H319</f>
        <v>38.8</v>
      </c>
      <c r="G319" s="206" t="n">
        <f aca="false">0.03*H319</f>
        <v>29.1</v>
      </c>
      <c r="H319" s="206" t="n">
        <f aca="false">T319</f>
        <v>970</v>
      </c>
      <c r="I319" s="206" t="n">
        <f aca="false">0.6*C319</f>
        <v>622.74</v>
      </c>
      <c r="J319" s="208"/>
      <c r="K319" s="208"/>
      <c r="L319" s="208"/>
      <c r="M319" s="208"/>
      <c r="N319" s="208"/>
      <c r="O319" s="206" t="n">
        <v>29360</v>
      </c>
      <c r="P319" s="206" t="n">
        <v>30330</v>
      </c>
      <c r="Q319" s="221"/>
      <c r="R319" s="404"/>
      <c r="S319" s="223" t="n">
        <v>1</v>
      </c>
      <c r="T319" s="206" t="n">
        <f aca="false">(P319-O319)*S319</f>
        <v>970</v>
      </c>
      <c r="U319" s="673" t="n">
        <v>103473542</v>
      </c>
      <c r="V319" s="210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747" t="s">
        <v>459</v>
      </c>
      <c r="C320" s="206" t="n">
        <f aca="false">H320+E320</f>
        <v>823.9</v>
      </c>
      <c r="D320" s="206"/>
      <c r="E320" s="206" t="n">
        <f aca="false">F320+G320</f>
        <v>53.9</v>
      </c>
      <c r="F320" s="206" t="n">
        <f aca="false">0.04*H320</f>
        <v>30.8</v>
      </c>
      <c r="G320" s="206" t="n">
        <f aca="false">0.03*H320</f>
        <v>23.1</v>
      </c>
      <c r="H320" s="206" t="n">
        <f aca="false">T320</f>
        <v>770</v>
      </c>
      <c r="I320" s="206" t="n">
        <f aca="false">0.6*C320</f>
        <v>494.34</v>
      </c>
      <c r="J320" s="208"/>
      <c r="K320" s="208"/>
      <c r="L320" s="208"/>
      <c r="M320" s="208"/>
      <c r="N320" s="208"/>
      <c r="O320" s="206" t="n">
        <v>25329</v>
      </c>
      <c r="P320" s="206" t="n">
        <v>26099</v>
      </c>
      <c r="Q320" s="221"/>
      <c r="R320" s="404"/>
      <c r="S320" s="223" t="n">
        <v>1</v>
      </c>
      <c r="T320" s="206" t="n">
        <f aca="false">(P320-O320)*S320</f>
        <v>770</v>
      </c>
      <c r="U320" s="673" t="s">
        <v>1124</v>
      </c>
      <c r="V320" s="210" t="s">
        <v>1125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747" t="s">
        <v>496</v>
      </c>
      <c r="C321" s="206" t="n">
        <f aca="false">H321+E321</f>
        <v>1224.08</v>
      </c>
      <c r="D321" s="206"/>
      <c r="E321" s="206" t="n">
        <f aca="false">F321+G321</f>
        <v>80.08</v>
      </c>
      <c r="F321" s="206" t="n">
        <f aca="false">0.04*H321</f>
        <v>45.76</v>
      </c>
      <c r="G321" s="206" t="n">
        <f aca="false">0.03*H321</f>
        <v>34.32</v>
      </c>
      <c r="H321" s="206" t="n">
        <f aca="false">T321</f>
        <v>1144</v>
      </c>
      <c r="I321" s="206" t="n">
        <f aca="false">0.6*C321</f>
        <v>734.448</v>
      </c>
      <c r="J321" s="208"/>
      <c r="K321" s="208"/>
      <c r="L321" s="208"/>
      <c r="M321" s="208"/>
      <c r="N321" s="208"/>
      <c r="O321" s="206" t="n">
        <v>43899</v>
      </c>
      <c r="P321" s="206" t="n">
        <v>45043</v>
      </c>
      <c r="Q321" s="221"/>
      <c r="R321" s="404"/>
      <c r="S321" s="223" t="n">
        <v>1</v>
      </c>
      <c r="T321" s="206" t="n">
        <f aca="false">(P321-O321)*S321</f>
        <v>1144</v>
      </c>
      <c r="U321" s="673" t="s">
        <v>1025</v>
      </c>
      <c r="V321" s="210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737" t="s">
        <v>498</v>
      </c>
      <c r="C322" s="206" t="n">
        <f aca="false">H322+E322</f>
        <v>0</v>
      </c>
      <c r="D322" s="206"/>
      <c r="E322" s="206" t="n">
        <f aca="false">F322+G322</f>
        <v>0</v>
      </c>
      <c r="F322" s="206" t="n">
        <f aca="false">0.04*H322</f>
        <v>0</v>
      </c>
      <c r="G322" s="206" t="n">
        <f aca="false">0.03*H322</f>
        <v>0</v>
      </c>
      <c r="H322" s="206" t="n">
        <f aca="false">T322</f>
        <v>0</v>
      </c>
      <c r="I322" s="206" t="n">
        <f aca="false">0.6*C322</f>
        <v>0</v>
      </c>
      <c r="J322" s="208"/>
      <c r="K322" s="208"/>
      <c r="L322" s="208"/>
      <c r="M322" s="208"/>
      <c r="N322" s="208"/>
      <c r="O322" s="206" t="n">
        <v>59424</v>
      </c>
      <c r="P322" s="206" t="n">
        <v>59424</v>
      </c>
      <c r="Q322" s="221"/>
      <c r="R322" s="404"/>
      <c r="S322" s="223" t="n">
        <v>1</v>
      </c>
      <c r="T322" s="206" t="n">
        <f aca="false">(P322-O322)*S322</f>
        <v>0</v>
      </c>
      <c r="U322" s="673" t="n">
        <v>4616</v>
      </c>
      <c r="V322" s="210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737" t="s">
        <v>500</v>
      </c>
      <c r="C323" s="206" t="n">
        <f aca="false">H323+E323</f>
        <v>17116.5759999999</v>
      </c>
      <c r="D323" s="206"/>
      <c r="E323" s="206" t="n">
        <f aca="false">F323+G323</f>
        <v>1119.77599999999</v>
      </c>
      <c r="F323" s="206" t="n">
        <f aca="false">0.04*H323</f>
        <v>639.871999999995</v>
      </c>
      <c r="G323" s="206" t="n">
        <f aca="false">0.03*H323</f>
        <v>479.903999999996</v>
      </c>
      <c r="H323" s="206" t="n">
        <f aca="false">T323</f>
        <v>15996.7999999999</v>
      </c>
      <c r="I323" s="206" t="n">
        <f aca="false">0.6*C323</f>
        <v>10269.9455999999</v>
      </c>
      <c r="J323" s="208"/>
      <c r="K323" s="208"/>
      <c r="L323" s="208"/>
      <c r="M323" s="208"/>
      <c r="N323" s="208"/>
      <c r="O323" s="206" t="n">
        <v>67625</v>
      </c>
      <c r="P323" s="206" t="n">
        <v>69465.54</v>
      </c>
      <c r="Q323" s="221"/>
      <c r="R323" s="404"/>
      <c r="S323" s="223" t="n">
        <v>20</v>
      </c>
      <c r="T323" s="206" t="n">
        <f aca="false">(P323-O323)*S323-T326-C327-T286-T317-T324-T325-T167-T168-T173</f>
        <v>15996.7999999999</v>
      </c>
      <c r="U323" s="673" t="s">
        <v>1026</v>
      </c>
      <c r="V323" s="210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737" t="s">
        <v>501</v>
      </c>
      <c r="C324" s="206" t="n">
        <f aca="false">H324+E324</f>
        <v>6752.77</v>
      </c>
      <c r="D324" s="206"/>
      <c r="E324" s="206" t="n">
        <f aca="false">F324+G324</f>
        <v>441.77</v>
      </c>
      <c r="F324" s="206" t="n">
        <f aca="false">0.04*H324</f>
        <v>252.44</v>
      </c>
      <c r="G324" s="206" t="n">
        <f aca="false">0.03*H324</f>
        <v>189.33</v>
      </c>
      <c r="H324" s="206" t="n">
        <f aca="false">T324</f>
        <v>6311</v>
      </c>
      <c r="I324" s="206" t="n">
        <f aca="false">0.6*C324</f>
        <v>4051.662</v>
      </c>
      <c r="J324" s="208"/>
      <c r="K324" s="208"/>
      <c r="L324" s="208"/>
      <c r="M324" s="208"/>
      <c r="N324" s="208"/>
      <c r="O324" s="206" t="n">
        <v>61334</v>
      </c>
      <c r="P324" s="206" t="n">
        <v>67645</v>
      </c>
      <c r="Q324" s="221"/>
      <c r="R324" s="404"/>
      <c r="S324" s="223" t="n">
        <v>1</v>
      </c>
      <c r="T324" s="206" t="n">
        <f aca="false">(P324-O324)*S324</f>
        <v>6311</v>
      </c>
      <c r="U324" s="673" t="s">
        <v>1027</v>
      </c>
      <c r="V324" s="210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737"/>
      <c r="C325" s="206" t="n">
        <f aca="false">H325+E325</f>
        <v>727.6</v>
      </c>
      <c r="D325" s="206"/>
      <c r="E325" s="206" t="n">
        <f aca="false">F325+G325</f>
        <v>47.6</v>
      </c>
      <c r="F325" s="206" t="n">
        <f aca="false">0.04*H325</f>
        <v>27.2</v>
      </c>
      <c r="G325" s="206" t="n">
        <f aca="false">0.03*H325</f>
        <v>20.4</v>
      </c>
      <c r="H325" s="206" t="n">
        <f aca="false">T325</f>
        <v>680</v>
      </c>
      <c r="I325" s="206" t="n">
        <f aca="false">0.6*C325</f>
        <v>436.56</v>
      </c>
      <c r="J325" s="208"/>
      <c r="K325" s="208"/>
      <c r="L325" s="208"/>
      <c r="M325" s="208"/>
      <c r="N325" s="208"/>
      <c r="O325" s="206" t="n">
        <v>16572</v>
      </c>
      <c r="P325" s="206" t="n">
        <v>17252</v>
      </c>
      <c r="Q325" s="221"/>
      <c r="R325" s="404"/>
      <c r="S325" s="223" t="n">
        <v>1</v>
      </c>
      <c r="T325" s="206" t="n">
        <f aca="false">(P325-O325)*S325</f>
        <v>680</v>
      </c>
      <c r="U325" s="673" t="s">
        <v>1028</v>
      </c>
      <c r="V325" s="210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737" t="s">
        <v>501</v>
      </c>
      <c r="C326" s="206" t="n">
        <f aca="false">H326+E326</f>
        <v>1519.4</v>
      </c>
      <c r="D326" s="206"/>
      <c r="E326" s="206" t="n">
        <f aca="false">F326+G326</f>
        <v>99.4</v>
      </c>
      <c r="F326" s="206" t="n">
        <f aca="false">0.04*H326</f>
        <v>56.8</v>
      </c>
      <c r="G326" s="206" t="n">
        <f aca="false">0.03*H326</f>
        <v>42.6</v>
      </c>
      <c r="H326" s="206" t="n">
        <f aca="false">T326</f>
        <v>1420</v>
      </c>
      <c r="I326" s="206" t="n">
        <f aca="false">0.6*C326</f>
        <v>911.64</v>
      </c>
      <c r="J326" s="208"/>
      <c r="K326" s="208"/>
      <c r="L326" s="208"/>
      <c r="M326" s="208"/>
      <c r="N326" s="208"/>
      <c r="O326" s="206" t="n">
        <v>11994</v>
      </c>
      <c r="P326" s="206" t="n">
        <v>13414</v>
      </c>
      <c r="Q326" s="221"/>
      <c r="R326" s="404"/>
      <c r="S326" s="223" t="n">
        <v>1</v>
      </c>
      <c r="T326" s="206" t="n">
        <f aca="false">(P326-O326)*S326</f>
        <v>1420</v>
      </c>
      <c r="U326" s="673" t="s">
        <v>1029</v>
      </c>
      <c r="V326" s="210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747"/>
      <c r="C327" s="206" t="n">
        <v>0</v>
      </c>
      <c r="D327" s="206"/>
      <c r="E327" s="206"/>
      <c r="F327" s="206"/>
      <c r="G327" s="206"/>
      <c r="H327" s="206"/>
      <c r="I327" s="206"/>
      <c r="J327" s="208"/>
      <c r="K327" s="208"/>
      <c r="L327" s="208"/>
      <c r="M327" s="208"/>
      <c r="N327" s="208"/>
      <c r="O327" s="206"/>
      <c r="P327" s="206"/>
      <c r="Q327" s="221"/>
      <c r="R327" s="404"/>
      <c r="S327" s="223"/>
      <c r="T327" s="206" t="n">
        <v>0</v>
      </c>
      <c r="U327" s="673"/>
      <c r="V327" s="210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729" t="s">
        <v>506</v>
      </c>
      <c r="C328" s="161" t="n">
        <f aca="false">SUM(C286:C327)</f>
        <v>136034.236</v>
      </c>
      <c r="D328" s="148"/>
      <c r="E328" s="148"/>
      <c r="F328" s="148"/>
      <c r="G328" s="148"/>
      <c r="H328" s="148"/>
      <c r="I328" s="206" t="n">
        <f aca="false">0.6*C328</f>
        <v>81620.5415999999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640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756" t="s">
        <v>507</v>
      </c>
      <c r="C329" s="161" t="n">
        <f aca="false">SUM(C166:C327)</f>
        <v>617894.761600004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640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640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640"/>
      <c r="V331" s="153"/>
      <c r="W331" s="19"/>
      <c r="X331" s="9"/>
      <c r="Y331" s="9"/>
      <c r="Z331" s="9"/>
      <c r="AA331" s="9"/>
      <c r="AB331" s="9"/>
      <c r="AC331" s="9"/>
    </row>
    <row r="332" s="1" customFormat="true" ht="25.5" hidden="false" customHeight="false" outlineLevel="0" collapsed="false">
      <c r="A332" s="10"/>
      <c r="U332" s="684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236" t="s">
        <v>509</v>
      </c>
      <c r="C333" s="148" t="n">
        <f aca="false">H333+E333</f>
        <v>0</v>
      </c>
      <c r="D333" s="148"/>
      <c r="E333" s="148" t="n">
        <f aca="false">F333+G333</f>
        <v>0</v>
      </c>
      <c r="F333" s="148" t="n">
        <f aca="false">0.04*H333</f>
        <v>0</v>
      </c>
      <c r="G333" s="148" t="n">
        <f aca="false">0.03*H333</f>
        <v>0</v>
      </c>
      <c r="H333" s="148" t="n">
        <f aca="false">T333</f>
        <v>0</v>
      </c>
      <c r="I333" s="148" t="n">
        <f aca="false">0.6*C333</f>
        <v>0</v>
      </c>
      <c r="J333" s="25"/>
      <c r="K333" s="25"/>
      <c r="L333" s="25"/>
      <c r="M333" s="25"/>
      <c r="N333" s="25"/>
      <c r="O333" s="148" t="n">
        <v>12350</v>
      </c>
      <c r="P333" s="148" t="n">
        <v>12350</v>
      </c>
      <c r="Q333" s="25"/>
      <c r="R333" s="226"/>
      <c r="S333" s="239" t="n">
        <v>1</v>
      </c>
      <c r="T333" s="148" t="n">
        <f aca="false">(P333-O333)*S333</f>
        <v>0</v>
      </c>
      <c r="U333" s="640" t="n">
        <v>55953</v>
      </c>
      <c r="V333" s="153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236" t="s">
        <v>511</v>
      </c>
      <c r="C334" s="148" t="n">
        <f aca="false">H334+E334</f>
        <v>138.03</v>
      </c>
      <c r="D334" s="148"/>
      <c r="E334" s="148" t="n">
        <f aca="false">F334+G334</f>
        <v>9.03</v>
      </c>
      <c r="F334" s="148" t="n">
        <f aca="false">0.04*H334</f>
        <v>5.16</v>
      </c>
      <c r="G334" s="148" t="n">
        <f aca="false">0.03*H334</f>
        <v>3.87</v>
      </c>
      <c r="H334" s="148" t="n">
        <f aca="false">T334</f>
        <v>129</v>
      </c>
      <c r="I334" s="148" t="n">
        <f aca="false">0.6*C334</f>
        <v>82.818</v>
      </c>
      <c r="J334" s="25"/>
      <c r="K334" s="25"/>
      <c r="L334" s="25"/>
      <c r="M334" s="25"/>
      <c r="N334" s="25"/>
      <c r="O334" s="148" t="n">
        <v>17791</v>
      </c>
      <c r="P334" s="148" t="n">
        <v>17920</v>
      </c>
      <c r="Q334" s="25"/>
      <c r="R334" s="226"/>
      <c r="S334" s="239" t="n">
        <v>1</v>
      </c>
      <c r="T334" s="148" t="n">
        <f aca="false">(P334-O334)*S334</f>
        <v>129</v>
      </c>
      <c r="U334" s="640" t="n">
        <v>1485</v>
      </c>
      <c r="V334" s="153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82" t="s">
        <v>513</v>
      </c>
      <c r="C335" s="148" t="n">
        <f aca="false">H335+E335</f>
        <v>17.12</v>
      </c>
      <c r="D335" s="148"/>
      <c r="E335" s="148" t="n">
        <f aca="false">F335+G335</f>
        <v>1.12</v>
      </c>
      <c r="F335" s="148" t="n">
        <f aca="false">0.04*H335</f>
        <v>0.64</v>
      </c>
      <c r="G335" s="148" t="n">
        <f aca="false">0.03*H335</f>
        <v>0.48</v>
      </c>
      <c r="H335" s="148" t="n">
        <f aca="false">T335</f>
        <v>16</v>
      </c>
      <c r="I335" s="148" t="n">
        <f aca="false">0.6*C335</f>
        <v>10.272</v>
      </c>
      <c r="J335" s="25"/>
      <c r="K335" s="25"/>
      <c r="L335" s="25"/>
      <c r="M335" s="25"/>
      <c r="N335" s="25"/>
      <c r="O335" s="148" t="n">
        <v>15701</v>
      </c>
      <c r="P335" s="148" t="n">
        <v>15717</v>
      </c>
      <c r="Q335" s="25"/>
      <c r="R335" s="226"/>
      <c r="S335" s="239" t="n">
        <v>1</v>
      </c>
      <c r="T335" s="148" t="n">
        <f aca="false">(P335-O335)*S335</f>
        <v>16</v>
      </c>
      <c r="U335" s="640"/>
      <c r="V335" s="153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82" t="s">
        <v>515</v>
      </c>
      <c r="C336" s="148" t="n">
        <f aca="false">H336+E336</f>
        <v>790.73</v>
      </c>
      <c r="D336" s="148"/>
      <c r="E336" s="148" t="n">
        <f aca="false">F336+G336</f>
        <v>51.73</v>
      </c>
      <c r="F336" s="148" t="n">
        <f aca="false">0.04*H336</f>
        <v>29.56</v>
      </c>
      <c r="G336" s="148" t="n">
        <f aca="false">0.03*H336</f>
        <v>22.17</v>
      </c>
      <c r="H336" s="148" t="n">
        <f aca="false">T336</f>
        <v>739</v>
      </c>
      <c r="I336" s="148" t="n">
        <f aca="false">0.6*C336</f>
        <v>474.438</v>
      </c>
      <c r="J336" s="25"/>
      <c r="K336" s="25"/>
      <c r="L336" s="25"/>
      <c r="M336" s="25"/>
      <c r="N336" s="25"/>
      <c r="O336" s="449" t="n">
        <f aca="false">71376+5842+36720</f>
        <v>113938</v>
      </c>
      <c r="P336" s="449" t="n">
        <f aca="false">36843+5866+71968</f>
        <v>114677</v>
      </c>
      <c r="Q336" s="25"/>
      <c r="R336" s="226"/>
      <c r="S336" s="239" t="n">
        <v>1</v>
      </c>
      <c r="T336" s="148" t="n">
        <f aca="false">(P336-O336)*S336</f>
        <v>739</v>
      </c>
      <c r="U336" s="640"/>
      <c r="V336" s="153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639" t="s">
        <v>517</v>
      </c>
      <c r="C337" s="148" t="n">
        <f aca="false">H337+E337</f>
        <v>115.56</v>
      </c>
      <c r="D337" s="148"/>
      <c r="E337" s="148" t="n">
        <f aca="false">F337+G337</f>
        <v>7.56</v>
      </c>
      <c r="F337" s="148" t="n">
        <f aca="false">0.04*H337</f>
        <v>4.32</v>
      </c>
      <c r="G337" s="148" t="n">
        <f aca="false">0.03*H337</f>
        <v>3.24</v>
      </c>
      <c r="H337" s="148" t="n">
        <f aca="false">T337</f>
        <v>108</v>
      </c>
      <c r="I337" s="148" t="n">
        <f aca="false">0.6*C337</f>
        <v>69.336</v>
      </c>
      <c r="J337" s="25"/>
      <c r="K337" s="25"/>
      <c r="L337" s="25"/>
      <c r="M337" s="25"/>
      <c r="N337" s="25"/>
      <c r="O337" s="148" t="n">
        <v>1886</v>
      </c>
      <c r="P337" s="148" t="n">
        <v>1994</v>
      </c>
      <c r="Q337" s="25"/>
      <c r="R337" s="226"/>
      <c r="S337" s="239" t="n">
        <v>1</v>
      </c>
      <c r="T337" s="148" t="n">
        <f aca="false">(P337-O337)*S337</f>
        <v>108</v>
      </c>
      <c r="U337" s="640" t="s">
        <v>518</v>
      </c>
      <c r="V337" s="153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641" t="s">
        <v>520</v>
      </c>
      <c r="C338" s="148" t="n">
        <f aca="false">H338+E338</f>
        <v>35.31</v>
      </c>
      <c r="D338" s="148"/>
      <c r="E338" s="148" t="n">
        <f aca="false">F338+G338</f>
        <v>2.31</v>
      </c>
      <c r="F338" s="148" t="n">
        <f aca="false">0.04*H338</f>
        <v>1.32</v>
      </c>
      <c r="G338" s="148" t="n">
        <f aca="false">0.03*H338</f>
        <v>0.99</v>
      </c>
      <c r="H338" s="148" t="n">
        <f aca="false">T338</f>
        <v>33</v>
      </c>
      <c r="I338" s="148" t="n">
        <f aca="false">0.6*C338</f>
        <v>21.186</v>
      </c>
      <c r="J338" s="25"/>
      <c r="K338" s="25"/>
      <c r="L338" s="25"/>
      <c r="M338" s="25"/>
      <c r="N338" s="25"/>
      <c r="O338" s="148" t="n">
        <v>1476</v>
      </c>
      <c r="P338" s="148" t="n">
        <v>1509</v>
      </c>
      <c r="Q338" s="25"/>
      <c r="R338" s="226"/>
      <c r="S338" s="239" t="n">
        <v>1</v>
      </c>
      <c r="T338" s="148" t="n">
        <f aca="false">(P338-O338)*S338</f>
        <v>33</v>
      </c>
      <c r="U338" s="640" t="s">
        <v>521</v>
      </c>
      <c r="V338" s="153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641" t="s">
        <v>523</v>
      </c>
      <c r="C339" s="148" t="n">
        <f aca="false">H339+E339</f>
        <v>46.01</v>
      </c>
      <c r="D339" s="148"/>
      <c r="E339" s="148" t="n">
        <f aca="false">F339+G339</f>
        <v>3.01</v>
      </c>
      <c r="F339" s="148" t="n">
        <f aca="false">0.04*H339</f>
        <v>1.72</v>
      </c>
      <c r="G339" s="148" t="n">
        <f aca="false">0.03*H339</f>
        <v>1.29</v>
      </c>
      <c r="H339" s="148" t="n">
        <f aca="false">T339</f>
        <v>43</v>
      </c>
      <c r="I339" s="148" t="n">
        <f aca="false">0.6*C339</f>
        <v>27.606</v>
      </c>
      <c r="J339" s="25"/>
      <c r="K339" s="25"/>
      <c r="L339" s="25"/>
      <c r="M339" s="25"/>
      <c r="N339" s="25"/>
      <c r="O339" s="148" t="n">
        <v>4503</v>
      </c>
      <c r="P339" s="148" t="n">
        <v>4546</v>
      </c>
      <c r="Q339" s="25"/>
      <c r="R339" s="226"/>
      <c r="S339" s="239" t="n">
        <v>1</v>
      </c>
      <c r="T339" s="148" t="n">
        <f aca="false">(P339-O339)*S339</f>
        <v>43</v>
      </c>
      <c r="U339" s="640" t="s">
        <v>524</v>
      </c>
      <c r="V339" s="153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642" t="s">
        <v>526</v>
      </c>
      <c r="C340" s="148" t="n">
        <f aca="false">H340+E340</f>
        <v>83.46</v>
      </c>
      <c r="D340" s="148"/>
      <c r="E340" s="148" t="n">
        <f aca="false">F340+G340</f>
        <v>5.46</v>
      </c>
      <c r="F340" s="148" t="n">
        <f aca="false">0.04*H340</f>
        <v>3.12</v>
      </c>
      <c r="G340" s="148" t="n">
        <f aca="false">0.03*H340</f>
        <v>2.34</v>
      </c>
      <c r="H340" s="148" t="n">
        <f aca="false">T340</f>
        <v>78</v>
      </c>
      <c r="I340" s="148" t="n">
        <f aca="false">0.6*C340</f>
        <v>50.076</v>
      </c>
      <c r="J340" s="25"/>
      <c r="K340" s="25"/>
      <c r="L340" s="25"/>
      <c r="M340" s="25"/>
      <c r="N340" s="25"/>
      <c r="O340" s="148" t="n">
        <v>1482</v>
      </c>
      <c r="P340" s="148" t="n">
        <v>1560</v>
      </c>
      <c r="Q340" s="25"/>
      <c r="R340" s="226"/>
      <c r="S340" s="239" t="n">
        <v>1</v>
      </c>
      <c r="T340" s="148" t="n">
        <f aca="false">(P340-O340)*S340</f>
        <v>78</v>
      </c>
      <c r="U340" s="640" t="s">
        <v>527</v>
      </c>
      <c r="V340" s="153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613" t="s">
        <v>529</v>
      </c>
      <c r="C341" s="449" t="n">
        <f aca="false">H341+E341</f>
        <v>742.58</v>
      </c>
      <c r="D341" s="449"/>
      <c r="E341" s="449" t="n">
        <f aca="false">F341+G341</f>
        <v>48.58</v>
      </c>
      <c r="F341" s="449" t="n">
        <f aca="false">0.04*H341</f>
        <v>27.76</v>
      </c>
      <c r="G341" s="449" t="n">
        <f aca="false">0.03*H341</f>
        <v>20.82</v>
      </c>
      <c r="H341" s="449" t="n">
        <f aca="false">T341</f>
        <v>694</v>
      </c>
      <c r="I341" s="449" t="n">
        <f aca="false">0.6*C341</f>
        <v>445.548</v>
      </c>
      <c r="J341" s="614"/>
      <c r="K341" s="614"/>
      <c r="L341" s="614"/>
      <c r="M341" s="614"/>
      <c r="N341" s="614" t="s">
        <v>530</v>
      </c>
      <c r="O341" s="449" t="n">
        <f aca="false">6654+33904+32937</f>
        <v>73495</v>
      </c>
      <c r="P341" s="449" t="n">
        <f aca="false">33155+34029+7005</f>
        <v>74189</v>
      </c>
      <c r="Q341" s="621"/>
      <c r="R341" s="643"/>
      <c r="S341" s="449" t="n">
        <v>1</v>
      </c>
      <c r="T341" s="449" t="n">
        <f aca="false">(P341-O341)*S341</f>
        <v>694</v>
      </c>
      <c r="U341" s="640" t="n">
        <v>9516</v>
      </c>
      <c r="V341" s="153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82" t="s">
        <v>532</v>
      </c>
      <c r="C342" s="148" t="n">
        <f aca="false">H342+E342</f>
        <v>243.96</v>
      </c>
      <c r="D342" s="148"/>
      <c r="E342" s="148" t="n">
        <f aca="false">F342+G342</f>
        <v>15.96</v>
      </c>
      <c r="F342" s="469" t="n">
        <f aca="false">0.04*H342</f>
        <v>9.12</v>
      </c>
      <c r="G342" s="148" t="n">
        <f aca="false">0.03*H342</f>
        <v>6.84</v>
      </c>
      <c r="H342" s="148" t="n">
        <f aca="false">T342</f>
        <v>228</v>
      </c>
      <c r="I342" s="148" t="n">
        <f aca="false">0.6*C342</f>
        <v>146.376</v>
      </c>
      <c r="J342" s="25"/>
      <c r="K342" s="25"/>
      <c r="L342" s="25"/>
      <c r="M342" s="25"/>
      <c r="N342" s="25"/>
      <c r="O342" s="148" t="n">
        <v>54574</v>
      </c>
      <c r="P342" s="148" t="n">
        <v>54802</v>
      </c>
      <c r="Q342" s="204"/>
      <c r="R342" s="362"/>
      <c r="S342" s="239" t="n">
        <v>1</v>
      </c>
      <c r="T342" s="148" t="n">
        <f aca="false">(P342-O342)*S342</f>
        <v>228</v>
      </c>
      <c r="U342" s="640"/>
      <c r="V342" s="153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236" t="s">
        <v>534</v>
      </c>
      <c r="C343" s="148" t="n">
        <f aca="false">H343+E343</f>
        <v>4415.89</v>
      </c>
      <c r="D343" s="148"/>
      <c r="E343" s="148" t="n">
        <f aca="false">F343+G343</f>
        <v>288.89</v>
      </c>
      <c r="F343" s="469" t="n">
        <f aca="false">0.04*H343</f>
        <v>165.08</v>
      </c>
      <c r="G343" s="148" t="n">
        <f aca="false">0.03*H343</f>
        <v>123.81</v>
      </c>
      <c r="H343" s="148" t="n">
        <f aca="false">T343</f>
        <v>4127</v>
      </c>
      <c r="I343" s="148" t="n">
        <f aca="false">0.5*C343</f>
        <v>2207.945</v>
      </c>
      <c r="J343" s="25"/>
      <c r="K343" s="25"/>
      <c r="L343" s="25"/>
      <c r="M343" s="25"/>
      <c r="N343" s="25"/>
      <c r="O343" s="148" t="n">
        <f aca="false">108381+1540+359917</f>
        <v>469838</v>
      </c>
      <c r="P343" s="148" t="n">
        <f aca="false">108955+1550+363460</f>
        <v>473965</v>
      </c>
      <c r="Q343" s="204"/>
      <c r="R343" s="362"/>
      <c r="S343" s="239" t="n">
        <v>1</v>
      </c>
      <c r="T343" s="148" t="n">
        <f aca="false">(P343-O343)*S343</f>
        <v>4127</v>
      </c>
      <c r="U343" s="640" t="s">
        <v>535</v>
      </c>
      <c r="V343" s="153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236" t="s">
        <v>537</v>
      </c>
      <c r="C344" s="148" t="n">
        <f aca="false">H344+E344</f>
        <v>154.08</v>
      </c>
      <c r="D344" s="148"/>
      <c r="E344" s="148" t="n">
        <f aca="false">F344+G344</f>
        <v>10.08</v>
      </c>
      <c r="F344" s="469" t="n">
        <f aca="false">0.04*H344</f>
        <v>5.76</v>
      </c>
      <c r="G344" s="148" t="n">
        <f aca="false">0.03*H344</f>
        <v>4.32</v>
      </c>
      <c r="H344" s="148" t="n">
        <f aca="false">T344</f>
        <v>144</v>
      </c>
      <c r="I344" s="148" t="n">
        <f aca="false">0.5*C344</f>
        <v>77.04</v>
      </c>
      <c r="J344" s="25"/>
      <c r="K344" s="25"/>
      <c r="L344" s="25"/>
      <c r="M344" s="25"/>
      <c r="N344" s="25"/>
      <c r="O344" s="148" t="n">
        <v>6322</v>
      </c>
      <c r="P344" s="148" t="n">
        <v>6466</v>
      </c>
      <c r="Q344" s="204"/>
      <c r="R344" s="362"/>
      <c r="S344" s="239" t="n">
        <v>1</v>
      </c>
      <c r="T344" s="148" t="n">
        <f aca="false">(P344-O344)*S344</f>
        <v>144</v>
      </c>
      <c r="U344" s="640"/>
      <c r="V344" s="426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236" t="s">
        <v>539</v>
      </c>
      <c r="C345" s="148" t="n">
        <f aca="false">H345+E345</f>
        <v>90.95</v>
      </c>
      <c r="D345" s="148"/>
      <c r="E345" s="148" t="n">
        <f aca="false">F345+G345</f>
        <v>5.95</v>
      </c>
      <c r="F345" s="148" t="n">
        <f aca="false">0.04*H345</f>
        <v>3.4</v>
      </c>
      <c r="G345" s="148" t="n">
        <f aca="false">0.03*H345</f>
        <v>2.55</v>
      </c>
      <c r="H345" s="148" t="n">
        <f aca="false">T345</f>
        <v>85</v>
      </c>
      <c r="I345" s="148" t="n">
        <f aca="false">0.6*C345</f>
        <v>54.57</v>
      </c>
      <c r="J345" s="25"/>
      <c r="K345" s="25"/>
      <c r="L345" s="25"/>
      <c r="M345" s="25"/>
      <c r="N345" s="25" t="s">
        <v>540</v>
      </c>
      <c r="O345" s="148" t="n">
        <f aca="false">68756+33220</f>
        <v>101976</v>
      </c>
      <c r="P345" s="148" t="n">
        <f aca="false">68756+33305</f>
        <v>102061</v>
      </c>
      <c r="Q345" s="237"/>
      <c r="R345" s="259"/>
      <c r="S345" s="239" t="n">
        <v>1</v>
      </c>
      <c r="T345" s="148" t="n">
        <f aca="false">(P345-O345)*S345</f>
        <v>85</v>
      </c>
      <c r="U345" s="685" t="s">
        <v>541</v>
      </c>
      <c r="V345" s="426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s="326" customFormat="true" ht="25.5" hidden="false" customHeight="false" outlineLevel="0" collapsed="false">
      <c r="A346" s="325"/>
      <c r="B346" s="236" t="s">
        <v>543</v>
      </c>
      <c r="C346" s="148" t="n">
        <f aca="false">H346+E346</f>
        <v>111.28</v>
      </c>
      <c r="D346" s="148"/>
      <c r="E346" s="148" t="n">
        <f aca="false">F346+G346</f>
        <v>7.28</v>
      </c>
      <c r="F346" s="149" t="n">
        <f aca="false">0.04*H346</f>
        <v>4.16</v>
      </c>
      <c r="G346" s="148" t="n">
        <f aca="false">0.03*H346</f>
        <v>3.12</v>
      </c>
      <c r="H346" s="148" t="n">
        <f aca="false">T346</f>
        <v>104</v>
      </c>
      <c r="I346" s="148" t="n">
        <f aca="false">0.6*C346</f>
        <v>66.768</v>
      </c>
      <c r="J346" s="25"/>
      <c r="K346" s="25"/>
      <c r="L346" s="25"/>
      <c r="M346" s="25"/>
      <c r="N346" s="25"/>
      <c r="O346" s="148" t="n">
        <v>11555</v>
      </c>
      <c r="P346" s="148" t="n">
        <v>11659</v>
      </c>
      <c r="Q346" s="204"/>
      <c r="R346" s="362"/>
      <c r="S346" s="239" t="n">
        <v>1</v>
      </c>
      <c r="T346" s="148" t="n">
        <f aca="false">(P346-O346)*S346</f>
        <v>104</v>
      </c>
      <c r="U346" s="640"/>
      <c r="V346" s="153" t="s">
        <v>544</v>
      </c>
      <c r="W346" s="312" t="s">
        <v>245</v>
      </c>
      <c r="X346" s="144"/>
      <c r="Y346" s="144"/>
      <c r="Z346" s="144"/>
      <c r="AA346" s="144"/>
      <c r="AB346" s="144"/>
      <c r="AC346" s="144"/>
    </row>
    <row r="347" customFormat="false" ht="25.5" hidden="false" customHeight="false" outlineLevel="0" collapsed="false">
      <c r="A347" s="10"/>
      <c r="B347" s="645" t="s">
        <v>545</v>
      </c>
      <c r="C347" s="429" t="n">
        <f aca="false">H347+E347</f>
        <v>48.15</v>
      </c>
      <c r="D347" s="429"/>
      <c r="E347" s="429" t="n">
        <f aca="false">F347+G347</f>
        <v>3.15</v>
      </c>
      <c r="F347" s="429" t="n">
        <f aca="false">0.04*H347</f>
        <v>1.8</v>
      </c>
      <c r="G347" s="429" t="n">
        <f aca="false">0.03*H347</f>
        <v>1.35</v>
      </c>
      <c r="H347" s="429" t="n">
        <f aca="false">T347</f>
        <v>45</v>
      </c>
      <c r="I347" s="429" t="n">
        <f aca="false">0.4*C347</f>
        <v>19.26</v>
      </c>
      <c r="J347" s="430"/>
      <c r="K347" s="430"/>
      <c r="L347" s="430"/>
      <c r="M347" s="430"/>
      <c r="N347" s="430"/>
      <c r="O347" s="429" t="n">
        <v>2840</v>
      </c>
      <c r="P347" s="429" t="n">
        <v>2885</v>
      </c>
      <c r="Q347" s="506"/>
      <c r="R347" s="570"/>
      <c r="S347" s="584" t="n">
        <v>1</v>
      </c>
      <c r="T347" s="429" t="n">
        <f aca="false">(P347-O347)*S347</f>
        <v>45</v>
      </c>
      <c r="U347" s="668"/>
      <c r="V347" s="646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1030</v>
      </c>
      <c r="C348" s="148" t="n">
        <f aca="false">H348+E348</f>
        <v>79.18</v>
      </c>
      <c r="D348" s="148"/>
      <c r="E348" s="148" t="n">
        <f aca="false">F348+G348</f>
        <v>5.18</v>
      </c>
      <c r="F348" s="148" t="n">
        <f aca="false">0.04*H348</f>
        <v>2.96</v>
      </c>
      <c r="G348" s="148" t="n">
        <f aca="false">0.03*H348</f>
        <v>2.22</v>
      </c>
      <c r="H348" s="148" t="n">
        <f aca="false">T348</f>
        <v>74</v>
      </c>
      <c r="I348" s="148" t="n">
        <f aca="false">0.6*C348</f>
        <v>47.508</v>
      </c>
      <c r="J348" s="25"/>
      <c r="K348" s="25"/>
      <c r="L348" s="25"/>
      <c r="M348" s="25"/>
      <c r="N348" s="25"/>
      <c r="O348" s="148" t="n">
        <v>3440</v>
      </c>
      <c r="P348" s="148" t="n">
        <v>3514</v>
      </c>
      <c r="Q348" s="25"/>
      <c r="R348" s="226"/>
      <c r="S348" s="148" t="n">
        <v>1</v>
      </c>
      <c r="T348" s="148" t="n">
        <f aca="false">(P348-O348)*S348</f>
        <v>74</v>
      </c>
      <c r="U348" s="640"/>
      <c r="V348" s="426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236" t="s">
        <v>549</v>
      </c>
      <c r="C349" s="148" t="n">
        <f aca="false">H349+E349</f>
        <v>0</v>
      </c>
      <c r="D349" s="148"/>
      <c r="E349" s="148" t="n">
        <f aca="false">F349+G349</f>
        <v>0</v>
      </c>
      <c r="F349" s="148" t="n">
        <f aca="false">0.04*H349</f>
        <v>0</v>
      </c>
      <c r="G349" s="148" t="n">
        <f aca="false">0.03*H349</f>
        <v>0</v>
      </c>
      <c r="H349" s="148" t="n">
        <f aca="false">T349</f>
        <v>0</v>
      </c>
      <c r="I349" s="148" t="n">
        <f aca="false">0.6*C349</f>
        <v>0</v>
      </c>
      <c r="J349" s="25"/>
      <c r="K349" s="25"/>
      <c r="L349" s="25"/>
      <c r="M349" s="25"/>
      <c r="N349" s="25"/>
      <c r="O349" s="148" t="n">
        <v>7166</v>
      </c>
      <c r="P349" s="148" t="n">
        <v>7211</v>
      </c>
      <c r="Q349" s="25"/>
      <c r="R349" s="226"/>
      <c r="S349" s="148" t="n">
        <v>1</v>
      </c>
      <c r="T349" s="148" t="n">
        <f aca="false">(P349-O349)*S349-T347</f>
        <v>0</v>
      </c>
      <c r="U349" s="640" t="n">
        <v>6099</v>
      </c>
      <c r="V349" s="153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customFormat="false" ht="25.5" hidden="false" customHeight="false" outlineLevel="0" collapsed="false">
      <c r="A350" s="10"/>
      <c r="B350" s="236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6"/>
      <c r="S350" s="239" t="n">
        <v>1</v>
      </c>
      <c r="T350" s="148" t="n">
        <f aca="false">(P350-O350)*S350</f>
        <v>0</v>
      </c>
      <c r="U350" s="640" t="n">
        <v>451396</v>
      </c>
      <c r="V350" s="153" t="s">
        <v>1031</v>
      </c>
      <c r="W350" s="19" t="s">
        <v>245</v>
      </c>
      <c r="X350" s="9"/>
      <c r="Y350" s="9"/>
      <c r="Z350" s="9"/>
      <c r="AA350" s="9"/>
      <c r="AB350" s="9"/>
      <c r="AC350" s="9"/>
    </row>
    <row r="351" customFormat="false" ht="25.5" hidden="false" customHeight="false" outlineLevel="0" collapsed="false">
      <c r="A351" s="10"/>
      <c r="B351" s="236" t="s">
        <v>553</v>
      </c>
      <c r="C351" s="148" t="n">
        <f aca="false">H351+E351</f>
        <v>14.98</v>
      </c>
      <c r="D351" s="148"/>
      <c r="E351" s="148" t="n">
        <f aca="false">F351+G351</f>
        <v>0.98</v>
      </c>
      <c r="F351" s="148" t="n">
        <f aca="false">0.04*H351</f>
        <v>0.56</v>
      </c>
      <c r="G351" s="148" t="n">
        <f aca="false">0.03*H351</f>
        <v>0.42</v>
      </c>
      <c r="H351" s="148" t="n">
        <f aca="false">T351</f>
        <v>14</v>
      </c>
      <c r="I351" s="148" t="n">
        <f aca="false">0.6*C351</f>
        <v>8.988</v>
      </c>
      <c r="J351" s="25"/>
      <c r="K351" s="25"/>
      <c r="L351" s="25"/>
      <c r="M351" s="25"/>
      <c r="N351" s="25"/>
      <c r="O351" s="148" t="n">
        <v>6966</v>
      </c>
      <c r="P351" s="148" t="n">
        <v>6980</v>
      </c>
      <c r="Q351" s="25" t="s">
        <v>39</v>
      </c>
      <c r="R351" s="226"/>
      <c r="S351" s="239" t="n">
        <v>1</v>
      </c>
      <c r="T351" s="148" t="n">
        <f aca="false">(P351-O351)*S351</f>
        <v>14</v>
      </c>
      <c r="U351" s="640" t="n">
        <v>451396</v>
      </c>
      <c r="V351" s="153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641" t="s">
        <v>555</v>
      </c>
      <c r="C352" s="148" t="n">
        <f aca="false">H352+E352</f>
        <v>0</v>
      </c>
      <c r="D352" s="148"/>
      <c r="E352" s="148" t="n">
        <f aca="false">F352+G352</f>
        <v>0</v>
      </c>
      <c r="F352" s="148" t="n">
        <f aca="false">0.04*H352</f>
        <v>0</v>
      </c>
      <c r="G352" s="148" t="n">
        <f aca="false">0.03*H352</f>
        <v>0</v>
      </c>
      <c r="H352" s="148" t="n">
        <f aca="false">T352</f>
        <v>0</v>
      </c>
      <c r="I352" s="148" t="n">
        <f aca="false">0.6*C352</f>
        <v>0</v>
      </c>
      <c r="J352" s="25"/>
      <c r="K352" s="25"/>
      <c r="L352" s="25"/>
      <c r="M352" s="25"/>
      <c r="N352" s="25"/>
      <c r="O352" s="148" t="n">
        <v>10405</v>
      </c>
      <c r="P352" s="148" t="n">
        <v>10405</v>
      </c>
      <c r="Q352" s="25"/>
      <c r="R352" s="226"/>
      <c r="S352" s="239" t="n">
        <v>1</v>
      </c>
      <c r="T352" s="148" t="n">
        <f aca="false">(P352-O352)*S352</f>
        <v>0</v>
      </c>
      <c r="U352" s="640"/>
      <c r="V352" s="153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236" t="s">
        <v>557</v>
      </c>
      <c r="C353" s="148" t="n">
        <f aca="false">H353+E353</f>
        <v>0</v>
      </c>
      <c r="D353" s="148"/>
      <c r="E353" s="148" t="n">
        <f aca="false">F353+G353</f>
        <v>0</v>
      </c>
      <c r="F353" s="148" t="n">
        <f aca="false">0.04*H353</f>
        <v>0</v>
      </c>
      <c r="G353" s="148" t="n">
        <f aca="false">0.03*H353</f>
        <v>0</v>
      </c>
      <c r="H353" s="148" t="n">
        <f aca="false">T353</f>
        <v>0</v>
      </c>
      <c r="I353" s="148" t="n">
        <f aca="false">0.4*C353</f>
        <v>0</v>
      </c>
      <c r="J353" s="25"/>
      <c r="K353" s="25"/>
      <c r="L353" s="25"/>
      <c r="M353" s="25"/>
      <c r="N353" s="25"/>
      <c r="O353" s="148" t="n">
        <v>10404</v>
      </c>
      <c r="P353" s="148" t="n">
        <v>10404</v>
      </c>
      <c r="Q353" s="204"/>
      <c r="R353" s="276"/>
      <c r="S353" s="239" t="n">
        <v>1</v>
      </c>
      <c r="T353" s="148" t="n">
        <f aca="false">(P353-O353)*S353</f>
        <v>0</v>
      </c>
      <c r="U353" s="640" t="n">
        <v>382548</v>
      </c>
      <c r="V353" s="153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236" t="s">
        <v>559</v>
      </c>
      <c r="C354" s="148" t="n">
        <f aca="false">H354+E354</f>
        <v>69.55</v>
      </c>
      <c r="D354" s="148"/>
      <c r="E354" s="148" t="n">
        <f aca="false">F354+G354</f>
        <v>4.55</v>
      </c>
      <c r="F354" s="148" t="n">
        <f aca="false">0.04*H354</f>
        <v>2.6</v>
      </c>
      <c r="G354" s="148" t="n">
        <f aca="false">0.03*H354</f>
        <v>1.95</v>
      </c>
      <c r="H354" s="148" t="n">
        <f aca="false">T354</f>
        <v>65</v>
      </c>
      <c r="I354" s="148" t="n">
        <f aca="false">0.4*C354</f>
        <v>27.82</v>
      </c>
      <c r="J354" s="25"/>
      <c r="K354" s="25"/>
      <c r="L354" s="25"/>
      <c r="M354" s="25"/>
      <c r="N354" s="25"/>
      <c r="O354" s="148" t="n">
        <v>2067</v>
      </c>
      <c r="P354" s="148" t="n">
        <v>2132</v>
      </c>
      <c r="Q354" s="204"/>
      <c r="R354" s="276"/>
      <c r="S354" s="239" t="n">
        <v>1</v>
      </c>
      <c r="T354" s="148" t="n">
        <f aca="false">(P354-O354)*S354</f>
        <v>65</v>
      </c>
      <c r="U354" s="640"/>
      <c r="V354" s="153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236" t="s">
        <v>561</v>
      </c>
      <c r="C355" s="148" t="n">
        <f aca="false">E355+H355</f>
        <v>169.06</v>
      </c>
      <c r="D355" s="148"/>
      <c r="E355" s="148" t="n">
        <f aca="false">F355+G355</f>
        <v>11.06</v>
      </c>
      <c r="F355" s="148" t="n">
        <f aca="false">0.04*H355</f>
        <v>6.32</v>
      </c>
      <c r="G355" s="148" t="n">
        <f aca="false">0.03*H355</f>
        <v>4.74</v>
      </c>
      <c r="H355" s="148" t="n">
        <f aca="false">T355</f>
        <v>158</v>
      </c>
      <c r="I355" s="148" t="n">
        <f aca="false">H355*0.5</f>
        <v>79</v>
      </c>
      <c r="J355" s="463"/>
      <c r="K355" s="463"/>
      <c r="L355" s="463"/>
      <c r="M355" s="463"/>
      <c r="N355" s="463"/>
      <c r="O355" s="148" t="n">
        <v>4529</v>
      </c>
      <c r="P355" s="148" t="n">
        <v>4687</v>
      </c>
      <c r="Q355" s="463"/>
      <c r="R355" s="149"/>
      <c r="S355" s="239" t="n">
        <v>1</v>
      </c>
      <c r="T355" s="148" t="n">
        <f aca="false">(P355-O355)*S355</f>
        <v>158</v>
      </c>
      <c r="U355" s="640" t="s">
        <v>562</v>
      </c>
      <c r="V355" s="153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578" t="s">
        <v>1032</v>
      </c>
      <c r="C356" s="449" t="n">
        <f aca="false">H356+E356</f>
        <v>211.86</v>
      </c>
      <c r="D356" s="449"/>
      <c r="E356" s="449" t="n">
        <f aca="false">G356+F356</f>
        <v>13.86</v>
      </c>
      <c r="F356" s="449" t="n">
        <f aca="false">0.04*H356</f>
        <v>7.92</v>
      </c>
      <c r="G356" s="449" t="n">
        <f aca="false">0.03*H356</f>
        <v>5.94</v>
      </c>
      <c r="H356" s="449" t="n">
        <f aca="false">T356</f>
        <v>198</v>
      </c>
      <c r="I356" s="449" t="n">
        <f aca="false">0.6*C356</f>
        <v>127.116</v>
      </c>
      <c r="J356" s="614"/>
      <c r="K356" s="614"/>
      <c r="L356" s="614"/>
      <c r="M356" s="614"/>
      <c r="N356" s="614"/>
      <c r="O356" s="449" t="n">
        <v>36074</v>
      </c>
      <c r="P356" s="449" t="n">
        <v>36272</v>
      </c>
      <c r="Q356" s="615"/>
      <c r="R356" s="616"/>
      <c r="S356" s="617" t="n">
        <v>1</v>
      </c>
      <c r="T356" s="449" t="n">
        <f aca="false">(P356-O356)*S356</f>
        <v>198</v>
      </c>
      <c r="U356" s="640" t="n">
        <v>492280</v>
      </c>
      <c r="V356" s="153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236" t="s">
        <v>566</v>
      </c>
      <c r="C357" s="148" t="n">
        <f aca="false">H357+E357</f>
        <v>276.06</v>
      </c>
      <c r="D357" s="148"/>
      <c r="E357" s="148" t="n">
        <f aca="false">G357+F357</f>
        <v>18.06</v>
      </c>
      <c r="F357" s="148" t="n">
        <f aca="false">0.04*H357</f>
        <v>10.32</v>
      </c>
      <c r="G357" s="148" t="n">
        <f aca="false">0.03*H357</f>
        <v>7.74</v>
      </c>
      <c r="H357" s="148" t="n">
        <f aca="false">T357</f>
        <v>258</v>
      </c>
      <c r="I357" s="148" t="n">
        <f aca="false">0.6*C357</f>
        <v>165.636</v>
      </c>
      <c r="J357" s="25"/>
      <c r="K357" s="25"/>
      <c r="L357" s="25"/>
      <c r="M357" s="25"/>
      <c r="N357" s="25"/>
      <c r="O357" s="148" t="n">
        <v>62657</v>
      </c>
      <c r="P357" s="148" t="n">
        <v>62915</v>
      </c>
      <c r="Q357" s="237"/>
      <c r="R357" s="259"/>
      <c r="S357" s="239" t="n">
        <v>1</v>
      </c>
      <c r="T357" s="148" t="n">
        <f aca="false">(P357-O357)*S357</f>
        <v>258</v>
      </c>
      <c r="U357" s="640" t="n">
        <v>38602</v>
      </c>
      <c r="V357" s="153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236" t="s">
        <v>568</v>
      </c>
      <c r="C358" s="148" t="n">
        <f aca="false">H358+E358</f>
        <v>299.6</v>
      </c>
      <c r="D358" s="148"/>
      <c r="E358" s="148" t="n">
        <f aca="false">F358+G358</f>
        <v>19.6</v>
      </c>
      <c r="F358" s="148" t="n">
        <f aca="false">0.04*H358</f>
        <v>11.2</v>
      </c>
      <c r="G358" s="148" t="n">
        <f aca="false">0.03*H358</f>
        <v>8.4</v>
      </c>
      <c r="H358" s="148" t="n">
        <f aca="false">T358</f>
        <v>280</v>
      </c>
      <c r="I358" s="148" t="n">
        <f aca="false">0.6*C358</f>
        <v>179.76</v>
      </c>
      <c r="J358" s="25"/>
      <c r="K358" s="25"/>
      <c r="L358" s="25"/>
      <c r="M358" s="25"/>
      <c r="N358" s="25"/>
      <c r="O358" s="148" t="n">
        <v>27663</v>
      </c>
      <c r="P358" s="148" t="n">
        <v>27943</v>
      </c>
      <c r="Q358" s="204"/>
      <c r="R358" s="276"/>
      <c r="S358" s="148" t="n">
        <v>1</v>
      </c>
      <c r="T358" s="148" t="n">
        <f aca="false">(P358-O358)*S358</f>
        <v>280</v>
      </c>
      <c r="U358" s="640" t="n">
        <v>5978</v>
      </c>
      <c r="V358" s="153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236" t="s">
        <v>570</v>
      </c>
      <c r="C359" s="148" t="n">
        <f aca="false">E359+H359</f>
        <v>371.29</v>
      </c>
      <c r="D359" s="148"/>
      <c r="E359" s="148" t="n">
        <f aca="false">F359+G359</f>
        <v>24.29</v>
      </c>
      <c r="F359" s="148" t="n">
        <f aca="false">0.04*H359</f>
        <v>13.88</v>
      </c>
      <c r="G359" s="148" t="n">
        <f aca="false">0.03*H359</f>
        <v>10.41</v>
      </c>
      <c r="H359" s="148" t="n">
        <f aca="false">T359</f>
        <v>347</v>
      </c>
      <c r="I359" s="148" t="n">
        <f aca="false">H359*0.5</f>
        <v>173.5</v>
      </c>
      <c r="J359" s="463"/>
      <c r="K359" s="463"/>
      <c r="L359" s="463"/>
      <c r="M359" s="463"/>
      <c r="N359" s="463"/>
      <c r="O359" s="148" t="n">
        <v>74783</v>
      </c>
      <c r="P359" s="148" t="n">
        <v>75130</v>
      </c>
      <c r="Q359" s="463"/>
      <c r="R359" s="149"/>
      <c r="S359" s="239" t="n">
        <v>1</v>
      </c>
      <c r="T359" s="148" t="n">
        <f aca="false">(P359-O359)*S359</f>
        <v>347</v>
      </c>
      <c r="U359" s="640" t="s">
        <v>562</v>
      </c>
      <c r="V359" s="153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618" t="s">
        <v>572</v>
      </c>
      <c r="C360" s="148" t="n">
        <f aca="false">H360+E360</f>
        <v>398.04</v>
      </c>
      <c r="D360" s="148"/>
      <c r="E360" s="148" t="n">
        <f aca="false">F360+G360</f>
        <v>26.04</v>
      </c>
      <c r="F360" s="148" t="n">
        <f aca="false">0.04*H360</f>
        <v>14.88</v>
      </c>
      <c r="G360" s="148" t="n">
        <f aca="false">0.03*H360</f>
        <v>11.16</v>
      </c>
      <c r="H360" s="148" t="n">
        <f aca="false">T360</f>
        <v>372</v>
      </c>
      <c r="I360" s="148" t="n">
        <f aca="false">0.6*C360</f>
        <v>238.824</v>
      </c>
      <c r="J360" s="25"/>
      <c r="K360" s="25"/>
      <c r="L360" s="25"/>
      <c r="M360" s="25"/>
      <c r="N360" s="25"/>
      <c r="O360" s="148" t="n">
        <v>24007</v>
      </c>
      <c r="P360" s="148" t="n">
        <v>24379</v>
      </c>
      <c r="Q360" s="204"/>
      <c r="R360" s="276"/>
      <c r="S360" s="239" t="n">
        <v>1</v>
      </c>
      <c r="T360" s="148" t="n">
        <f aca="false">(P360-O360)*S360</f>
        <v>372</v>
      </c>
      <c r="U360" s="640"/>
      <c r="V360" s="153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618" t="s">
        <v>572</v>
      </c>
      <c r="C361" s="148" t="n">
        <f aca="false">H361+E361</f>
        <v>517.88</v>
      </c>
      <c r="D361" s="148"/>
      <c r="E361" s="148" t="n">
        <f aca="false">F361+G361</f>
        <v>33.88</v>
      </c>
      <c r="F361" s="148" t="n">
        <f aca="false">0.04*H361</f>
        <v>19.36</v>
      </c>
      <c r="G361" s="148" t="n">
        <f aca="false">0.03*H361</f>
        <v>14.52</v>
      </c>
      <c r="H361" s="148" t="n">
        <f aca="false">T361</f>
        <v>484</v>
      </c>
      <c r="I361" s="148" t="n">
        <f aca="false">0.6*C361</f>
        <v>310.728</v>
      </c>
      <c r="J361" s="25"/>
      <c r="K361" s="25"/>
      <c r="L361" s="25"/>
      <c r="M361" s="25"/>
      <c r="N361" s="25"/>
      <c r="O361" s="148" t="n">
        <v>10307</v>
      </c>
      <c r="P361" s="148" t="n">
        <v>10791</v>
      </c>
      <c r="Q361" s="204"/>
      <c r="R361" s="276"/>
      <c r="S361" s="239" t="n">
        <v>1</v>
      </c>
      <c r="T361" s="148" t="n">
        <f aca="false">(P361-O361)*S361</f>
        <v>484</v>
      </c>
      <c r="U361" s="640"/>
      <c r="V361" s="153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619" t="s">
        <v>575</v>
      </c>
      <c r="C362" s="148" t="n">
        <f aca="false">H362+E362</f>
        <v>1754.8</v>
      </c>
      <c r="D362" s="148"/>
      <c r="E362" s="148" t="n">
        <f aca="false">F362+G362</f>
        <v>114.8</v>
      </c>
      <c r="F362" s="148" t="n">
        <f aca="false">0.04*H362</f>
        <v>65.6</v>
      </c>
      <c r="G362" s="148" t="n">
        <f aca="false">0.03*H362</f>
        <v>49.2</v>
      </c>
      <c r="H362" s="148" t="n">
        <f aca="false">T362</f>
        <v>1640</v>
      </c>
      <c r="I362" s="148" t="n">
        <f aca="false">0.6*C362</f>
        <v>1052.88</v>
      </c>
      <c r="J362" s="25"/>
      <c r="K362" s="25"/>
      <c r="L362" s="25"/>
      <c r="M362" s="25"/>
      <c r="N362" s="25"/>
      <c r="O362" s="148" t="n">
        <f aca="false">7130+49550+21860</f>
        <v>78540</v>
      </c>
      <c r="P362" s="148" t="n">
        <f aca="false">7430+49920+22830</f>
        <v>80180</v>
      </c>
      <c r="Q362" s="204"/>
      <c r="R362" s="276"/>
      <c r="S362" s="148" t="n">
        <v>1</v>
      </c>
      <c r="T362" s="148" t="n">
        <f aca="false">(P362-O362)*S362</f>
        <v>1640</v>
      </c>
      <c r="U362" s="640" t="s">
        <v>576</v>
      </c>
      <c r="V362" s="153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6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7"/>
      <c r="R363" s="259"/>
      <c r="S363" s="239" t="n">
        <v>1</v>
      </c>
      <c r="T363" s="148" t="n">
        <f aca="false">(P363-O363)*S363</f>
        <v>0</v>
      </c>
      <c r="U363" s="686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6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6"/>
      <c r="S364" s="148" t="n">
        <v>1</v>
      </c>
      <c r="T364" s="148" t="n">
        <f aca="false">P364-O364</f>
        <v>0</v>
      </c>
      <c r="U364" s="640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28" t="s">
        <v>906</v>
      </c>
      <c r="C365" s="148" t="n">
        <f aca="false">H365+E365</f>
        <v>130.54</v>
      </c>
      <c r="D365" s="148"/>
      <c r="E365" s="148" t="n">
        <f aca="false">F365+G365</f>
        <v>8.54</v>
      </c>
      <c r="F365" s="148" t="n">
        <f aca="false">0.04*H365</f>
        <v>4.88</v>
      </c>
      <c r="G365" s="148" t="n">
        <f aca="false">0.03*H365</f>
        <v>3.66</v>
      </c>
      <c r="H365" s="148" t="n">
        <f aca="false">T365</f>
        <v>122</v>
      </c>
      <c r="I365" s="148" t="n">
        <f aca="false">0.6*C365</f>
        <v>78.324</v>
      </c>
      <c r="J365" s="25"/>
      <c r="K365" s="25"/>
      <c r="L365" s="25"/>
      <c r="M365" s="25"/>
      <c r="N365" s="25"/>
      <c r="O365" s="148" t="n">
        <v>9722</v>
      </c>
      <c r="P365" s="148" t="n">
        <v>9844</v>
      </c>
      <c r="Q365" s="25" t="s">
        <v>35</v>
      </c>
      <c r="R365" s="226"/>
      <c r="S365" s="148" t="n">
        <v>1</v>
      </c>
      <c r="T365" s="148" t="n">
        <f aca="false">P365-O365</f>
        <v>122</v>
      </c>
      <c r="U365" s="640"/>
      <c r="V365" s="153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641" t="s">
        <v>580</v>
      </c>
      <c r="C366" s="148" t="n">
        <f aca="false">H366+E366</f>
        <v>161.57</v>
      </c>
      <c r="D366" s="148"/>
      <c r="E366" s="148" t="n">
        <f aca="false">F366+G366</f>
        <v>10.57</v>
      </c>
      <c r="F366" s="148" t="n">
        <f aca="false">0.04*H366</f>
        <v>6.04</v>
      </c>
      <c r="G366" s="148" t="n">
        <f aca="false">0.03*H366</f>
        <v>4.53</v>
      </c>
      <c r="H366" s="148" t="n">
        <f aca="false">T366</f>
        <v>151</v>
      </c>
      <c r="I366" s="148" t="n">
        <f aca="false">0.6*C366</f>
        <v>96.942</v>
      </c>
      <c r="J366" s="25"/>
      <c r="K366" s="25"/>
      <c r="L366" s="25"/>
      <c r="M366" s="25"/>
      <c r="N366" s="25"/>
      <c r="O366" s="148" t="n">
        <v>16123</v>
      </c>
      <c r="P366" s="148" t="n">
        <v>16274</v>
      </c>
      <c r="Q366" s="25"/>
      <c r="R366" s="226"/>
      <c r="S366" s="148" t="n">
        <v>1</v>
      </c>
      <c r="T366" s="148" t="n">
        <f aca="false">(P366-O366)*S366</f>
        <v>151</v>
      </c>
      <c r="U366" s="640" t="n">
        <v>783398</v>
      </c>
      <c r="V366" s="153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31" t="s">
        <v>582</v>
      </c>
      <c r="C367" s="32" t="n">
        <f aca="false">H367+E367</f>
        <v>0</v>
      </c>
      <c r="D367" s="32"/>
      <c r="E367" s="32" t="n">
        <f aca="false">F367+G367</f>
        <v>0</v>
      </c>
      <c r="F367" s="32" t="n">
        <f aca="false">0.04*H367</f>
        <v>0</v>
      </c>
      <c r="G367" s="32" t="n">
        <f aca="false">0.03*H367</f>
        <v>0</v>
      </c>
      <c r="H367" s="32" t="n">
        <f aca="false">T367</f>
        <v>0</v>
      </c>
      <c r="I367" s="32" t="n">
        <f aca="false">0.6*C367</f>
        <v>0</v>
      </c>
      <c r="J367" s="35"/>
      <c r="K367" s="35"/>
      <c r="L367" s="35"/>
      <c r="M367" s="35"/>
      <c r="N367" s="35" t="s">
        <v>583</v>
      </c>
      <c r="O367" s="126" t="n">
        <v>27978</v>
      </c>
      <c r="P367" s="126" t="n">
        <v>27978</v>
      </c>
      <c r="Q367" s="36"/>
      <c r="R367" s="42"/>
      <c r="S367" s="69" t="n">
        <v>1</v>
      </c>
      <c r="T367" s="32" t="n">
        <f aca="false">(P367-O367)*S367</f>
        <v>0</v>
      </c>
      <c r="U367" s="418" t="n">
        <v>540368</v>
      </c>
      <c r="V367" s="39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687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236" t="s">
        <v>587</v>
      </c>
      <c r="C369" s="148" t="n">
        <f aca="false">H369+E369</f>
        <v>11.77</v>
      </c>
      <c r="D369" s="148"/>
      <c r="E369" s="148" t="n">
        <f aca="false">F369+G369</f>
        <v>0.77</v>
      </c>
      <c r="F369" s="148" t="n">
        <f aca="false">0.04*H369</f>
        <v>0.44</v>
      </c>
      <c r="G369" s="148" t="n">
        <f aca="false">0.03*H369</f>
        <v>0.33</v>
      </c>
      <c r="H369" s="148" t="n">
        <f aca="false">T369</f>
        <v>11</v>
      </c>
      <c r="I369" s="148" t="n">
        <f aca="false">0.5*C369</f>
        <v>5.885</v>
      </c>
      <c r="J369" s="25"/>
      <c r="K369" s="25"/>
      <c r="L369" s="25"/>
      <c r="M369" s="25"/>
      <c r="N369" s="25"/>
      <c r="O369" s="148" t="n">
        <v>4885</v>
      </c>
      <c r="P369" s="148" t="n">
        <v>4896</v>
      </c>
      <c r="Q369" s="204"/>
      <c r="R369" s="276"/>
      <c r="S369" s="401" t="n">
        <v>1</v>
      </c>
      <c r="T369" s="148" t="n">
        <f aca="false">(P369-O369)*S369</f>
        <v>11</v>
      </c>
      <c r="U369" s="640" t="n">
        <v>421550</v>
      </c>
      <c r="V369" s="153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236" t="s">
        <v>589</v>
      </c>
      <c r="C370" s="148" t="n">
        <f aca="false">H370+E370</f>
        <v>57.78</v>
      </c>
      <c r="D370" s="148"/>
      <c r="E370" s="148" t="n">
        <f aca="false">G370+F370</f>
        <v>3.78</v>
      </c>
      <c r="F370" s="148" t="n">
        <f aca="false">0.04*H370</f>
        <v>2.16</v>
      </c>
      <c r="G370" s="148" t="n">
        <f aca="false">0.03*H370</f>
        <v>1.62</v>
      </c>
      <c r="H370" s="148" t="n">
        <f aca="false">T370</f>
        <v>54</v>
      </c>
      <c r="I370" s="148" t="n">
        <f aca="false">0.6*C370</f>
        <v>34.668</v>
      </c>
      <c r="J370" s="25"/>
      <c r="K370" s="25"/>
      <c r="L370" s="25"/>
      <c r="M370" s="25"/>
      <c r="N370" s="25"/>
      <c r="O370" s="148" t="n">
        <v>34065</v>
      </c>
      <c r="P370" s="148" t="n">
        <v>34119</v>
      </c>
      <c r="Q370" s="237"/>
      <c r="R370" s="259"/>
      <c r="S370" s="239" t="n">
        <v>1</v>
      </c>
      <c r="T370" s="148" t="n">
        <f aca="false">(P370-O370)*S370</f>
        <v>54</v>
      </c>
      <c r="U370" s="640" t="n">
        <v>78402</v>
      </c>
      <c r="V370" s="153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236" t="s">
        <v>591</v>
      </c>
      <c r="C371" s="148" t="n">
        <f aca="false">H371+E371</f>
        <v>0</v>
      </c>
      <c r="D371" s="148"/>
      <c r="E371" s="148" t="n">
        <f aca="false">F371+G371</f>
        <v>0</v>
      </c>
      <c r="F371" s="148" t="n">
        <f aca="false">0.04*H371</f>
        <v>0</v>
      </c>
      <c r="G371" s="148" t="n">
        <f aca="false">0.03*H371</f>
        <v>0</v>
      </c>
      <c r="H371" s="148" t="n">
        <f aca="false">T371</f>
        <v>0</v>
      </c>
      <c r="I371" s="148" t="n">
        <f aca="false">0.4*C371</f>
        <v>0</v>
      </c>
      <c r="J371" s="25"/>
      <c r="K371" s="25"/>
      <c r="L371" s="25"/>
      <c r="M371" s="25"/>
      <c r="N371" s="25" t="s">
        <v>592</v>
      </c>
      <c r="O371" s="148" t="n">
        <v>7055</v>
      </c>
      <c r="P371" s="148" t="n">
        <v>7055</v>
      </c>
      <c r="Q371" s="25" t="s">
        <v>153</v>
      </c>
      <c r="R371" s="226"/>
      <c r="S371" s="239" t="n">
        <v>1</v>
      </c>
      <c r="T371" s="148" t="n">
        <f aca="false">(P371-O371)*S371</f>
        <v>0</v>
      </c>
      <c r="U371" s="640" t="n">
        <v>295380</v>
      </c>
      <c r="V371" s="153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236" t="s">
        <v>936</v>
      </c>
      <c r="C372" s="148" t="n">
        <f aca="false">H372+E372</f>
        <v>0</v>
      </c>
      <c r="D372" s="148"/>
      <c r="E372" s="148" t="n">
        <f aca="false">F372+G372</f>
        <v>0</v>
      </c>
      <c r="F372" s="148" t="n">
        <f aca="false">0.04*H372</f>
        <v>0</v>
      </c>
      <c r="G372" s="148" t="n">
        <f aca="false">0.03*H372</f>
        <v>0</v>
      </c>
      <c r="H372" s="148" t="n">
        <f aca="false">T372</f>
        <v>0</v>
      </c>
      <c r="I372" s="148" t="n">
        <f aca="false">0.4*C372</f>
        <v>0</v>
      </c>
      <c r="J372" s="25"/>
      <c r="K372" s="25"/>
      <c r="L372" s="25"/>
      <c r="M372" s="25"/>
      <c r="N372" s="25"/>
      <c r="O372" s="148" t="n">
        <v>6962</v>
      </c>
      <c r="P372" s="148" t="n">
        <v>6962</v>
      </c>
      <c r="Q372" s="204"/>
      <c r="R372" s="276"/>
      <c r="S372" s="239" t="n">
        <v>1</v>
      </c>
      <c r="T372" s="148" t="n">
        <f aca="false">(P372-O372)*S372</f>
        <v>0</v>
      </c>
      <c r="U372" s="640" t="n">
        <v>2302221</v>
      </c>
      <c r="V372" s="153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236" t="s">
        <v>596</v>
      </c>
      <c r="C373" s="148" t="n">
        <f aca="false">H373+E373</f>
        <v>111.28</v>
      </c>
      <c r="D373" s="148"/>
      <c r="E373" s="148" t="n">
        <f aca="false">F373+G373</f>
        <v>7.28</v>
      </c>
      <c r="F373" s="148" t="n">
        <f aca="false">0.04*H373</f>
        <v>4.16</v>
      </c>
      <c r="G373" s="148" t="n">
        <f aca="false">0.03*H373</f>
        <v>3.12</v>
      </c>
      <c r="H373" s="148" t="n">
        <f aca="false">T373</f>
        <v>104</v>
      </c>
      <c r="I373" s="148" t="n">
        <f aca="false">0.6*C373</f>
        <v>66.768</v>
      </c>
      <c r="J373" s="25"/>
      <c r="K373" s="25"/>
      <c r="L373" s="25"/>
      <c r="M373" s="25"/>
      <c r="N373" s="25"/>
      <c r="O373" s="148" t="n">
        <v>10569</v>
      </c>
      <c r="P373" s="148" t="n">
        <v>10673</v>
      </c>
      <c r="Q373" s="237"/>
      <c r="R373" s="259"/>
      <c r="S373" s="148" t="n">
        <v>1</v>
      </c>
      <c r="T373" s="148" t="n">
        <f aca="false">(P373-O373)*S373</f>
        <v>104</v>
      </c>
      <c r="U373" s="640" t="n">
        <v>3224</v>
      </c>
      <c r="V373" s="153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6" t="s">
        <v>598</v>
      </c>
      <c r="C374" s="148" t="n">
        <f aca="false">H374+E374+64</f>
        <v>84.33</v>
      </c>
      <c r="D374" s="148"/>
      <c r="E374" s="148" t="n">
        <f aca="false">F374+G374</f>
        <v>1.33</v>
      </c>
      <c r="F374" s="148" t="n">
        <f aca="false">0.04*H374</f>
        <v>0.76</v>
      </c>
      <c r="G374" s="148" t="n">
        <f aca="false">0.03*H374</f>
        <v>0.57</v>
      </c>
      <c r="H374" s="148" t="n">
        <f aca="false">T374</f>
        <v>19</v>
      </c>
      <c r="I374" s="148" t="n">
        <v>649</v>
      </c>
      <c r="J374" s="25"/>
      <c r="K374" s="25"/>
      <c r="L374" s="25"/>
      <c r="M374" s="25"/>
      <c r="N374" s="25"/>
      <c r="O374" s="148" t="n">
        <v>2219</v>
      </c>
      <c r="P374" s="148" t="n">
        <v>2238</v>
      </c>
      <c r="Q374" s="237"/>
      <c r="R374" s="259"/>
      <c r="S374" s="148" t="n">
        <v>1</v>
      </c>
      <c r="T374" s="148" t="n">
        <f aca="false">(P374-O374)*S374</f>
        <v>19</v>
      </c>
      <c r="U374" s="640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618" t="s">
        <v>600</v>
      </c>
      <c r="C375" s="148" t="n">
        <f aca="false">H375+E375</f>
        <v>16.05</v>
      </c>
      <c r="D375" s="148"/>
      <c r="E375" s="148" t="n">
        <f aca="false">F375+G375</f>
        <v>1.05</v>
      </c>
      <c r="F375" s="148" t="n">
        <f aca="false">0.04*H375</f>
        <v>0.6</v>
      </c>
      <c r="G375" s="148" t="n">
        <f aca="false">0.03*H375</f>
        <v>0.45</v>
      </c>
      <c r="H375" s="148" t="n">
        <f aca="false">T375</f>
        <v>15</v>
      </c>
      <c r="I375" s="148" t="n">
        <f aca="false">0.6*C375</f>
        <v>9.63</v>
      </c>
      <c r="J375" s="25"/>
      <c r="K375" s="25"/>
      <c r="L375" s="25"/>
      <c r="M375" s="25"/>
      <c r="N375" s="25"/>
      <c r="O375" s="148" t="n">
        <v>16655</v>
      </c>
      <c r="P375" s="148" t="n">
        <v>16670</v>
      </c>
      <c r="Q375" s="237"/>
      <c r="R375" s="259"/>
      <c r="S375" s="148" t="n">
        <v>1</v>
      </c>
      <c r="T375" s="148" t="n">
        <f aca="false">(P375-O375)*S375</f>
        <v>15</v>
      </c>
      <c r="U375" s="640"/>
      <c r="V375" s="153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236" t="s">
        <v>602</v>
      </c>
      <c r="C376" s="148" t="n">
        <f aca="false">H376+E376</f>
        <v>1025.06</v>
      </c>
      <c r="D376" s="148"/>
      <c r="E376" s="148" t="n">
        <f aca="false">F376++G376</f>
        <v>67.06</v>
      </c>
      <c r="F376" s="148" t="n">
        <f aca="false">0.04*H376</f>
        <v>38.32</v>
      </c>
      <c r="G376" s="148" t="n">
        <f aca="false">0.03*H376</f>
        <v>28.74</v>
      </c>
      <c r="H376" s="148" t="n">
        <f aca="false">T376</f>
        <v>958</v>
      </c>
      <c r="I376" s="148" t="n">
        <f aca="false">0.6*C376</f>
        <v>615.036</v>
      </c>
      <c r="J376" s="25"/>
      <c r="K376" s="25"/>
      <c r="L376" s="25"/>
      <c r="M376" s="25"/>
      <c r="N376" s="25"/>
      <c r="O376" s="148" t="n">
        <v>403943</v>
      </c>
      <c r="P376" s="148" t="n">
        <v>404901</v>
      </c>
      <c r="Q376" s="204"/>
      <c r="R376" s="276"/>
      <c r="S376" s="239" t="n">
        <v>1</v>
      </c>
      <c r="T376" s="148" t="n">
        <f aca="false">(P376-O376)*S376</f>
        <v>958</v>
      </c>
      <c r="U376" s="640" t="n">
        <v>69776</v>
      </c>
      <c r="V376" s="153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236" t="s">
        <v>604</v>
      </c>
      <c r="C377" s="148" t="n">
        <f aca="false">H377+E377</f>
        <v>1670.27</v>
      </c>
      <c r="D377" s="148"/>
      <c r="E377" s="148" t="n">
        <f aca="false">G377+F377</f>
        <v>109.27</v>
      </c>
      <c r="F377" s="148" t="n">
        <f aca="false">0.04*H377</f>
        <v>62.44</v>
      </c>
      <c r="G377" s="148" t="n">
        <f aca="false">0.03*H377</f>
        <v>46.83</v>
      </c>
      <c r="H377" s="148" t="n">
        <f aca="false">T377</f>
        <v>1561</v>
      </c>
      <c r="I377" s="148" t="n">
        <f aca="false">0.6*C377</f>
        <v>1002.162</v>
      </c>
      <c r="J377" s="25"/>
      <c r="K377" s="25"/>
      <c r="L377" s="25"/>
      <c r="M377" s="25"/>
      <c r="N377" s="25"/>
      <c r="O377" s="148" t="n">
        <v>186733</v>
      </c>
      <c r="P377" s="148" t="n">
        <v>188294</v>
      </c>
      <c r="Q377" s="237"/>
      <c r="R377" s="259"/>
      <c r="S377" s="239" t="n">
        <v>1</v>
      </c>
      <c r="T377" s="148" t="n">
        <f aca="false">(P377-O377)*S377</f>
        <v>1561</v>
      </c>
      <c r="U377" s="640" t="n">
        <v>3868</v>
      </c>
      <c r="V377" s="153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41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14464.06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U379" s="675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U380" s="675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41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640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640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U384" s="675"/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640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640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640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640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640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640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640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673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640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640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640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640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U397" s="675"/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640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640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U400" s="675"/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U401" s="675"/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640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U403" s="675"/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640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640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640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640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U408" s="675"/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U409" s="675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U410" s="675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U411" s="675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U412" s="675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640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640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640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640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640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640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640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640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640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640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640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640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640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640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640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640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688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640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640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640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640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640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640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640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640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640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640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640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640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640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640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U444" s="675"/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U445" s="675"/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U446" s="684"/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U447" s="675"/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640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640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640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640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640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640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640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640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640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U457" s="675"/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U458" s="675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640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U460" s="675"/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640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640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U463" s="675"/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U464" s="675"/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U465" s="675"/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U466" s="675"/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640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640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640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640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640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640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640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640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640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640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640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640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640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640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640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640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640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U484" s="675"/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U485" s="675"/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U486" s="675"/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U487" s="675"/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640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U489" s="675"/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640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U491" s="675"/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640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640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640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640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U496" s="675"/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640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U498" s="675"/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640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640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640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640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640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640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U505" s="675"/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U506" s="675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640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640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U509" s="675"/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640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640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640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640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U514" s="675"/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U515" s="675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640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640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U518" s="675"/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U519" s="675"/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U520" s="675"/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U521" s="675"/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673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U523" s="675"/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673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U525" s="675"/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640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640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640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640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640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640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640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640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640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640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640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U537" s="675"/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640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U539" s="675"/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U540" s="675"/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640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U542" s="675"/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U543" s="675"/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640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640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640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640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640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640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640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640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640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640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640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640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640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U557" s="675"/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640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640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U560" s="675"/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U561" s="675"/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U562" s="675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U563" s="675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U564" s="675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U565" s="675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U566" s="675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U567" s="675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U568" s="675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640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640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640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640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U573" s="675"/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U574" s="675"/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640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640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640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640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640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U580" s="675"/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640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U582" s="675"/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640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U584" s="675"/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U585" s="675"/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U586" s="675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U587" s="675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U588" s="675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U589" s="675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U590" s="675"/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U591" s="675"/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640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640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640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U595" s="675"/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640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640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U598" s="675"/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640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640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640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640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640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640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640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640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640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U608" s="675"/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640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640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640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640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640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719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640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718" t="s">
        <v>656</v>
      </c>
      <c r="C615" s="148" t="n">
        <f aca="false">H615+E615</f>
        <v>276.06</v>
      </c>
      <c r="D615" s="190"/>
      <c r="E615" s="148" t="n">
        <f aca="false">F615+G615</f>
        <v>18.06</v>
      </c>
      <c r="F615" s="148" t="n">
        <f aca="false">0.04*H615</f>
        <v>10.32</v>
      </c>
      <c r="G615" s="148" t="n">
        <f aca="false">0.03*H615</f>
        <v>7.74</v>
      </c>
      <c r="H615" s="148" t="n">
        <f aca="false">T615</f>
        <v>258</v>
      </c>
      <c r="I615" s="148" t="n">
        <f aca="false">0.5*C615</f>
        <v>138.03</v>
      </c>
      <c r="J615" s="25"/>
      <c r="K615" s="25"/>
      <c r="L615" s="25"/>
      <c r="M615" s="25"/>
      <c r="N615" s="25"/>
      <c r="O615" s="449" t="n">
        <v>15327</v>
      </c>
      <c r="P615" s="449" t="n">
        <v>15585</v>
      </c>
      <c r="Q615" s="237"/>
      <c r="R615" s="259"/>
      <c r="S615" s="239" t="n">
        <v>1</v>
      </c>
      <c r="T615" s="148" t="n">
        <f aca="false">(P615-O615)*S615</f>
        <v>258</v>
      </c>
      <c r="U615" s="640" t="n">
        <v>2262538</v>
      </c>
      <c r="V615" s="153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718" t="s">
        <v>658</v>
      </c>
      <c r="C616" s="148" t="n">
        <f aca="false">H616+E616</f>
        <v>0</v>
      </c>
      <c r="D616" s="148"/>
      <c r="E616" s="148" t="n">
        <f aca="false">F616+G616</f>
        <v>0</v>
      </c>
      <c r="F616" s="148" t="n">
        <f aca="false">0.04*H616</f>
        <v>0</v>
      </c>
      <c r="G616" s="148" t="n">
        <f aca="false">0.03*H616</f>
        <v>0</v>
      </c>
      <c r="H616" s="148" t="n">
        <f aca="false">T616</f>
        <v>0</v>
      </c>
      <c r="I616" s="148" t="n">
        <f aca="false">0.5*C616</f>
        <v>0</v>
      </c>
      <c r="J616" s="25"/>
      <c r="K616" s="25"/>
      <c r="L616" s="25"/>
      <c r="M616" s="25"/>
      <c r="N616" s="25"/>
      <c r="O616" s="449" t="n">
        <v>45710</v>
      </c>
      <c r="P616" s="449" t="n">
        <v>45710</v>
      </c>
      <c r="Q616" s="25"/>
      <c r="R616" s="226"/>
      <c r="S616" s="239" t="n">
        <v>1</v>
      </c>
      <c r="T616" s="148" t="n">
        <f aca="false">(P616-O616)*S616</f>
        <v>0</v>
      </c>
      <c r="U616" s="640" t="n">
        <v>5521045</v>
      </c>
      <c r="V616" s="153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718" t="s">
        <v>660</v>
      </c>
      <c r="C617" s="148" t="n">
        <f aca="false">H617+E617</f>
        <v>441.91</v>
      </c>
      <c r="D617" s="149"/>
      <c r="E617" s="148" t="n">
        <f aca="false">F617+G617</f>
        <v>28.91</v>
      </c>
      <c r="F617" s="148" t="n">
        <f aca="false">0.04*H617</f>
        <v>16.52</v>
      </c>
      <c r="G617" s="148" t="n">
        <f aca="false">0.03*H617</f>
        <v>12.39</v>
      </c>
      <c r="H617" s="148" t="n">
        <f aca="false">T617</f>
        <v>413</v>
      </c>
      <c r="I617" s="148" t="n">
        <f aca="false">0.5*C617</f>
        <v>220.955</v>
      </c>
      <c r="J617" s="25"/>
      <c r="K617" s="25"/>
      <c r="L617" s="25"/>
      <c r="M617" s="25"/>
      <c r="N617" s="25"/>
      <c r="O617" s="449" t="n">
        <v>37314</v>
      </c>
      <c r="P617" s="449" t="n">
        <v>37727</v>
      </c>
      <c r="Q617" s="204"/>
      <c r="R617" s="514"/>
      <c r="S617" s="239" t="n">
        <v>1</v>
      </c>
      <c r="T617" s="148" t="n">
        <f aca="false">(P617-O617)*S617</f>
        <v>413</v>
      </c>
      <c r="U617" s="640" t="n">
        <v>2261340</v>
      </c>
      <c r="V617" s="153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718" t="s">
        <v>662</v>
      </c>
      <c r="C618" s="148" t="n">
        <f aca="false">H618+E618</f>
        <v>858.14</v>
      </c>
      <c r="D618" s="149"/>
      <c r="E618" s="148" t="n">
        <f aca="false">F618+G618</f>
        <v>56.14</v>
      </c>
      <c r="F618" s="148" t="n">
        <f aca="false">0.04*H618</f>
        <v>32.08</v>
      </c>
      <c r="G618" s="148" t="n">
        <f aca="false">0.03*H618</f>
        <v>24.06</v>
      </c>
      <c r="H618" s="148" t="n">
        <f aca="false">T618</f>
        <v>802</v>
      </c>
      <c r="I618" s="148" t="n">
        <f aca="false">0.5*C618</f>
        <v>429.07</v>
      </c>
      <c r="J618" s="25"/>
      <c r="K618" s="25"/>
      <c r="L618" s="25"/>
      <c r="M618" s="25"/>
      <c r="N618" s="25"/>
      <c r="O618" s="449" t="n">
        <v>46742</v>
      </c>
      <c r="P618" s="449" t="n">
        <v>47544</v>
      </c>
      <c r="Q618" s="204"/>
      <c r="R618" s="514"/>
      <c r="S618" s="239" t="n">
        <v>1</v>
      </c>
      <c r="T618" s="148" t="n">
        <f aca="false">(P618-O618)*S618</f>
        <v>802</v>
      </c>
      <c r="U618" s="640" t="n">
        <v>5510929</v>
      </c>
      <c r="V618" s="153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718" t="s">
        <v>664</v>
      </c>
      <c r="C619" s="148" t="n">
        <f aca="false">H619+E619</f>
        <v>447.26</v>
      </c>
      <c r="D619" s="190"/>
      <c r="E619" s="148" t="n">
        <f aca="false">F619+G619</f>
        <v>29.26</v>
      </c>
      <c r="F619" s="148" t="n">
        <f aca="false">0.04*H619</f>
        <v>16.72</v>
      </c>
      <c r="G619" s="148" t="n">
        <f aca="false">0.03*H619</f>
        <v>12.54</v>
      </c>
      <c r="H619" s="148" t="n">
        <f aca="false">T619</f>
        <v>418</v>
      </c>
      <c r="I619" s="148" t="n">
        <f aca="false">0.5*C619</f>
        <v>223.63</v>
      </c>
      <c r="J619" s="25"/>
      <c r="K619" s="25"/>
      <c r="L619" s="25"/>
      <c r="M619" s="25"/>
      <c r="N619" s="25"/>
      <c r="O619" s="449" t="n">
        <v>69463</v>
      </c>
      <c r="P619" s="449" t="n">
        <v>69881</v>
      </c>
      <c r="Q619" s="204"/>
      <c r="R619" s="514"/>
      <c r="S619" s="239" t="n">
        <v>1</v>
      </c>
      <c r="T619" s="148" t="n">
        <f aca="false">(P619-O619)*S619</f>
        <v>418</v>
      </c>
      <c r="U619" s="640" t="n">
        <v>5511505</v>
      </c>
      <c r="V619" s="153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718" t="s">
        <v>666</v>
      </c>
      <c r="C620" s="148" t="n">
        <f aca="false">H620+E620</f>
        <v>239.68</v>
      </c>
      <c r="D620" s="149"/>
      <c r="E620" s="148" t="n">
        <f aca="false">F620+G620</f>
        <v>15.68</v>
      </c>
      <c r="F620" s="148" t="n">
        <f aca="false">0.04*H620</f>
        <v>8.96</v>
      </c>
      <c r="G620" s="148" t="n">
        <f aca="false">0.03*H620</f>
        <v>6.72</v>
      </c>
      <c r="H620" s="148" t="n">
        <f aca="false">T620</f>
        <v>224</v>
      </c>
      <c r="I620" s="148" t="n">
        <f aca="false">0.5*C620</f>
        <v>119.84</v>
      </c>
      <c r="J620" s="25"/>
      <c r="K620" s="25"/>
      <c r="L620" s="25"/>
      <c r="M620" s="25"/>
      <c r="N620" s="25"/>
      <c r="O620" s="449" t="n">
        <v>39393</v>
      </c>
      <c r="P620" s="449" t="n">
        <v>39617</v>
      </c>
      <c r="Q620" s="204"/>
      <c r="R620" s="514"/>
      <c r="S620" s="239" t="n">
        <v>1</v>
      </c>
      <c r="T620" s="148" t="n">
        <f aca="false">(P620-O620)*S620</f>
        <v>224</v>
      </c>
      <c r="U620" s="640" t="n">
        <v>5510311</v>
      </c>
      <c r="V620" s="153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718" t="s">
        <v>909</v>
      </c>
      <c r="C621" s="148" t="n">
        <f aca="false">H621+E621</f>
        <v>341.33</v>
      </c>
      <c r="D621" s="149"/>
      <c r="E621" s="148" t="n">
        <f aca="false">F621+G621</f>
        <v>22.33</v>
      </c>
      <c r="F621" s="148" t="n">
        <f aca="false">0.04*H621</f>
        <v>12.76</v>
      </c>
      <c r="G621" s="148" t="n">
        <f aca="false">0.03*H621</f>
        <v>9.57</v>
      </c>
      <c r="H621" s="148" t="n">
        <f aca="false">T621</f>
        <v>319</v>
      </c>
      <c r="I621" s="148" t="n">
        <f aca="false">0.5*C621</f>
        <v>170.665</v>
      </c>
      <c r="J621" s="25"/>
      <c r="K621" s="25"/>
      <c r="L621" s="25"/>
      <c r="M621" s="25"/>
      <c r="N621" s="25"/>
      <c r="O621" s="449" t="n">
        <v>50086</v>
      </c>
      <c r="P621" s="449" t="n">
        <v>50405</v>
      </c>
      <c r="Q621" s="204"/>
      <c r="R621" s="514"/>
      <c r="S621" s="239" t="n">
        <v>1</v>
      </c>
      <c r="T621" s="148" t="n">
        <f aca="false">(P621-O621)*S621</f>
        <v>319</v>
      </c>
      <c r="U621" s="640" t="n">
        <v>5510177</v>
      </c>
      <c r="V621" s="153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718" t="s">
        <v>910</v>
      </c>
      <c r="C622" s="148" t="n">
        <f aca="false">H622+E622</f>
        <v>389.48</v>
      </c>
      <c r="D622" s="149"/>
      <c r="E622" s="148" t="n">
        <f aca="false">F622+G622</f>
        <v>25.48</v>
      </c>
      <c r="F622" s="148" t="n">
        <f aca="false">0.04*H622</f>
        <v>14.56</v>
      </c>
      <c r="G622" s="148" t="n">
        <f aca="false">0.03*H622</f>
        <v>10.92</v>
      </c>
      <c r="H622" s="148" t="n">
        <f aca="false">T622</f>
        <v>364</v>
      </c>
      <c r="I622" s="148" t="n">
        <f aca="false">0.5*C622</f>
        <v>194.74</v>
      </c>
      <c r="J622" s="25"/>
      <c r="K622" s="25"/>
      <c r="L622" s="25"/>
      <c r="M622" s="25"/>
      <c r="N622" s="25"/>
      <c r="O622" s="449" t="n">
        <v>90103</v>
      </c>
      <c r="P622" s="449" t="n">
        <v>90467</v>
      </c>
      <c r="Q622" s="204"/>
      <c r="R622" s="514"/>
      <c r="S622" s="239" t="n">
        <v>1</v>
      </c>
      <c r="T622" s="148" t="n">
        <f aca="false">(P622-O622)*S622</f>
        <v>364</v>
      </c>
      <c r="U622" s="640" t="n">
        <v>2262535</v>
      </c>
      <c r="V622" s="153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718" t="s">
        <v>672</v>
      </c>
      <c r="C623" s="148" t="n">
        <f aca="false">H623+E623</f>
        <v>1027.2</v>
      </c>
      <c r="D623" s="149"/>
      <c r="E623" s="148" t="n">
        <f aca="false">F623+G623</f>
        <v>67.2</v>
      </c>
      <c r="F623" s="148" t="n">
        <f aca="false">0.04*H623</f>
        <v>38.4</v>
      </c>
      <c r="G623" s="148" t="n">
        <f aca="false">0.03*H623</f>
        <v>28.8</v>
      </c>
      <c r="H623" s="148" t="n">
        <f aca="false">T623</f>
        <v>960</v>
      </c>
      <c r="I623" s="148" t="n">
        <f aca="false">0.5*C623</f>
        <v>513.6</v>
      </c>
      <c r="J623" s="25"/>
      <c r="K623" s="25"/>
      <c r="L623" s="25"/>
      <c r="M623" s="25"/>
      <c r="N623" s="25"/>
      <c r="O623" s="449" t="n">
        <v>46428</v>
      </c>
      <c r="P623" s="449" t="n">
        <v>47388</v>
      </c>
      <c r="Q623" s="237"/>
      <c r="R623" s="238"/>
      <c r="S623" s="239" t="n">
        <v>1</v>
      </c>
      <c r="T623" s="148" t="n">
        <f aca="false">(P623-O623)*S623</f>
        <v>960</v>
      </c>
      <c r="U623" s="640" t="s">
        <v>1033</v>
      </c>
      <c r="V623" s="153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730" t="s">
        <v>675</v>
      </c>
      <c r="C624" s="148" t="n">
        <f aca="false">H624+E624</f>
        <v>13142.81</v>
      </c>
      <c r="D624" s="149"/>
      <c r="E624" s="148" t="n">
        <f aca="false">F624+G624</f>
        <v>859.81</v>
      </c>
      <c r="F624" s="148" t="n">
        <f aca="false">0.04*H624</f>
        <v>491.32</v>
      </c>
      <c r="G624" s="148" t="n">
        <f aca="false">0.03*H624</f>
        <v>368.49</v>
      </c>
      <c r="H624" s="148" t="n">
        <f aca="false">T624</f>
        <v>12283</v>
      </c>
      <c r="I624" s="148" t="n">
        <f aca="false">0.5*C624</f>
        <v>6571.405</v>
      </c>
      <c r="J624" s="25"/>
      <c r="K624" s="25"/>
      <c r="L624" s="25"/>
      <c r="M624" s="25"/>
      <c r="N624" s="25"/>
      <c r="O624" s="449" t="n">
        <v>296809</v>
      </c>
      <c r="P624" s="449" t="n">
        <v>309092</v>
      </c>
      <c r="Q624" s="237"/>
      <c r="R624" s="238"/>
      <c r="S624" s="239" t="n">
        <v>1</v>
      </c>
      <c r="T624" s="148" t="n">
        <f aca="false">(P624-O624)*S624</f>
        <v>12283</v>
      </c>
      <c r="U624" s="640" t="s">
        <v>1094</v>
      </c>
      <c r="V624" s="153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730"/>
      <c r="C625" s="148" t="n">
        <f aca="false">H625+E625</f>
        <v>387.34</v>
      </c>
      <c r="D625" s="190"/>
      <c r="E625" s="148" t="n">
        <f aca="false">F625+G625</f>
        <v>25.34</v>
      </c>
      <c r="F625" s="148" t="n">
        <f aca="false">0.04*H625</f>
        <v>14.48</v>
      </c>
      <c r="G625" s="148" t="n">
        <f aca="false">0.03*H625</f>
        <v>10.86</v>
      </c>
      <c r="H625" s="148" t="n">
        <f aca="false">T625</f>
        <v>362</v>
      </c>
      <c r="I625" s="148" t="n">
        <f aca="false">0.5*C625</f>
        <v>193.67</v>
      </c>
      <c r="J625" s="226"/>
      <c r="K625" s="226"/>
      <c r="L625" s="226"/>
      <c r="M625" s="226"/>
      <c r="N625" s="226"/>
      <c r="O625" s="482" t="n">
        <v>304</v>
      </c>
      <c r="P625" s="482" t="n">
        <v>666</v>
      </c>
      <c r="Q625" s="276"/>
      <c r="R625" s="276"/>
      <c r="S625" s="149" t="n">
        <v>1</v>
      </c>
      <c r="T625" s="148" t="n">
        <f aca="false">(P625-O625)*S625</f>
        <v>362</v>
      </c>
      <c r="U625" s="668" t="s">
        <v>1095</v>
      </c>
      <c r="V625" s="153" t="s">
        <v>676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6.25" hidden="false" customHeight="false" outlineLevel="0" collapsed="false">
      <c r="A626" s="26"/>
      <c r="B626" s="730"/>
      <c r="C626" s="148" t="n">
        <f aca="false">H626+E626</f>
        <v>29.96</v>
      </c>
      <c r="D626" s="190"/>
      <c r="E626" s="148" t="n">
        <f aca="false">F626+G626</f>
        <v>1.96</v>
      </c>
      <c r="F626" s="148" t="n">
        <f aca="false">0.04*H626</f>
        <v>1.12</v>
      </c>
      <c r="G626" s="148" t="n">
        <f aca="false">0.03*H626</f>
        <v>0.84</v>
      </c>
      <c r="H626" s="148" t="n">
        <f aca="false">T626</f>
        <v>28</v>
      </c>
      <c r="I626" s="148" t="n">
        <f aca="false">0.5*C626</f>
        <v>14.98</v>
      </c>
      <c r="J626" s="226"/>
      <c r="K626" s="226"/>
      <c r="L626" s="226"/>
      <c r="M626" s="226"/>
      <c r="N626" s="226"/>
      <c r="O626" s="482" t="n">
        <v>283</v>
      </c>
      <c r="P626" s="482" t="n">
        <v>311</v>
      </c>
      <c r="Q626" s="276"/>
      <c r="R626" s="276"/>
      <c r="S626" s="149" t="n">
        <v>1</v>
      </c>
      <c r="T626" s="148" t="n">
        <f aca="false">(P626-O626)*S626</f>
        <v>28</v>
      </c>
      <c r="U626" s="640" t="s">
        <v>1096</v>
      </c>
      <c r="V626" s="153" t="s">
        <v>676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21" t="s">
        <v>681</v>
      </c>
      <c r="C627" s="148" t="n">
        <f aca="false">H627+E627</f>
        <v>432.28</v>
      </c>
      <c r="D627" s="149"/>
      <c r="E627" s="148" t="n">
        <f aca="false">F627+G627</f>
        <v>28.28</v>
      </c>
      <c r="F627" s="148" t="n">
        <f aca="false">0.04*H627</f>
        <v>16.16</v>
      </c>
      <c r="G627" s="148" t="n">
        <f aca="false">0.03*H627</f>
        <v>12.12</v>
      </c>
      <c r="H627" s="148" t="n">
        <f aca="false">T627</f>
        <v>404</v>
      </c>
      <c r="I627" s="148" t="n">
        <f aca="false">0.5*C627</f>
        <v>216.14</v>
      </c>
      <c r="J627" s="226"/>
      <c r="K627" s="226"/>
      <c r="L627" s="226"/>
      <c r="M627" s="226"/>
      <c r="N627" s="226"/>
      <c r="O627" s="482" t="n">
        <v>28244</v>
      </c>
      <c r="P627" s="482" t="n">
        <v>28648</v>
      </c>
      <c r="Q627" s="276"/>
      <c r="R627" s="276"/>
      <c r="S627" s="239" t="n">
        <v>1</v>
      </c>
      <c r="T627" s="148" t="n">
        <f aca="false">(P627-O627)*S627</f>
        <v>404</v>
      </c>
      <c r="U627" s="640" t="n">
        <v>5510402</v>
      </c>
      <c r="V627" s="153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21" t="s">
        <v>912</v>
      </c>
      <c r="C628" s="148" t="n">
        <f aca="false">H628+E628</f>
        <v>386.27</v>
      </c>
      <c r="D628" s="149"/>
      <c r="E628" s="148" t="n">
        <f aca="false">F628+G628</f>
        <v>25.27</v>
      </c>
      <c r="F628" s="148" t="n">
        <f aca="false">0.04*H628</f>
        <v>14.44</v>
      </c>
      <c r="G628" s="148" t="n">
        <f aca="false">0.03*H628</f>
        <v>10.83</v>
      </c>
      <c r="H628" s="148" t="n">
        <f aca="false">T628</f>
        <v>361</v>
      </c>
      <c r="I628" s="148" t="n">
        <f aca="false">0.5*C628</f>
        <v>193.135</v>
      </c>
      <c r="J628" s="226"/>
      <c r="K628" s="226"/>
      <c r="L628" s="226"/>
      <c r="M628" s="226"/>
      <c r="N628" s="226"/>
      <c r="O628" s="482" t="n">
        <v>38322</v>
      </c>
      <c r="P628" s="482" t="n">
        <v>38683</v>
      </c>
      <c r="Q628" s="276"/>
      <c r="R628" s="276"/>
      <c r="S628" s="239" t="n">
        <v>1</v>
      </c>
      <c r="T628" s="148" t="n">
        <f aca="false">(P628-O628)*S628</f>
        <v>361</v>
      </c>
      <c r="U628" s="640" t="n">
        <v>5509256</v>
      </c>
      <c r="V628" s="153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21" t="s">
        <v>684</v>
      </c>
      <c r="C629" s="148" t="n">
        <f aca="false">H629+E629</f>
        <v>656.98</v>
      </c>
      <c r="D629" s="149"/>
      <c r="E629" s="148" t="n">
        <f aca="false">F629+G629</f>
        <v>42.98</v>
      </c>
      <c r="F629" s="148" t="n">
        <f aca="false">0.04*H629</f>
        <v>24.56</v>
      </c>
      <c r="G629" s="148" t="n">
        <f aca="false">0.03*H629</f>
        <v>18.42</v>
      </c>
      <c r="H629" s="148" t="n">
        <f aca="false">T629</f>
        <v>614</v>
      </c>
      <c r="I629" s="148" t="n">
        <f aca="false">0.5*C629</f>
        <v>328.49</v>
      </c>
      <c r="J629" s="226"/>
      <c r="K629" s="226"/>
      <c r="L629" s="226"/>
      <c r="M629" s="226"/>
      <c r="N629" s="226"/>
      <c r="O629" s="482" t="n">
        <v>34057</v>
      </c>
      <c r="P629" s="482" t="n">
        <v>34671</v>
      </c>
      <c r="Q629" s="276"/>
      <c r="R629" s="276"/>
      <c r="S629" s="239" t="n">
        <v>1</v>
      </c>
      <c r="T629" s="148" t="n">
        <f aca="false">(P629-O629)*S629</f>
        <v>614</v>
      </c>
      <c r="U629" s="640" t="n">
        <v>5509265</v>
      </c>
      <c r="V629" s="153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21" t="s">
        <v>686</v>
      </c>
      <c r="C630" s="148" t="n">
        <f aca="false">H630+E630</f>
        <v>311.37</v>
      </c>
      <c r="D630" s="149"/>
      <c r="E630" s="148" t="n">
        <f aca="false">F630+G630</f>
        <v>20.37</v>
      </c>
      <c r="F630" s="148" t="n">
        <f aca="false">0.04*H630</f>
        <v>11.64</v>
      </c>
      <c r="G630" s="148" t="n">
        <f aca="false">0.03*H630</f>
        <v>8.73</v>
      </c>
      <c r="H630" s="148" t="n">
        <f aca="false">T630</f>
        <v>291</v>
      </c>
      <c r="I630" s="148" t="n">
        <f aca="false">0.5*C630</f>
        <v>155.685</v>
      </c>
      <c r="J630" s="226"/>
      <c r="K630" s="226"/>
      <c r="L630" s="226"/>
      <c r="M630" s="226"/>
      <c r="N630" s="226"/>
      <c r="O630" s="482" t="n">
        <v>23350</v>
      </c>
      <c r="P630" s="482" t="n">
        <v>23641</v>
      </c>
      <c r="Q630" s="276"/>
      <c r="R630" s="276"/>
      <c r="S630" s="239" t="n">
        <v>1</v>
      </c>
      <c r="T630" s="148" t="n">
        <f aca="false">(P630-O630)*S630</f>
        <v>291</v>
      </c>
      <c r="U630" s="640" t="n">
        <v>5518342</v>
      </c>
      <c r="V630" s="153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21" t="s">
        <v>688</v>
      </c>
      <c r="C631" s="148" t="n">
        <f aca="false">H631+E631</f>
        <v>357.38</v>
      </c>
      <c r="D631" s="149"/>
      <c r="E631" s="148" t="n">
        <f aca="false">F631+G631</f>
        <v>23.38</v>
      </c>
      <c r="F631" s="148" t="n">
        <f aca="false">0.04*H631</f>
        <v>13.36</v>
      </c>
      <c r="G631" s="148" t="n">
        <f aca="false">0.03*H631</f>
        <v>10.02</v>
      </c>
      <c r="H631" s="148" t="n">
        <f aca="false">T631</f>
        <v>334</v>
      </c>
      <c r="I631" s="148" t="n">
        <f aca="false">0.5*C631</f>
        <v>178.69</v>
      </c>
      <c r="J631" s="226"/>
      <c r="K631" s="226"/>
      <c r="L631" s="226"/>
      <c r="M631" s="226"/>
      <c r="N631" s="226"/>
      <c r="O631" s="482" t="n">
        <v>25976</v>
      </c>
      <c r="P631" s="482" t="n">
        <v>26310</v>
      </c>
      <c r="Q631" s="276"/>
      <c r="R631" s="276"/>
      <c r="S631" s="239" t="n">
        <v>1</v>
      </c>
      <c r="T631" s="148" t="n">
        <f aca="false">(P631-O631)*S631</f>
        <v>334</v>
      </c>
      <c r="U631" s="640" t="n">
        <v>2262004</v>
      </c>
      <c r="V631" s="153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21" t="s">
        <v>913</v>
      </c>
      <c r="C632" s="148" t="n">
        <f aca="false">H632+E632</f>
        <v>444.05</v>
      </c>
      <c r="D632" s="149"/>
      <c r="E632" s="148" t="n">
        <f aca="false">F632+G632</f>
        <v>29.05</v>
      </c>
      <c r="F632" s="148" t="n">
        <f aca="false">0.04*H632</f>
        <v>16.6</v>
      </c>
      <c r="G632" s="148" t="n">
        <f aca="false">0.03*H632</f>
        <v>12.45</v>
      </c>
      <c r="H632" s="148" t="n">
        <f aca="false">T632</f>
        <v>415</v>
      </c>
      <c r="I632" s="148" t="n">
        <f aca="false">0.5*C632</f>
        <v>222.025</v>
      </c>
      <c r="J632" s="226"/>
      <c r="K632" s="226"/>
      <c r="L632" s="226"/>
      <c r="M632" s="226"/>
      <c r="N632" s="226"/>
      <c r="O632" s="482" t="n">
        <v>23356</v>
      </c>
      <c r="P632" s="482" t="n">
        <v>23771</v>
      </c>
      <c r="Q632" s="276"/>
      <c r="R632" s="276"/>
      <c r="S632" s="239" t="n">
        <v>1</v>
      </c>
      <c r="T632" s="148" t="n">
        <f aca="false">(P632-O632)*S632</f>
        <v>415</v>
      </c>
      <c r="U632" s="640" t="n">
        <v>2262573</v>
      </c>
      <c r="V632" s="153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21" t="s">
        <v>914</v>
      </c>
      <c r="C633" s="148" t="n">
        <f aca="false">H633+E633</f>
        <v>547.84</v>
      </c>
      <c r="D633" s="149"/>
      <c r="E633" s="148" t="n">
        <f aca="false">F633+G633</f>
        <v>35.84</v>
      </c>
      <c r="F633" s="148" t="n">
        <f aca="false">0.04*H633</f>
        <v>20.48</v>
      </c>
      <c r="G633" s="148" t="n">
        <f aca="false">0.03*H633</f>
        <v>15.36</v>
      </c>
      <c r="H633" s="148" t="n">
        <f aca="false">T633</f>
        <v>512</v>
      </c>
      <c r="I633" s="148" t="n">
        <f aca="false">0.5*C633</f>
        <v>273.92</v>
      </c>
      <c r="J633" s="226"/>
      <c r="K633" s="226"/>
      <c r="L633" s="226"/>
      <c r="M633" s="226"/>
      <c r="N633" s="226"/>
      <c r="O633" s="482" t="n">
        <v>62872</v>
      </c>
      <c r="P633" s="482" t="n">
        <v>63384</v>
      </c>
      <c r="Q633" s="276"/>
      <c r="R633" s="276"/>
      <c r="S633" s="239" t="n">
        <v>1</v>
      </c>
      <c r="T633" s="148" t="n">
        <f aca="false">(P633-O633)*S633</f>
        <v>512</v>
      </c>
      <c r="U633" s="640" t="n">
        <v>2262504</v>
      </c>
      <c r="V633" s="153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21" t="s">
        <v>694</v>
      </c>
      <c r="C634" s="148" t="n">
        <f aca="false">H634+E634</f>
        <v>194.74</v>
      </c>
      <c r="D634" s="149"/>
      <c r="E634" s="148" t="n">
        <f aca="false">F634+G634</f>
        <v>12.74</v>
      </c>
      <c r="F634" s="148" t="n">
        <f aca="false">0.04*H634</f>
        <v>7.28</v>
      </c>
      <c r="G634" s="148" t="n">
        <f aca="false">0.03*H634</f>
        <v>5.46</v>
      </c>
      <c r="H634" s="148" t="n">
        <f aca="false">T634</f>
        <v>182</v>
      </c>
      <c r="I634" s="148" t="n">
        <f aca="false">0.5*C634</f>
        <v>97.37</v>
      </c>
      <c r="J634" s="226"/>
      <c r="K634" s="226"/>
      <c r="L634" s="226"/>
      <c r="M634" s="226"/>
      <c r="N634" s="226"/>
      <c r="O634" s="482" t="n">
        <v>15065</v>
      </c>
      <c r="P634" s="482" t="n">
        <v>15247</v>
      </c>
      <c r="Q634" s="276"/>
      <c r="R634" s="276"/>
      <c r="S634" s="239" t="n">
        <v>1</v>
      </c>
      <c r="T634" s="148" t="n">
        <f aca="false">(P634-O634)*S634</f>
        <v>182</v>
      </c>
      <c r="U634" s="640" t="n">
        <v>282333</v>
      </c>
      <c r="V634" s="153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6.25" hidden="false" customHeight="false" outlineLevel="0" collapsed="false">
      <c r="A635" s="26"/>
      <c r="B635" s="757" t="s">
        <v>677</v>
      </c>
      <c r="C635" s="148" t="n">
        <f aca="false">H635+E635</f>
        <v>607.76</v>
      </c>
      <c r="D635" s="185"/>
      <c r="E635" s="148" t="n">
        <f aca="false">F635+G635</f>
        <v>39.76</v>
      </c>
      <c r="F635" s="148" t="n">
        <f aca="false">0.04*H635</f>
        <v>22.72</v>
      </c>
      <c r="G635" s="148" t="n">
        <f aca="false">0.03*H635</f>
        <v>17.04</v>
      </c>
      <c r="H635" s="148" t="n">
        <f aca="false">T635</f>
        <v>568</v>
      </c>
      <c r="I635" s="148" t="n">
        <f aca="false">0.5*C635</f>
        <v>303.88</v>
      </c>
      <c r="J635" s="162"/>
      <c r="K635" s="25"/>
      <c r="L635" s="25"/>
      <c r="M635" s="25"/>
      <c r="N635" s="25"/>
      <c r="O635" s="648" t="n">
        <v>50297</v>
      </c>
      <c r="P635" s="648" t="n">
        <v>50865</v>
      </c>
      <c r="Q635" s="204"/>
      <c r="R635" s="649"/>
      <c r="S635" s="239" t="n">
        <v>1</v>
      </c>
      <c r="T635" s="148" t="n">
        <f aca="false">(P635-O635)*S635</f>
        <v>568</v>
      </c>
      <c r="U635" s="640" t="n">
        <v>2261380</v>
      </c>
      <c r="V635" s="153" t="s">
        <v>678</v>
      </c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721" t="s">
        <v>696</v>
      </c>
      <c r="C636" s="148" t="n">
        <f aca="false">H636+E636</f>
        <v>0</v>
      </c>
      <c r="D636" s="149"/>
      <c r="E636" s="148" t="n">
        <f aca="false">F636+G636</f>
        <v>0</v>
      </c>
      <c r="F636" s="148" t="n">
        <f aca="false">0.04*H636</f>
        <v>0</v>
      </c>
      <c r="G636" s="148" t="n">
        <f aca="false">0.03*H636</f>
        <v>0</v>
      </c>
      <c r="H636" s="148" t="n">
        <f aca="false">T636</f>
        <v>0</v>
      </c>
      <c r="I636" s="148" t="n">
        <f aca="false">0.5*C636</f>
        <v>0</v>
      </c>
      <c r="J636" s="226"/>
      <c r="K636" s="226"/>
      <c r="L636" s="226"/>
      <c r="M636" s="226"/>
      <c r="N636" s="226"/>
      <c r="O636" s="482" t="n">
        <v>42066</v>
      </c>
      <c r="P636" s="482" t="n">
        <v>42066</v>
      </c>
      <c r="Q636" s="276"/>
      <c r="R636" s="276"/>
      <c r="S636" s="239" t="n">
        <v>1</v>
      </c>
      <c r="T636" s="148" t="n">
        <f aca="false">(P636-O636)*S636</f>
        <v>0</v>
      </c>
      <c r="U636" s="640" t="n">
        <v>3263</v>
      </c>
      <c r="V636" s="153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721" t="s">
        <v>698</v>
      </c>
      <c r="C637" s="148" t="n">
        <f aca="false">H637+E637</f>
        <v>116.63</v>
      </c>
      <c r="D637" s="149"/>
      <c r="E637" s="148" t="n">
        <f aca="false">F637+G637</f>
        <v>7.63</v>
      </c>
      <c r="F637" s="148" t="n">
        <f aca="false">0.04*H637</f>
        <v>4.36</v>
      </c>
      <c r="G637" s="148" t="n">
        <f aca="false">0.03*H637</f>
        <v>3.27</v>
      </c>
      <c r="H637" s="148" t="n">
        <f aca="false">T637</f>
        <v>109</v>
      </c>
      <c r="I637" s="148" t="n">
        <f aca="false">0.5*C637</f>
        <v>58.315</v>
      </c>
      <c r="J637" s="226"/>
      <c r="K637" s="226"/>
      <c r="L637" s="226"/>
      <c r="M637" s="226"/>
      <c r="N637" s="226"/>
      <c r="O637" s="482" t="n">
        <v>802</v>
      </c>
      <c r="P637" s="482" t="n">
        <v>911</v>
      </c>
      <c r="Q637" s="276"/>
      <c r="R637" s="276"/>
      <c r="S637" s="239" t="n">
        <v>1</v>
      </c>
      <c r="T637" s="148" t="n">
        <f aca="false">(P637-O637)*S637</f>
        <v>109</v>
      </c>
      <c r="U637" s="640" t="s">
        <v>1035</v>
      </c>
      <c r="V637" s="153" t="s">
        <v>1036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21" t="s">
        <v>700</v>
      </c>
      <c r="C638" s="148" t="n">
        <f aca="false">H638+E638</f>
        <v>525.37</v>
      </c>
      <c r="D638" s="149"/>
      <c r="E638" s="148" t="n">
        <f aca="false">F638+G638</f>
        <v>34.37</v>
      </c>
      <c r="F638" s="148" t="n">
        <f aca="false">0.04*H638</f>
        <v>19.64</v>
      </c>
      <c r="G638" s="148" t="n">
        <f aca="false">0.03*H638</f>
        <v>14.73</v>
      </c>
      <c r="H638" s="148" t="n">
        <f aca="false">T638</f>
        <v>491</v>
      </c>
      <c r="I638" s="148" t="n">
        <f aca="false">0.5*C638</f>
        <v>262.685</v>
      </c>
      <c r="J638" s="226"/>
      <c r="K638" s="226"/>
      <c r="L638" s="226"/>
      <c r="M638" s="226"/>
      <c r="N638" s="226"/>
      <c r="O638" s="482" t="n">
        <v>10472</v>
      </c>
      <c r="P638" s="482" t="n">
        <v>10963</v>
      </c>
      <c r="Q638" s="276"/>
      <c r="R638" s="276"/>
      <c r="S638" s="239" t="n">
        <v>1</v>
      </c>
      <c r="T638" s="148" t="n">
        <f aca="false">(P638-O638)*S638</f>
        <v>491</v>
      </c>
      <c r="U638" s="640" t="s">
        <v>1037</v>
      </c>
      <c r="V638" s="153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21" t="s">
        <v>702</v>
      </c>
      <c r="C639" s="148" t="n">
        <f aca="false">H639+E639</f>
        <v>678.38</v>
      </c>
      <c r="D639" s="149"/>
      <c r="E639" s="148" t="n">
        <f aca="false">F639+G639</f>
        <v>44.38</v>
      </c>
      <c r="F639" s="148" t="n">
        <f aca="false">0.04*H639</f>
        <v>25.36</v>
      </c>
      <c r="G639" s="148" t="n">
        <f aca="false">0.03*H639</f>
        <v>19.02</v>
      </c>
      <c r="H639" s="148" t="n">
        <f aca="false">T639</f>
        <v>634</v>
      </c>
      <c r="I639" s="148" t="n">
        <f aca="false">0.5*C639</f>
        <v>339.19</v>
      </c>
      <c r="J639" s="226"/>
      <c r="K639" s="226"/>
      <c r="L639" s="226"/>
      <c r="M639" s="226"/>
      <c r="N639" s="226"/>
      <c r="O639" s="482" t="n">
        <v>109812</v>
      </c>
      <c r="P639" s="482" t="n">
        <v>110446</v>
      </c>
      <c r="Q639" s="276"/>
      <c r="R639" s="276"/>
      <c r="S639" s="239" t="n">
        <v>1</v>
      </c>
      <c r="T639" s="148" t="n">
        <f aca="false">(P639-O639)*S639</f>
        <v>634</v>
      </c>
      <c r="U639" s="640" t="s">
        <v>1038</v>
      </c>
      <c r="V639" s="153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21" t="s">
        <v>704</v>
      </c>
      <c r="C640" s="148" t="n">
        <f aca="false">H640+E640</f>
        <v>2207.41</v>
      </c>
      <c r="D640" s="149"/>
      <c r="E640" s="148" t="n">
        <f aca="false">F640+G640</f>
        <v>144.41</v>
      </c>
      <c r="F640" s="148" t="n">
        <f aca="false">0.04*H640</f>
        <v>82.52</v>
      </c>
      <c r="G640" s="148" t="n">
        <f aca="false">0.03*H640</f>
        <v>61.89</v>
      </c>
      <c r="H640" s="148" t="n">
        <f aca="false">T640</f>
        <v>2063</v>
      </c>
      <c r="I640" s="148" t="n">
        <f aca="false">0.5*C640</f>
        <v>1103.705</v>
      </c>
      <c r="J640" s="226"/>
      <c r="K640" s="226"/>
      <c r="L640" s="226"/>
      <c r="M640" s="226"/>
      <c r="N640" s="226"/>
      <c r="O640" s="482" t="n">
        <v>257665</v>
      </c>
      <c r="P640" s="482" t="n">
        <v>259728</v>
      </c>
      <c r="Q640" s="276"/>
      <c r="R640" s="276"/>
      <c r="S640" s="239" t="n">
        <v>1</v>
      </c>
      <c r="T640" s="148" t="n">
        <f aca="false">(P640-O640)*S640</f>
        <v>2063</v>
      </c>
      <c r="U640" s="640" t="s">
        <v>1039</v>
      </c>
      <c r="V640" s="153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721" t="s">
        <v>911</v>
      </c>
      <c r="C641" s="148" t="n">
        <f aca="false">H641+E641</f>
        <v>1721.63</v>
      </c>
      <c r="D641" s="497"/>
      <c r="E641" s="148" t="n">
        <f aca="false">F641+G641</f>
        <v>112.63</v>
      </c>
      <c r="F641" s="148" t="n">
        <f aca="false">0.04*H641</f>
        <v>64.36</v>
      </c>
      <c r="G641" s="148" t="n">
        <f aca="false">0.03*H641</f>
        <v>48.27</v>
      </c>
      <c r="H641" s="148" t="n">
        <f aca="false">T641</f>
        <v>1609</v>
      </c>
      <c r="I641" s="148" t="n">
        <f aca="false">0.5*C641</f>
        <v>860.815</v>
      </c>
      <c r="J641" s="226"/>
      <c r="K641" s="226"/>
      <c r="L641" s="226"/>
      <c r="M641" s="226"/>
      <c r="N641" s="226"/>
      <c r="O641" s="482" t="n">
        <v>70329</v>
      </c>
      <c r="P641" s="482" t="n">
        <v>71938</v>
      </c>
      <c r="Q641" s="276"/>
      <c r="R641" s="276"/>
      <c r="S641" s="239" t="n">
        <v>1</v>
      </c>
      <c r="T641" s="148" t="n">
        <f aca="false">(P641-O641)*S641</f>
        <v>1609</v>
      </c>
      <c r="U641" s="640" t="n">
        <v>2261167</v>
      </c>
      <c r="V641" s="153" t="s">
        <v>680</v>
      </c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21" t="s">
        <v>706</v>
      </c>
      <c r="C642" s="148" t="n">
        <f aca="false">H642+E642</f>
        <v>539.28</v>
      </c>
      <c r="D642" s="190"/>
      <c r="E642" s="148" t="n">
        <f aca="false">F642+G642</f>
        <v>35.28</v>
      </c>
      <c r="F642" s="148" t="n">
        <f aca="false">0.04*H642</f>
        <v>20.16</v>
      </c>
      <c r="G642" s="148" t="n">
        <f aca="false">0.03*H642</f>
        <v>15.12</v>
      </c>
      <c r="H642" s="148" t="n">
        <f aca="false">T642</f>
        <v>504</v>
      </c>
      <c r="I642" s="148" t="n">
        <f aca="false">0.5*C642</f>
        <v>269.64</v>
      </c>
      <c r="J642" s="226"/>
      <c r="K642" s="226"/>
      <c r="L642" s="226"/>
      <c r="M642" s="226"/>
      <c r="N642" s="226"/>
      <c r="O642" s="482" t="n">
        <v>4202</v>
      </c>
      <c r="P642" s="482" t="n">
        <v>4706</v>
      </c>
      <c r="Q642" s="276"/>
      <c r="R642" s="276"/>
      <c r="S642" s="149" t="n">
        <v>1</v>
      </c>
      <c r="T642" s="148" t="n">
        <f aca="false">(P642-O642)*S642</f>
        <v>504</v>
      </c>
      <c r="U642" s="640" t="s">
        <v>1040</v>
      </c>
      <c r="V642" s="153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21" t="s">
        <v>915</v>
      </c>
      <c r="C643" s="148" t="n">
        <f aca="false">H643+E643</f>
        <v>56.71</v>
      </c>
      <c r="D643" s="190"/>
      <c r="E643" s="148" t="n">
        <f aca="false">F643+G643</f>
        <v>3.71</v>
      </c>
      <c r="F643" s="148" t="n">
        <f aca="false">0.04*H643</f>
        <v>2.12</v>
      </c>
      <c r="G643" s="148" t="n">
        <f aca="false">0.03*H643</f>
        <v>1.59</v>
      </c>
      <c r="H643" s="148" t="n">
        <f aca="false">T643</f>
        <v>53</v>
      </c>
      <c r="I643" s="148" t="n">
        <f aca="false">0.5*C643</f>
        <v>28.355</v>
      </c>
      <c r="J643" s="226"/>
      <c r="K643" s="226"/>
      <c r="L643" s="226"/>
      <c r="M643" s="226"/>
      <c r="N643" s="226"/>
      <c r="O643" s="482" t="n">
        <v>13858</v>
      </c>
      <c r="P643" s="482" t="n">
        <v>13911</v>
      </c>
      <c r="Q643" s="276"/>
      <c r="R643" s="276"/>
      <c r="S643" s="149" t="n">
        <v>1</v>
      </c>
      <c r="T643" s="148" t="n">
        <f aca="false">(P643-O643)*S643</f>
        <v>53</v>
      </c>
      <c r="U643" s="640" t="n">
        <v>370293</v>
      </c>
      <c r="V643" s="153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758"/>
      <c r="W644" s="19"/>
      <c r="X644" s="9"/>
      <c r="Y644" s="9"/>
      <c r="Z644" s="9"/>
      <c r="AA644" s="9"/>
      <c r="AB644" s="9"/>
      <c r="AC644" s="9"/>
    </row>
    <row r="645" customFormat="false" ht="25.5" hidden="false" customHeight="false" outlineLevel="0" collapsed="false">
      <c r="A645" s="358"/>
      <c r="B645" s="758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721" t="s">
        <v>1041</v>
      </c>
      <c r="C646" s="148" t="n">
        <f aca="false">H646+E646</f>
        <v>0</v>
      </c>
      <c r="D646" s="190"/>
      <c r="E646" s="148" t="n">
        <f aca="false">F646+G646</f>
        <v>0</v>
      </c>
      <c r="F646" s="148" t="n">
        <f aca="false">0.04*H646</f>
        <v>0</v>
      </c>
      <c r="G646" s="148" t="n">
        <f aca="false">0.03*H646</f>
        <v>0</v>
      </c>
      <c r="H646" s="148" t="n">
        <f aca="false">T646</f>
        <v>0</v>
      </c>
      <c r="I646" s="148" t="n">
        <f aca="false">0.5*C646</f>
        <v>0</v>
      </c>
      <c r="J646" s="226"/>
      <c r="K646" s="226"/>
      <c r="L646" s="226"/>
      <c r="M646" s="226"/>
      <c r="N646" s="226"/>
      <c r="O646" s="482" t="n">
        <v>6544</v>
      </c>
      <c r="P646" s="482" t="n">
        <v>6544</v>
      </c>
      <c r="Q646" s="276"/>
      <c r="R646" s="276"/>
      <c r="S646" s="149" t="n">
        <v>1</v>
      </c>
      <c r="T646" s="148" t="n">
        <f aca="false">(P646-O646)*S646</f>
        <v>0</v>
      </c>
      <c r="U646" s="640" t="n">
        <v>1940</v>
      </c>
      <c r="V646" s="153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759" t="s">
        <v>713</v>
      </c>
      <c r="C647" s="148" t="n">
        <f aca="false">H647+E647</f>
        <v>465.45</v>
      </c>
      <c r="D647" s="148"/>
      <c r="E647" s="148" t="n">
        <f aca="false">G647+F647</f>
        <v>30.45</v>
      </c>
      <c r="F647" s="148" t="n">
        <f aca="false">0.04*H647</f>
        <v>17.4</v>
      </c>
      <c r="G647" s="148" t="n">
        <f aca="false">0.03*H647</f>
        <v>13.05</v>
      </c>
      <c r="H647" s="148" t="n">
        <f aca="false">T647</f>
        <v>435</v>
      </c>
      <c r="I647" s="148" t="n">
        <f aca="false">0.6*C647</f>
        <v>279.27</v>
      </c>
      <c r="J647" s="25"/>
      <c r="K647" s="25"/>
      <c r="L647" s="25"/>
      <c r="M647" s="25"/>
      <c r="N647" s="25"/>
      <c r="O647" s="148" t="n">
        <v>18329</v>
      </c>
      <c r="P647" s="148" t="n">
        <v>18764</v>
      </c>
      <c r="Q647" s="204"/>
      <c r="R647" s="452"/>
      <c r="S647" s="239" t="n">
        <v>1</v>
      </c>
      <c r="T647" s="148" t="n">
        <f aca="false">(P647-O647)*S647</f>
        <v>435</v>
      </c>
      <c r="U647" s="640" t="s">
        <v>1042</v>
      </c>
      <c r="V647" s="153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721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640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760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640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721" t="s">
        <v>716</v>
      </c>
      <c r="C650" s="148" t="n">
        <f aca="false">H650+E650</f>
        <v>108.07</v>
      </c>
      <c r="D650" s="148"/>
      <c r="E650" s="148" t="n">
        <f aca="false">F650+G650</f>
        <v>7.07</v>
      </c>
      <c r="F650" s="148" t="n">
        <f aca="false">0.04*H650</f>
        <v>4.04</v>
      </c>
      <c r="G650" s="148" t="n">
        <f aca="false">0.03*H650</f>
        <v>3.03</v>
      </c>
      <c r="H650" s="148" t="n">
        <f aca="false">T650</f>
        <v>101</v>
      </c>
      <c r="I650" s="148"/>
      <c r="J650" s="149"/>
      <c r="K650" s="149"/>
      <c r="L650" s="149"/>
      <c r="M650" s="149"/>
      <c r="N650" s="149"/>
      <c r="O650" s="149" t="n">
        <v>4459</v>
      </c>
      <c r="P650" s="149" t="n">
        <v>4560</v>
      </c>
      <c r="Q650" s="149"/>
      <c r="R650" s="149"/>
      <c r="S650" s="149" t="n">
        <v>1</v>
      </c>
      <c r="T650" s="148" t="n">
        <f aca="false">(P650-O650)*S650</f>
        <v>101</v>
      </c>
      <c r="U650" s="640" t="s">
        <v>1043</v>
      </c>
      <c r="V650" s="153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721"/>
      <c r="C651" s="429"/>
      <c r="D651" s="429"/>
      <c r="E651" s="429"/>
      <c r="F651" s="429"/>
      <c r="G651" s="429"/>
      <c r="H651" s="429"/>
      <c r="I651" s="429"/>
      <c r="J651" s="496"/>
      <c r="K651" s="496"/>
      <c r="L651" s="496"/>
      <c r="M651" s="496"/>
      <c r="N651" s="496"/>
      <c r="O651" s="496"/>
      <c r="P651" s="496"/>
      <c r="Q651" s="496"/>
      <c r="R651" s="496"/>
      <c r="S651" s="496"/>
      <c r="T651" s="429"/>
      <c r="U651" s="668"/>
      <c r="V651" s="433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721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640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759" t="s">
        <v>719</v>
      </c>
      <c r="C653" s="148" t="n">
        <f aca="false">H653+E653</f>
        <v>126.26</v>
      </c>
      <c r="D653" s="148"/>
      <c r="E653" s="148" t="n">
        <f aca="false">F653+G653</f>
        <v>8.26</v>
      </c>
      <c r="F653" s="148" t="n">
        <f aca="false">0.04*H653</f>
        <v>4.72</v>
      </c>
      <c r="G653" s="148" t="n">
        <f aca="false">0.03*H653</f>
        <v>3.54</v>
      </c>
      <c r="H653" s="148" t="n">
        <f aca="false">T653</f>
        <v>118</v>
      </c>
      <c r="I653" s="148" t="n">
        <f aca="false">0.6*C653</f>
        <v>75.756</v>
      </c>
      <c r="J653" s="25"/>
      <c r="K653" s="25"/>
      <c r="L653" s="25"/>
      <c r="M653" s="25"/>
      <c r="N653" s="25"/>
      <c r="O653" s="148" t="n">
        <v>9446</v>
      </c>
      <c r="P653" s="148" t="n">
        <v>9564</v>
      </c>
      <c r="Q653" s="25" t="s">
        <v>153</v>
      </c>
      <c r="R653" s="226"/>
      <c r="S653" s="239" t="n">
        <v>1</v>
      </c>
      <c r="T653" s="148" t="n">
        <f aca="false">(P653-O653)*S653</f>
        <v>118</v>
      </c>
      <c r="U653" s="640" t="s">
        <v>1044</v>
      </c>
      <c r="V653" s="153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724" t="s">
        <v>722</v>
      </c>
      <c r="C654" s="190" t="n">
        <f aca="false">SUM(C615:C653)</f>
        <v>28065.03</v>
      </c>
      <c r="D654" s="190"/>
      <c r="E654" s="190" t="n">
        <f aca="false">F654+G654</f>
        <v>1772.19</v>
      </c>
      <c r="F654" s="190" t="n">
        <f aca="false">0.04*H654</f>
        <v>1012.68</v>
      </c>
      <c r="G654" s="190" t="n">
        <f aca="false">0.03*H654</f>
        <v>759.51</v>
      </c>
      <c r="H654" s="190" t="n">
        <f aca="false">SUM(H616:H643)</f>
        <v>25317</v>
      </c>
      <c r="I654" s="190" t="n">
        <f aca="false">SUM(I616:I647)</f>
        <v>13823.865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640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724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640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724" t="s">
        <v>723</v>
      </c>
      <c r="C656" s="194"/>
      <c r="D656" s="586"/>
      <c r="E656" s="194"/>
      <c r="F656" s="194"/>
      <c r="G656" s="194"/>
      <c r="H656" s="586"/>
      <c r="I656" s="586"/>
      <c r="J656" s="162"/>
      <c r="K656" s="162"/>
      <c r="L656" s="162"/>
      <c r="M656" s="162"/>
      <c r="N656" s="162"/>
      <c r="O656" s="586"/>
      <c r="P656" s="586"/>
      <c r="Q656" s="466"/>
      <c r="R656" s="588"/>
      <c r="S656" s="586"/>
      <c r="T656" s="194"/>
      <c r="U656" s="640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757" t="s">
        <v>724</v>
      </c>
      <c r="C657" s="148" t="n">
        <f aca="false">H657+E657</f>
        <v>2686.77</v>
      </c>
      <c r="D657" s="149"/>
      <c r="E657" s="148" t="n">
        <f aca="false">F657+G657</f>
        <v>175.77</v>
      </c>
      <c r="F657" s="148" t="n">
        <f aca="false">0.04*T657</f>
        <v>100.44</v>
      </c>
      <c r="G657" s="148" t="n">
        <f aca="false">0.03*T657</f>
        <v>75.33</v>
      </c>
      <c r="H657" s="148" t="n">
        <f aca="false">T657</f>
        <v>2511</v>
      </c>
      <c r="I657" s="148" t="n">
        <f aca="false">H657*0.5</f>
        <v>1255.5</v>
      </c>
      <c r="J657" s="226"/>
      <c r="K657" s="226"/>
      <c r="L657" s="226"/>
      <c r="M657" s="226"/>
      <c r="N657" s="226"/>
      <c r="O657" s="149" t="n">
        <v>46998</v>
      </c>
      <c r="P657" s="149" t="n">
        <v>49509</v>
      </c>
      <c r="Q657" s="149"/>
      <c r="R657" s="149"/>
      <c r="S657" s="149" t="n">
        <v>1</v>
      </c>
      <c r="T657" s="148" t="n">
        <f aca="false">(P657-O657)*S657</f>
        <v>2511</v>
      </c>
      <c r="U657" s="640" t="s">
        <v>1045</v>
      </c>
      <c r="V657" s="153" t="s">
        <v>726</v>
      </c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761" t="s">
        <v>727</v>
      </c>
      <c r="C658" s="188" t="n">
        <f aca="false">H658+E658</f>
        <v>3456.1</v>
      </c>
      <c r="D658" s="195"/>
      <c r="E658" s="188" t="n">
        <f aca="false">F658+G658</f>
        <v>226.1</v>
      </c>
      <c r="F658" s="188" t="n">
        <f aca="false">0.04*T658</f>
        <v>129.2</v>
      </c>
      <c r="G658" s="188" t="n">
        <f aca="false">0.03*T658</f>
        <v>96.9</v>
      </c>
      <c r="H658" s="188" t="n">
        <f aca="false">T658</f>
        <v>3230</v>
      </c>
      <c r="I658" s="188" t="n">
        <f aca="false">H658*0.5</f>
        <v>1615</v>
      </c>
      <c r="J658" s="162"/>
      <c r="K658" s="162"/>
      <c r="L658" s="162"/>
      <c r="M658" s="162"/>
      <c r="N658" s="162"/>
      <c r="O658" s="195" t="n">
        <v>116620</v>
      </c>
      <c r="P658" s="195" t="n">
        <v>119850</v>
      </c>
      <c r="Q658" s="466"/>
      <c r="R658" s="762"/>
      <c r="S658" s="195" t="n">
        <v>1</v>
      </c>
      <c r="T658" s="188" t="n">
        <f aca="false">(P658-O658)*S658</f>
        <v>3230</v>
      </c>
      <c r="U658" s="633" t="n">
        <v>3855</v>
      </c>
      <c r="V658" s="153" t="s">
        <v>728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761"/>
      <c r="C659" s="188" t="n">
        <f aca="false">H659+E659</f>
        <v>408.74</v>
      </c>
      <c r="D659" s="195"/>
      <c r="E659" s="188" t="n">
        <f aca="false">F659+G659</f>
        <v>26.74</v>
      </c>
      <c r="F659" s="188" t="n">
        <f aca="false">0.04*T659</f>
        <v>15.28</v>
      </c>
      <c r="G659" s="188" t="n">
        <f aca="false">0.03*T659</f>
        <v>11.46</v>
      </c>
      <c r="H659" s="188" t="n">
        <f aca="false">T659</f>
        <v>382</v>
      </c>
      <c r="I659" s="188" t="n">
        <f aca="false">H659*0.5</f>
        <v>191</v>
      </c>
      <c r="J659" s="162"/>
      <c r="K659" s="162"/>
      <c r="L659" s="162"/>
      <c r="M659" s="162"/>
      <c r="N659" s="162"/>
      <c r="O659" s="195" t="n">
        <v>50728</v>
      </c>
      <c r="P659" s="195" t="n">
        <v>51110</v>
      </c>
      <c r="Q659" s="466"/>
      <c r="R659" s="762"/>
      <c r="S659" s="195" t="n">
        <v>1</v>
      </c>
      <c r="T659" s="188" t="n">
        <f aca="false">(P659-O659)*S659</f>
        <v>382</v>
      </c>
      <c r="U659" s="640" t="s">
        <v>1097</v>
      </c>
      <c r="V659" s="153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721" t="s">
        <v>729</v>
      </c>
      <c r="C660" s="148" t="n">
        <f aca="false">H660+E660</f>
        <v>171.2</v>
      </c>
      <c r="D660" s="149"/>
      <c r="E660" s="148" t="n">
        <f aca="false">F660+G660</f>
        <v>11.2</v>
      </c>
      <c r="F660" s="148" t="n">
        <f aca="false">0.04*T660</f>
        <v>6.4</v>
      </c>
      <c r="G660" s="148" t="n">
        <f aca="false">0.03*T660</f>
        <v>4.8</v>
      </c>
      <c r="H660" s="148" t="n">
        <f aca="false">T660</f>
        <v>160</v>
      </c>
      <c r="I660" s="148" t="n">
        <f aca="false">H660*0.5</f>
        <v>80</v>
      </c>
      <c r="J660" s="162"/>
      <c r="K660" s="162"/>
      <c r="L660" s="162"/>
      <c r="M660" s="162"/>
      <c r="N660" s="162"/>
      <c r="O660" s="149" t="n">
        <v>15997</v>
      </c>
      <c r="P660" s="149" t="n">
        <v>16157</v>
      </c>
      <c r="Q660" s="466"/>
      <c r="R660" s="498"/>
      <c r="S660" s="149" t="n">
        <v>1</v>
      </c>
      <c r="T660" s="148" t="n">
        <f aca="false">(P660-O660)*S660</f>
        <v>160</v>
      </c>
      <c r="U660" s="640" t="s">
        <v>1047</v>
      </c>
      <c r="V660" s="153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721" t="s">
        <v>731</v>
      </c>
      <c r="C661" s="148" t="n">
        <f aca="false">H661+E661</f>
        <v>291.04</v>
      </c>
      <c r="D661" s="149"/>
      <c r="E661" s="148" t="n">
        <f aca="false">F661+G661</f>
        <v>19.04</v>
      </c>
      <c r="F661" s="148" t="n">
        <f aca="false">0.04*T661</f>
        <v>10.88</v>
      </c>
      <c r="G661" s="148" t="n">
        <f aca="false">0.03*T661</f>
        <v>8.16</v>
      </c>
      <c r="H661" s="148" t="n">
        <f aca="false">T661</f>
        <v>272</v>
      </c>
      <c r="I661" s="148" t="n">
        <f aca="false">H661*0.5</f>
        <v>136</v>
      </c>
      <c r="J661" s="162"/>
      <c r="K661" s="162"/>
      <c r="L661" s="162"/>
      <c r="M661" s="162"/>
      <c r="N661" s="162"/>
      <c r="O661" s="149" t="n">
        <v>18556</v>
      </c>
      <c r="P661" s="149" t="n">
        <v>18828</v>
      </c>
      <c r="Q661" s="466"/>
      <c r="R661" s="498"/>
      <c r="S661" s="149" t="n">
        <v>1</v>
      </c>
      <c r="T661" s="148" t="n">
        <f aca="false">(P661-O661)*S661</f>
        <v>272</v>
      </c>
      <c r="U661" s="640" t="s">
        <v>1048</v>
      </c>
      <c r="V661" s="153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721" t="s">
        <v>733</v>
      </c>
      <c r="C662" s="148" t="n">
        <f aca="false">H662+E662</f>
        <v>262.15</v>
      </c>
      <c r="D662" s="149"/>
      <c r="E662" s="148" t="n">
        <f aca="false">F662+G662</f>
        <v>17.15</v>
      </c>
      <c r="F662" s="148" t="n">
        <f aca="false">0.04*T662</f>
        <v>9.8</v>
      </c>
      <c r="G662" s="148" t="n">
        <f aca="false">0.03*T662</f>
        <v>7.35</v>
      </c>
      <c r="H662" s="148" t="n">
        <f aca="false">T662</f>
        <v>245</v>
      </c>
      <c r="I662" s="148" t="n">
        <f aca="false">H662*0.5</f>
        <v>122.5</v>
      </c>
      <c r="J662" s="162"/>
      <c r="K662" s="162"/>
      <c r="L662" s="162"/>
      <c r="M662" s="162"/>
      <c r="N662" s="162"/>
      <c r="O662" s="149" t="n">
        <v>18396</v>
      </c>
      <c r="P662" s="149" t="n">
        <v>18641</v>
      </c>
      <c r="Q662" s="466"/>
      <c r="R662" s="498"/>
      <c r="S662" s="149" t="n">
        <v>1</v>
      </c>
      <c r="T662" s="148" t="n">
        <f aca="false">(P662-O662)*S662</f>
        <v>245</v>
      </c>
      <c r="U662" s="640" t="s">
        <v>1049</v>
      </c>
      <c r="V662" s="153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721" t="s">
        <v>735</v>
      </c>
      <c r="C663" s="148" t="n">
        <f aca="false">H663+E663</f>
        <v>297.46</v>
      </c>
      <c r="D663" s="149"/>
      <c r="E663" s="148" t="n">
        <f aca="false">F663+G663</f>
        <v>19.46</v>
      </c>
      <c r="F663" s="148" t="n">
        <f aca="false">0.04*T663</f>
        <v>11.12</v>
      </c>
      <c r="G663" s="148" t="n">
        <f aca="false">0.03*T663</f>
        <v>8.34</v>
      </c>
      <c r="H663" s="148" t="n">
        <f aca="false">T663</f>
        <v>278</v>
      </c>
      <c r="I663" s="148" t="n">
        <f aca="false">H663*0.5</f>
        <v>139</v>
      </c>
      <c r="J663" s="162"/>
      <c r="K663" s="162"/>
      <c r="L663" s="162"/>
      <c r="M663" s="162"/>
      <c r="N663" s="162"/>
      <c r="O663" s="149" t="n">
        <v>21813</v>
      </c>
      <c r="P663" s="149" t="n">
        <v>22091</v>
      </c>
      <c r="Q663" s="466"/>
      <c r="R663" s="498"/>
      <c r="S663" s="149" t="n">
        <v>1</v>
      </c>
      <c r="T663" s="148" t="n">
        <f aca="false">(P663-O663)*S663</f>
        <v>278</v>
      </c>
      <c r="U663" s="640" t="s">
        <v>1050</v>
      </c>
      <c r="V663" s="153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721" t="s">
        <v>737</v>
      </c>
      <c r="C664" s="148" t="n">
        <f aca="false">H664+E664</f>
        <v>215.07</v>
      </c>
      <c r="D664" s="149"/>
      <c r="E664" s="148" t="n">
        <f aca="false">F664+G664</f>
        <v>14.07</v>
      </c>
      <c r="F664" s="148" t="n">
        <f aca="false">0.04*T664</f>
        <v>8.04</v>
      </c>
      <c r="G664" s="148" t="n">
        <f aca="false">0.03*T664</f>
        <v>6.03</v>
      </c>
      <c r="H664" s="148" t="n">
        <f aca="false">T664</f>
        <v>201</v>
      </c>
      <c r="I664" s="148" t="n">
        <f aca="false">H664*0.5</f>
        <v>100.5</v>
      </c>
      <c r="J664" s="162"/>
      <c r="K664" s="162"/>
      <c r="L664" s="162"/>
      <c r="M664" s="162"/>
      <c r="N664" s="162"/>
      <c r="O664" s="149" t="n">
        <v>21184</v>
      </c>
      <c r="P664" s="149" t="n">
        <v>21385</v>
      </c>
      <c r="Q664" s="466"/>
      <c r="R664" s="498"/>
      <c r="S664" s="149" t="n">
        <v>1</v>
      </c>
      <c r="T664" s="148" t="n">
        <f aca="false">(P664-O664)*S664</f>
        <v>201</v>
      </c>
      <c r="U664" s="640" t="s">
        <v>1051</v>
      </c>
      <c r="V664" s="153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763" t="s">
        <v>740</v>
      </c>
      <c r="C665" s="148" t="n">
        <f aca="false">H665+E665</f>
        <v>0</v>
      </c>
      <c r="D665" s="149"/>
      <c r="E665" s="148" t="n">
        <f aca="false">F665+G665</f>
        <v>0</v>
      </c>
      <c r="F665" s="148" t="n">
        <f aca="false">0.04*T665</f>
        <v>0</v>
      </c>
      <c r="G665" s="148" t="n">
        <f aca="false">0.03*T665</f>
        <v>0</v>
      </c>
      <c r="H665" s="148" t="n">
        <f aca="false">T665</f>
        <v>0</v>
      </c>
      <c r="I665" s="148" t="n">
        <f aca="false">H665*0.5</f>
        <v>0</v>
      </c>
      <c r="J665" s="162"/>
      <c r="K665" s="162"/>
      <c r="L665" s="162"/>
      <c r="M665" s="162"/>
      <c r="N665" s="162"/>
      <c r="O665" s="149" t="n">
        <v>38950</v>
      </c>
      <c r="P665" s="149" t="n">
        <v>38950</v>
      </c>
      <c r="Q665" s="466"/>
      <c r="R665" s="498"/>
      <c r="S665" s="149" t="n">
        <v>1</v>
      </c>
      <c r="T665" s="148" t="n">
        <f aca="false">(P665-O665)*S665</f>
        <v>0</v>
      </c>
      <c r="U665" s="640" t="s">
        <v>1052</v>
      </c>
      <c r="V665" s="153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763"/>
      <c r="C666" s="148" t="n">
        <f aca="false">H666+E666</f>
        <v>165.85</v>
      </c>
      <c r="D666" s="149"/>
      <c r="E666" s="148" t="n">
        <f aca="false">F666+G666</f>
        <v>10.85</v>
      </c>
      <c r="F666" s="148" t="n">
        <f aca="false">0.04*T666</f>
        <v>6.2</v>
      </c>
      <c r="G666" s="148" t="n">
        <f aca="false">0.03*T666</f>
        <v>4.65</v>
      </c>
      <c r="H666" s="148" t="n">
        <f aca="false">T666</f>
        <v>155</v>
      </c>
      <c r="I666" s="148" t="n">
        <f aca="false">H666*0.5</f>
        <v>77.5</v>
      </c>
      <c r="J666" s="162"/>
      <c r="K666" s="162"/>
      <c r="L666" s="162"/>
      <c r="M666" s="162"/>
      <c r="N666" s="162"/>
      <c r="O666" s="149" t="n">
        <v>9890</v>
      </c>
      <c r="P666" s="149" t="n">
        <v>10045</v>
      </c>
      <c r="Q666" s="466"/>
      <c r="R666" s="498"/>
      <c r="S666" s="149" t="n">
        <v>1</v>
      </c>
      <c r="T666" s="148" t="n">
        <f aca="false">(P666-O666)*S666</f>
        <v>155</v>
      </c>
      <c r="U666" s="640" t="s">
        <v>1053</v>
      </c>
      <c r="V666" s="153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721" t="s">
        <v>744</v>
      </c>
      <c r="C667" s="148" t="n">
        <f aca="false">H667+E667</f>
        <v>1287.21</v>
      </c>
      <c r="D667" s="149"/>
      <c r="E667" s="148" t="n">
        <f aca="false">F667+G667</f>
        <v>84.21</v>
      </c>
      <c r="F667" s="148" t="n">
        <f aca="false">0.04*T667</f>
        <v>48.12</v>
      </c>
      <c r="G667" s="148" t="n">
        <f aca="false">0.03*T667</f>
        <v>36.09</v>
      </c>
      <c r="H667" s="148" t="n">
        <f aca="false">T667</f>
        <v>1203</v>
      </c>
      <c r="I667" s="148" t="n">
        <f aca="false">H667*0.5</f>
        <v>601.5</v>
      </c>
      <c r="J667" s="162"/>
      <c r="K667" s="162"/>
      <c r="L667" s="162"/>
      <c r="M667" s="162"/>
      <c r="N667" s="162"/>
      <c r="O667" s="149" t="n">
        <v>90944</v>
      </c>
      <c r="P667" s="149" t="n">
        <v>92147</v>
      </c>
      <c r="Q667" s="466"/>
      <c r="R667" s="498"/>
      <c r="S667" s="149" t="n">
        <v>1</v>
      </c>
      <c r="T667" s="148" t="n">
        <f aca="false">(P667-O667)*S667</f>
        <v>1203</v>
      </c>
      <c r="U667" s="640" t="s">
        <v>1054</v>
      </c>
      <c r="V667" s="153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721" t="s">
        <v>746</v>
      </c>
      <c r="C668" s="148" t="n">
        <f aca="false">H668+E668</f>
        <v>569.24</v>
      </c>
      <c r="D668" s="149"/>
      <c r="E668" s="148" t="n">
        <f aca="false">F668+G668</f>
        <v>37.24</v>
      </c>
      <c r="F668" s="148" t="n">
        <f aca="false">0.04*T668</f>
        <v>21.28</v>
      </c>
      <c r="G668" s="148" t="n">
        <f aca="false">0.03*T668</f>
        <v>15.96</v>
      </c>
      <c r="H668" s="148" t="n">
        <f aca="false">T668</f>
        <v>532</v>
      </c>
      <c r="I668" s="148" t="n">
        <f aca="false">H668*0.5</f>
        <v>266</v>
      </c>
      <c r="J668" s="162"/>
      <c r="K668" s="162"/>
      <c r="L668" s="162"/>
      <c r="M668" s="162"/>
      <c r="N668" s="162"/>
      <c r="O668" s="149" t="n">
        <v>42368</v>
      </c>
      <c r="P668" s="149" t="n">
        <v>42900</v>
      </c>
      <c r="Q668" s="466"/>
      <c r="R668" s="498"/>
      <c r="S668" s="149" t="n">
        <v>1</v>
      </c>
      <c r="T668" s="148" t="n">
        <f aca="false">(P668-O668)*S668</f>
        <v>532</v>
      </c>
      <c r="U668" s="640" t="s">
        <v>1055</v>
      </c>
      <c r="V668" s="153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721" t="s">
        <v>748</v>
      </c>
      <c r="C669" s="148" t="n">
        <f aca="false">H669+E669</f>
        <v>123.05</v>
      </c>
      <c r="D669" s="149"/>
      <c r="E669" s="148" t="n">
        <f aca="false">F669+G669</f>
        <v>8.05</v>
      </c>
      <c r="F669" s="148" t="n">
        <f aca="false">0.04*T669</f>
        <v>4.6</v>
      </c>
      <c r="G669" s="148" t="n">
        <f aca="false">0.03*T669</f>
        <v>3.45</v>
      </c>
      <c r="H669" s="148" t="n">
        <f aca="false">T669</f>
        <v>115</v>
      </c>
      <c r="I669" s="148" t="n">
        <f aca="false">H669*0.5</f>
        <v>57.5</v>
      </c>
      <c r="J669" s="162"/>
      <c r="K669" s="162"/>
      <c r="L669" s="162"/>
      <c r="M669" s="162"/>
      <c r="N669" s="162"/>
      <c r="O669" s="149" t="n">
        <v>9525</v>
      </c>
      <c r="P669" s="149" t="n">
        <v>9640</v>
      </c>
      <c r="Q669" s="466"/>
      <c r="R669" s="498"/>
      <c r="S669" s="149" t="n">
        <v>1</v>
      </c>
      <c r="T669" s="148" t="n">
        <f aca="false">(P669-O669)*S669</f>
        <v>115</v>
      </c>
      <c r="U669" s="640" t="s">
        <v>1056</v>
      </c>
      <c r="V669" s="153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721" t="s">
        <v>1057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66"/>
      <c r="R670" s="498"/>
      <c r="S670" s="149" t="n">
        <v>1</v>
      </c>
      <c r="T670" s="148" t="n">
        <f aca="false">(P670-O670)*S670</f>
        <v>0</v>
      </c>
      <c r="U670" s="640" t="s">
        <v>1058</v>
      </c>
      <c r="V670" s="153" t="s">
        <v>1059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721" t="s">
        <v>752</v>
      </c>
      <c r="C671" s="148" t="n">
        <f aca="false">H671+E671</f>
        <v>573.52</v>
      </c>
      <c r="D671" s="149"/>
      <c r="E671" s="148" t="n">
        <f aca="false">F671+G671</f>
        <v>37.52</v>
      </c>
      <c r="F671" s="148" t="n">
        <f aca="false">0.04*T671</f>
        <v>21.44</v>
      </c>
      <c r="G671" s="148" t="n">
        <f aca="false">0.03*T671</f>
        <v>16.08</v>
      </c>
      <c r="H671" s="148" t="n">
        <f aca="false">T671</f>
        <v>536</v>
      </c>
      <c r="I671" s="148" t="n">
        <f aca="false">H671*0.5</f>
        <v>268</v>
      </c>
      <c r="J671" s="162"/>
      <c r="K671" s="162"/>
      <c r="L671" s="162"/>
      <c r="M671" s="162"/>
      <c r="N671" s="162"/>
      <c r="O671" s="149" t="n">
        <v>24401</v>
      </c>
      <c r="P671" s="149" t="n">
        <v>24937</v>
      </c>
      <c r="Q671" s="466"/>
      <c r="R671" s="498"/>
      <c r="S671" s="149" t="n">
        <v>1</v>
      </c>
      <c r="T671" s="148" t="n">
        <f aca="false">(P671-O671)*S671</f>
        <v>536</v>
      </c>
      <c r="U671" s="640" t="s">
        <v>1060</v>
      </c>
      <c r="V671" s="153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21" t="s">
        <v>754</v>
      </c>
      <c r="C672" s="148" t="n">
        <f aca="false">H672+E672</f>
        <v>1274.37</v>
      </c>
      <c r="D672" s="149"/>
      <c r="E672" s="148" t="n">
        <f aca="false">F672+G672</f>
        <v>83.37</v>
      </c>
      <c r="F672" s="148" t="n">
        <f aca="false">0.04*T672</f>
        <v>47.64</v>
      </c>
      <c r="G672" s="148" t="n">
        <f aca="false">0.03*T672</f>
        <v>35.73</v>
      </c>
      <c r="H672" s="148" t="n">
        <f aca="false">T672</f>
        <v>1191</v>
      </c>
      <c r="I672" s="148" t="n">
        <f aca="false">H672*0.5</f>
        <v>595.5</v>
      </c>
      <c r="J672" s="162"/>
      <c r="K672" s="162"/>
      <c r="L672" s="162"/>
      <c r="M672" s="162"/>
      <c r="N672" s="162"/>
      <c r="O672" s="149" t="n">
        <v>13128</v>
      </c>
      <c r="P672" s="149" t="n">
        <v>14319</v>
      </c>
      <c r="Q672" s="466"/>
      <c r="R672" s="498"/>
      <c r="S672" s="149" t="n">
        <v>1</v>
      </c>
      <c r="T672" s="148" t="n">
        <f aca="false">(P672-O672)*S672</f>
        <v>1191</v>
      </c>
      <c r="U672" s="640" t="s">
        <v>1061</v>
      </c>
      <c r="V672" s="153" t="s">
        <v>755</v>
      </c>
    </row>
    <row r="673" customFormat="false" ht="25.5" hidden="false" customHeight="false" outlineLevel="0" collapsed="false">
      <c r="A673" s="358"/>
      <c r="B673" s="721" t="s">
        <v>916</v>
      </c>
      <c r="C673" s="148" t="n">
        <f aca="false">H673+E673</f>
        <v>307.09</v>
      </c>
      <c r="D673" s="149"/>
      <c r="E673" s="148" t="n">
        <f aca="false">F673+G673</f>
        <v>20.09</v>
      </c>
      <c r="F673" s="148" t="n">
        <f aca="false">0.04*T673</f>
        <v>11.48</v>
      </c>
      <c r="G673" s="148" t="n">
        <f aca="false">0.03*T673</f>
        <v>8.61</v>
      </c>
      <c r="H673" s="148" t="n">
        <f aca="false">T673</f>
        <v>287</v>
      </c>
      <c r="I673" s="148" t="n">
        <f aca="false">H673*0.5</f>
        <v>143.5</v>
      </c>
      <c r="J673" s="162"/>
      <c r="K673" s="162"/>
      <c r="L673" s="162"/>
      <c r="M673" s="162"/>
      <c r="N673" s="162"/>
      <c r="O673" s="149" t="n">
        <v>17071</v>
      </c>
      <c r="P673" s="149" t="n">
        <v>17358</v>
      </c>
      <c r="Q673" s="466"/>
      <c r="R673" s="498"/>
      <c r="S673" s="149" t="n">
        <v>1</v>
      </c>
      <c r="T673" s="148" t="n">
        <f aca="false">(P673-O673)*S673</f>
        <v>287</v>
      </c>
      <c r="U673" s="640" t="s">
        <v>1062</v>
      </c>
      <c r="V673" s="153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721" t="s">
        <v>758</v>
      </c>
      <c r="C674" s="148" t="n">
        <f aca="false">H674+E674</f>
        <v>377.71</v>
      </c>
      <c r="D674" s="149"/>
      <c r="E674" s="148" t="n">
        <f aca="false">F674+G674</f>
        <v>24.71</v>
      </c>
      <c r="F674" s="148" t="n">
        <f aca="false">0.04*T674</f>
        <v>14.12</v>
      </c>
      <c r="G674" s="148" t="n">
        <f aca="false">0.03*T674</f>
        <v>10.59</v>
      </c>
      <c r="H674" s="148" t="n">
        <f aca="false">T674</f>
        <v>353</v>
      </c>
      <c r="I674" s="148" t="n">
        <f aca="false">H674*0.5</f>
        <v>176.5</v>
      </c>
      <c r="J674" s="162"/>
      <c r="K674" s="162"/>
      <c r="L674" s="162"/>
      <c r="M674" s="162"/>
      <c r="N674" s="162"/>
      <c r="O674" s="149" t="n">
        <v>45722</v>
      </c>
      <c r="P674" s="149" t="n">
        <v>46075</v>
      </c>
      <c r="Q674" s="466"/>
      <c r="R674" s="498"/>
      <c r="S674" s="149" t="n">
        <v>1</v>
      </c>
      <c r="T674" s="148" t="n">
        <f aca="false">(P674-O674)*S674</f>
        <v>353</v>
      </c>
      <c r="U674" s="640" t="s">
        <v>1063</v>
      </c>
      <c r="V674" s="153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721" t="s">
        <v>760</v>
      </c>
      <c r="C675" s="148" t="n">
        <f aca="false">H675+E675</f>
        <v>423.72</v>
      </c>
      <c r="D675" s="149"/>
      <c r="E675" s="148" t="n">
        <f aca="false">F675+G675</f>
        <v>27.72</v>
      </c>
      <c r="F675" s="148" t="n">
        <f aca="false">0.04*T675</f>
        <v>15.84</v>
      </c>
      <c r="G675" s="148" t="n">
        <f aca="false">0.03*T675</f>
        <v>11.88</v>
      </c>
      <c r="H675" s="148" t="n">
        <f aca="false">T675</f>
        <v>396</v>
      </c>
      <c r="I675" s="148" t="n">
        <f aca="false">H675*0.5</f>
        <v>198</v>
      </c>
      <c r="J675" s="162"/>
      <c r="K675" s="162"/>
      <c r="L675" s="162"/>
      <c r="M675" s="162"/>
      <c r="N675" s="162"/>
      <c r="O675" s="149" t="n">
        <v>24377</v>
      </c>
      <c r="P675" s="149" t="n">
        <v>24773</v>
      </c>
      <c r="Q675" s="466"/>
      <c r="R675" s="498"/>
      <c r="S675" s="149" t="n">
        <v>1</v>
      </c>
      <c r="T675" s="148" t="n">
        <f aca="false">(P675-O675)*S675</f>
        <v>396</v>
      </c>
      <c r="U675" s="640" t="s">
        <v>1064</v>
      </c>
      <c r="V675" s="153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721" t="s">
        <v>762</v>
      </c>
      <c r="C676" s="148" t="n">
        <f aca="false">H676+E676</f>
        <v>455.82</v>
      </c>
      <c r="D676" s="149"/>
      <c r="E676" s="148" t="n">
        <f aca="false">F676+G676</f>
        <v>29.82</v>
      </c>
      <c r="F676" s="148" t="n">
        <f aca="false">0.04*T676</f>
        <v>17.04</v>
      </c>
      <c r="G676" s="148" t="n">
        <f aca="false">0.03*T676</f>
        <v>12.78</v>
      </c>
      <c r="H676" s="148" t="n">
        <f aca="false">T676</f>
        <v>426</v>
      </c>
      <c r="I676" s="148" t="n">
        <f aca="false">H676*0.5</f>
        <v>213</v>
      </c>
      <c r="J676" s="162"/>
      <c r="K676" s="162"/>
      <c r="L676" s="162"/>
      <c r="M676" s="162"/>
      <c r="N676" s="162"/>
      <c r="O676" s="149" t="n">
        <v>35747</v>
      </c>
      <c r="P676" s="149" t="n">
        <v>36173</v>
      </c>
      <c r="Q676" s="466"/>
      <c r="R676" s="498"/>
      <c r="S676" s="149" t="n">
        <v>1</v>
      </c>
      <c r="T676" s="148" t="n">
        <f aca="false">(P676-O676)*S676</f>
        <v>426</v>
      </c>
      <c r="U676" s="640" t="s">
        <v>1065</v>
      </c>
      <c r="V676" s="153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721" t="s">
        <v>764</v>
      </c>
      <c r="C677" s="148" t="n">
        <f aca="false">H677+E677</f>
        <v>0</v>
      </c>
      <c r="D677" s="149"/>
      <c r="E677" s="148" t="n">
        <f aca="false">F677+G677</f>
        <v>0</v>
      </c>
      <c r="F677" s="148" t="n">
        <f aca="false">0.04*T677</f>
        <v>0</v>
      </c>
      <c r="G677" s="148" t="n">
        <f aca="false">0.03*T677</f>
        <v>0</v>
      </c>
      <c r="H677" s="148" t="n">
        <f aca="false">T677</f>
        <v>0</v>
      </c>
      <c r="I677" s="148" t="n">
        <f aca="false">H677*0.5</f>
        <v>0</v>
      </c>
      <c r="J677" s="162"/>
      <c r="K677" s="162"/>
      <c r="L677" s="162"/>
      <c r="M677" s="162"/>
      <c r="N677" s="162"/>
      <c r="O677" s="651" t="n">
        <v>66445</v>
      </c>
      <c r="P677" s="651" t="n">
        <v>66445</v>
      </c>
      <c r="Q677" s="466"/>
      <c r="R677" s="498"/>
      <c r="S677" s="149" t="n">
        <v>1</v>
      </c>
      <c r="T677" s="148" t="n">
        <f aca="false">(P677-O677)*S677</f>
        <v>0</v>
      </c>
      <c r="U677" s="640" t="s">
        <v>1066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721" t="s">
        <v>766</v>
      </c>
      <c r="C678" s="148" t="n">
        <f aca="false">H678+E678</f>
        <v>1124.57</v>
      </c>
      <c r="D678" s="149"/>
      <c r="E678" s="148" t="n">
        <f aca="false">F678+G678</f>
        <v>73.57</v>
      </c>
      <c r="F678" s="148" t="n">
        <f aca="false">0.04*T678</f>
        <v>42.04</v>
      </c>
      <c r="G678" s="148" t="n">
        <f aca="false">0.03*T678</f>
        <v>31.53</v>
      </c>
      <c r="H678" s="148" t="n">
        <f aca="false">T678</f>
        <v>1051</v>
      </c>
      <c r="I678" s="148" t="n">
        <f aca="false">H678*0.5</f>
        <v>525.5</v>
      </c>
      <c r="J678" s="162"/>
      <c r="K678" s="162"/>
      <c r="L678" s="162"/>
      <c r="M678" s="162"/>
      <c r="N678" s="162"/>
      <c r="O678" s="149" t="n">
        <v>59894</v>
      </c>
      <c r="P678" s="149" t="n">
        <v>60945</v>
      </c>
      <c r="Q678" s="466"/>
      <c r="R678" s="498"/>
      <c r="S678" s="149" t="n">
        <v>1</v>
      </c>
      <c r="T678" s="148" t="n">
        <f aca="false">(P678-O678)*S678</f>
        <v>1051</v>
      </c>
      <c r="U678" s="640" t="s">
        <v>1067</v>
      </c>
      <c r="V678" s="153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721" t="s">
        <v>768</v>
      </c>
      <c r="C679" s="148" t="n">
        <f aca="false">H679+E679</f>
        <v>1529.03</v>
      </c>
      <c r="D679" s="148"/>
      <c r="E679" s="148" t="n">
        <f aca="false">F679+G679</f>
        <v>100.03</v>
      </c>
      <c r="F679" s="148" t="n">
        <f aca="false">0.04*H679</f>
        <v>57.16</v>
      </c>
      <c r="G679" s="148" t="n">
        <f aca="false">0.03*H679</f>
        <v>42.87</v>
      </c>
      <c r="H679" s="148" t="n">
        <f aca="false">T679</f>
        <v>1429</v>
      </c>
      <c r="I679" s="148" t="n">
        <f aca="false">0.5*C679</f>
        <v>764.515</v>
      </c>
      <c r="J679" s="25"/>
      <c r="K679" s="25"/>
      <c r="L679" s="25"/>
      <c r="M679" s="25"/>
      <c r="N679" s="25"/>
      <c r="O679" s="148" t="n">
        <v>75276</v>
      </c>
      <c r="P679" s="148" t="n">
        <v>76705</v>
      </c>
      <c r="Q679" s="204"/>
      <c r="R679" s="652"/>
      <c r="S679" s="148" t="n">
        <v>1</v>
      </c>
      <c r="T679" s="148" t="n">
        <f aca="false">(P679-O679)*S679</f>
        <v>1429</v>
      </c>
      <c r="U679" s="640" t="s">
        <v>1068</v>
      </c>
      <c r="V679" s="153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721" t="s">
        <v>1069</v>
      </c>
      <c r="C680" s="148" t="n">
        <f aca="false">H680+E680</f>
        <v>1808.3</v>
      </c>
      <c r="D680" s="149"/>
      <c r="E680" s="148" t="n">
        <f aca="false">F680+G680</f>
        <v>118.3</v>
      </c>
      <c r="F680" s="148" t="n">
        <f aca="false">0.04*T680</f>
        <v>67.6</v>
      </c>
      <c r="G680" s="148" t="n">
        <f aca="false">0.03*T680</f>
        <v>50.7</v>
      </c>
      <c r="H680" s="148" t="n">
        <f aca="false">T680</f>
        <v>1690</v>
      </c>
      <c r="I680" s="148" t="n">
        <f aca="false">H680*0.5</f>
        <v>845</v>
      </c>
      <c r="J680" s="162"/>
      <c r="K680" s="162"/>
      <c r="L680" s="162"/>
      <c r="M680" s="162"/>
      <c r="N680" s="162"/>
      <c r="O680" s="149" t="n">
        <v>44547</v>
      </c>
      <c r="P680" s="149" t="n">
        <v>46237</v>
      </c>
      <c r="Q680" s="466"/>
      <c r="R680" s="498"/>
      <c r="S680" s="149" t="n">
        <v>1</v>
      </c>
      <c r="T680" s="148" t="n">
        <f aca="false">(P680-O680)*S680</f>
        <v>1690</v>
      </c>
      <c r="U680" s="640" t="s">
        <v>1070</v>
      </c>
      <c r="V680" s="153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721" t="s">
        <v>772</v>
      </c>
      <c r="C681" s="148" t="n">
        <f aca="false">H681+E681</f>
        <v>721.18</v>
      </c>
      <c r="D681" s="149"/>
      <c r="E681" s="148" t="n">
        <f aca="false">F681+G681</f>
        <v>47.18</v>
      </c>
      <c r="F681" s="148" t="n">
        <f aca="false">0.04*T681</f>
        <v>26.96</v>
      </c>
      <c r="G681" s="148" t="n">
        <f aca="false">0.03*T681</f>
        <v>20.22</v>
      </c>
      <c r="H681" s="148" t="n">
        <f aca="false">T681</f>
        <v>674</v>
      </c>
      <c r="I681" s="148" t="n">
        <f aca="false">H681*0.5</f>
        <v>337</v>
      </c>
      <c r="J681" s="162"/>
      <c r="K681" s="162"/>
      <c r="L681" s="162"/>
      <c r="M681" s="162"/>
      <c r="N681" s="162"/>
      <c r="O681" s="149" t="n">
        <v>56320</v>
      </c>
      <c r="P681" s="149" t="n">
        <v>56994</v>
      </c>
      <c r="Q681" s="466"/>
      <c r="R681" s="498"/>
      <c r="S681" s="149" t="n">
        <v>1</v>
      </c>
      <c r="T681" s="148" t="n">
        <f aca="false">(P681-O681)*S681</f>
        <v>674</v>
      </c>
      <c r="U681" s="640" t="s">
        <v>1071</v>
      </c>
      <c r="V681" s="153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721" t="s">
        <v>774</v>
      </c>
      <c r="C682" s="148" t="n">
        <f aca="false">H682+E682</f>
        <v>1105.31</v>
      </c>
      <c r="D682" s="149"/>
      <c r="E682" s="148" t="n">
        <f aca="false">F682+G682</f>
        <v>72.31</v>
      </c>
      <c r="F682" s="148" t="n">
        <f aca="false">0.04*T682</f>
        <v>41.32</v>
      </c>
      <c r="G682" s="148" t="n">
        <f aca="false">0.03*T682</f>
        <v>30.99</v>
      </c>
      <c r="H682" s="148" t="n">
        <f aca="false">T682</f>
        <v>1033</v>
      </c>
      <c r="I682" s="148" t="n">
        <f aca="false">H682*0.5</f>
        <v>516.5</v>
      </c>
      <c r="J682" s="162"/>
      <c r="K682" s="162"/>
      <c r="L682" s="162"/>
      <c r="M682" s="162"/>
      <c r="N682" s="162"/>
      <c r="O682" s="149" t="n">
        <v>179028</v>
      </c>
      <c r="P682" s="149" t="n">
        <v>180061</v>
      </c>
      <c r="Q682" s="466"/>
      <c r="R682" s="498"/>
      <c r="S682" s="149" t="n">
        <v>1</v>
      </c>
      <c r="T682" s="148" t="n">
        <f aca="false">(P682-O682)*S682</f>
        <v>1033</v>
      </c>
      <c r="U682" s="640" t="s">
        <v>1072</v>
      </c>
      <c r="V682" s="153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721" t="s">
        <v>776</v>
      </c>
      <c r="C683" s="148" t="n">
        <f aca="false">H683+E683</f>
        <v>481.5</v>
      </c>
      <c r="D683" s="149"/>
      <c r="E683" s="148" t="n">
        <f aca="false">F683+G683</f>
        <v>31.5</v>
      </c>
      <c r="F683" s="148" t="n">
        <f aca="false">0.04*T683</f>
        <v>18</v>
      </c>
      <c r="G683" s="148" t="n">
        <f aca="false">0.03*T683</f>
        <v>13.5</v>
      </c>
      <c r="H683" s="148" t="n">
        <f aca="false">T683</f>
        <v>450</v>
      </c>
      <c r="I683" s="148" t="n">
        <f aca="false">H683*0.5</f>
        <v>225</v>
      </c>
      <c r="J683" s="25"/>
      <c r="K683" s="25"/>
      <c r="L683" s="25"/>
      <c r="M683" s="25"/>
      <c r="N683" s="25"/>
      <c r="O683" s="148" t="n">
        <v>58716</v>
      </c>
      <c r="P683" s="148" t="n">
        <v>59166</v>
      </c>
      <c r="Q683" s="463"/>
      <c r="R683" s="498"/>
      <c r="S683" s="239" t="n">
        <v>1</v>
      </c>
      <c r="T683" s="148" t="n">
        <f aca="false">(P683-O683)*S683</f>
        <v>450</v>
      </c>
      <c r="U683" s="640" t="s">
        <v>1073</v>
      </c>
      <c r="V683" s="153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721" t="s">
        <v>778</v>
      </c>
      <c r="C684" s="148" t="n">
        <f aca="false">H684+E684</f>
        <v>426.93</v>
      </c>
      <c r="D684" s="149"/>
      <c r="E684" s="148" t="n">
        <f aca="false">F684+G684</f>
        <v>27.93</v>
      </c>
      <c r="F684" s="148" t="n">
        <f aca="false">0.04*T684</f>
        <v>15.96</v>
      </c>
      <c r="G684" s="148" t="n">
        <f aca="false">0.03*T684</f>
        <v>11.97</v>
      </c>
      <c r="H684" s="148" t="n">
        <f aca="false">T684</f>
        <v>399</v>
      </c>
      <c r="I684" s="148" t="n">
        <f aca="false">H684*0.5</f>
        <v>199.5</v>
      </c>
      <c r="J684" s="25"/>
      <c r="K684" s="25"/>
      <c r="L684" s="25"/>
      <c r="M684" s="25"/>
      <c r="N684" s="25"/>
      <c r="O684" s="148" t="n">
        <v>33637</v>
      </c>
      <c r="P684" s="148" t="n">
        <v>34036</v>
      </c>
      <c r="Q684" s="463"/>
      <c r="R684" s="498"/>
      <c r="S684" s="239" t="n">
        <v>1</v>
      </c>
      <c r="T684" s="148" t="n">
        <f aca="false">(P684-O684)*S684</f>
        <v>399</v>
      </c>
      <c r="U684" s="640" t="s">
        <v>1074</v>
      </c>
      <c r="V684" s="153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721" t="s">
        <v>780</v>
      </c>
      <c r="C685" s="148" t="n">
        <f aca="false">H685+E685</f>
        <v>404.46</v>
      </c>
      <c r="D685" s="149"/>
      <c r="E685" s="148" t="n">
        <f aca="false">F685+G685</f>
        <v>26.46</v>
      </c>
      <c r="F685" s="148" t="n">
        <f aca="false">0.04*T685</f>
        <v>15.12</v>
      </c>
      <c r="G685" s="148" t="n">
        <f aca="false">0.03*T685</f>
        <v>11.34</v>
      </c>
      <c r="H685" s="148" t="n">
        <f aca="false">T685</f>
        <v>378</v>
      </c>
      <c r="I685" s="148" t="n">
        <f aca="false">H685*0.5</f>
        <v>189</v>
      </c>
      <c r="J685" s="25"/>
      <c r="K685" s="25"/>
      <c r="L685" s="25"/>
      <c r="M685" s="25"/>
      <c r="N685" s="25"/>
      <c r="O685" s="148" t="n">
        <v>17047</v>
      </c>
      <c r="P685" s="148" t="n">
        <v>17425</v>
      </c>
      <c r="Q685" s="463"/>
      <c r="R685" s="498"/>
      <c r="S685" s="239" t="n">
        <v>1</v>
      </c>
      <c r="T685" s="148" t="n">
        <f aca="false">(P685-O685)*S685</f>
        <v>378</v>
      </c>
      <c r="U685" s="640" t="s">
        <v>1075</v>
      </c>
      <c r="V685" s="153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721" t="s">
        <v>1076</v>
      </c>
      <c r="C686" s="148" t="n">
        <f aca="false">H686+E686</f>
        <v>1210.17</v>
      </c>
      <c r="D686" s="149"/>
      <c r="E686" s="148" t="n">
        <f aca="false">F686+G686</f>
        <v>79.17</v>
      </c>
      <c r="F686" s="148" t="n">
        <f aca="false">0.04*T686</f>
        <v>45.24</v>
      </c>
      <c r="G686" s="148" t="n">
        <f aca="false">0.03*T686</f>
        <v>33.93</v>
      </c>
      <c r="H686" s="148" t="n">
        <f aca="false">T686</f>
        <v>1131</v>
      </c>
      <c r="I686" s="148" t="n">
        <f aca="false">H686*0.5</f>
        <v>565.5</v>
      </c>
      <c r="J686" s="25"/>
      <c r="K686" s="25"/>
      <c r="L686" s="25"/>
      <c r="M686" s="25"/>
      <c r="N686" s="25"/>
      <c r="O686" s="148" t="n">
        <v>243501</v>
      </c>
      <c r="P686" s="148" t="n">
        <v>244632</v>
      </c>
      <c r="Q686" s="463"/>
      <c r="R686" s="498"/>
      <c r="S686" s="239" t="n">
        <v>1</v>
      </c>
      <c r="T686" s="148" t="n">
        <f aca="false">(P686-O686)*S686</f>
        <v>1131</v>
      </c>
      <c r="U686" s="640" t="s">
        <v>1077</v>
      </c>
      <c r="V686" s="153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721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63"/>
      <c r="R687" s="498"/>
      <c r="S687" s="239"/>
      <c r="T687" s="148"/>
      <c r="U687" s="640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721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63"/>
      <c r="R688" s="498"/>
      <c r="S688" s="239"/>
      <c r="T688" s="148"/>
      <c r="U688" s="640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721" t="s">
        <v>783</v>
      </c>
      <c r="C689" s="148" t="n">
        <f aca="false">H689+E689</f>
        <v>720.11</v>
      </c>
      <c r="D689" s="149"/>
      <c r="E689" s="148" t="n">
        <f aca="false">F689+G689</f>
        <v>47.11</v>
      </c>
      <c r="F689" s="148" t="n">
        <f aca="false">0.04*T689</f>
        <v>26.92</v>
      </c>
      <c r="G689" s="148" t="n">
        <f aca="false">0.03*T689</f>
        <v>20.19</v>
      </c>
      <c r="H689" s="148" t="n">
        <f aca="false">T689</f>
        <v>673</v>
      </c>
      <c r="I689" s="148" t="n">
        <f aca="false">H689*0.5</f>
        <v>336.5</v>
      </c>
      <c r="J689" s="25"/>
      <c r="K689" s="25"/>
      <c r="L689" s="25"/>
      <c r="M689" s="25"/>
      <c r="N689" s="25"/>
      <c r="O689" s="148" t="n">
        <v>43618</v>
      </c>
      <c r="P689" s="148" t="n">
        <v>44291</v>
      </c>
      <c r="Q689" s="463"/>
      <c r="R689" s="498"/>
      <c r="S689" s="239" t="n">
        <v>1</v>
      </c>
      <c r="T689" s="148" t="n">
        <f aca="false">(P689-O689)*S689</f>
        <v>673</v>
      </c>
      <c r="U689" s="640" t="s">
        <v>1078</v>
      </c>
      <c r="V689" s="153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760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63"/>
      <c r="R690" s="498"/>
      <c r="S690" s="239"/>
      <c r="T690" s="148"/>
      <c r="U690" s="640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721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63"/>
      <c r="R691" s="498"/>
      <c r="S691" s="239"/>
      <c r="T691" s="148"/>
      <c r="U691" s="640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761" t="s">
        <v>786</v>
      </c>
      <c r="C692" s="148" t="n">
        <f aca="false">H692+E692</f>
        <v>2148.56</v>
      </c>
      <c r="D692" s="149"/>
      <c r="E692" s="148" t="n">
        <f aca="false">F692+G692</f>
        <v>140.56</v>
      </c>
      <c r="F692" s="148" t="n">
        <f aca="false">0.04*T692</f>
        <v>80.32</v>
      </c>
      <c r="G692" s="148" t="n">
        <f aca="false">0.03*T692</f>
        <v>60.24</v>
      </c>
      <c r="H692" s="148" t="n">
        <f aca="false">T692</f>
        <v>2008</v>
      </c>
      <c r="I692" s="148" t="n">
        <f aca="false">H692*0.5</f>
        <v>1004</v>
      </c>
      <c r="J692" s="25"/>
      <c r="K692" s="25"/>
      <c r="L692" s="25"/>
      <c r="M692" s="25"/>
      <c r="N692" s="25"/>
      <c r="O692" s="148" t="n">
        <v>25237</v>
      </c>
      <c r="P692" s="148" t="n">
        <v>27245</v>
      </c>
      <c r="Q692" s="463"/>
      <c r="R692" s="498"/>
      <c r="S692" s="239" t="n">
        <v>1</v>
      </c>
      <c r="T692" s="148" t="n">
        <f aca="false">(P692-O692)*S692</f>
        <v>2008</v>
      </c>
      <c r="U692" s="640" t="s">
        <v>1099</v>
      </c>
      <c r="V692" s="153" t="s">
        <v>1100</v>
      </c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761"/>
      <c r="C693" s="148" t="n">
        <f aca="false">H693+E693</f>
        <v>1913.16</v>
      </c>
      <c r="D693" s="149"/>
      <c r="E693" s="148" t="n">
        <f aca="false">F693+G693</f>
        <v>125.16</v>
      </c>
      <c r="F693" s="148" t="n">
        <f aca="false">0.04*T693</f>
        <v>71.52</v>
      </c>
      <c r="G693" s="148" t="n">
        <f aca="false">0.03*T693</f>
        <v>53.64</v>
      </c>
      <c r="H693" s="148" t="n">
        <f aca="false">T693</f>
        <v>1788</v>
      </c>
      <c r="I693" s="148" t="n">
        <f aca="false">H693*0.5</f>
        <v>894</v>
      </c>
      <c r="J693" s="25"/>
      <c r="K693" s="25"/>
      <c r="L693" s="25"/>
      <c r="M693" s="25"/>
      <c r="N693" s="25"/>
      <c r="O693" s="148" t="n">
        <v>34620</v>
      </c>
      <c r="P693" s="148" t="n">
        <v>36408</v>
      </c>
      <c r="Q693" s="463"/>
      <c r="R693" s="498"/>
      <c r="S693" s="239" t="n">
        <v>1</v>
      </c>
      <c r="T693" s="148" t="n">
        <f aca="false">(P693-O693)*S693</f>
        <v>1788</v>
      </c>
      <c r="U693" s="640" t="s">
        <v>1101</v>
      </c>
      <c r="V693" s="153" t="s">
        <v>1100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721" t="s">
        <v>788</v>
      </c>
      <c r="C694" s="148" t="n">
        <f aca="false">H694+E694</f>
        <v>9724.16</v>
      </c>
      <c r="D694" s="149"/>
      <c r="E694" s="148" t="n">
        <f aca="false">F694+G694</f>
        <v>636.16</v>
      </c>
      <c r="F694" s="148" t="n">
        <f aca="false">0.04*T694</f>
        <v>363.52</v>
      </c>
      <c r="G694" s="148" t="n">
        <f aca="false">0.03*T694</f>
        <v>272.64</v>
      </c>
      <c r="H694" s="148" t="n">
        <f aca="false">T694</f>
        <v>9088</v>
      </c>
      <c r="I694" s="148" t="n">
        <f aca="false">H694*0.5</f>
        <v>4544</v>
      </c>
      <c r="J694" s="25"/>
      <c r="K694" s="25"/>
      <c r="L694" s="25"/>
      <c r="M694" s="25"/>
      <c r="N694" s="25"/>
      <c r="O694" s="148" t="n">
        <v>100086</v>
      </c>
      <c r="P694" s="148" t="n">
        <v>109174</v>
      </c>
      <c r="Q694" s="463"/>
      <c r="R694" s="498"/>
      <c r="S694" s="239" t="n">
        <v>1</v>
      </c>
      <c r="T694" s="148" t="n">
        <f aca="false">(P694-O694)*S694</f>
        <v>9088</v>
      </c>
      <c r="U694" s="640" t="s">
        <v>1080</v>
      </c>
      <c r="V694" s="153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721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63"/>
      <c r="R695" s="498"/>
      <c r="S695" s="239"/>
      <c r="T695" s="148"/>
      <c r="U695" s="640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721" t="s">
        <v>790</v>
      </c>
      <c r="C696" s="148" t="n">
        <f aca="false">H696+E696</f>
        <v>31.03</v>
      </c>
      <c r="D696" s="149"/>
      <c r="E696" s="148" t="n">
        <f aca="false">F696+G696</f>
        <v>2.03</v>
      </c>
      <c r="F696" s="148" t="n">
        <f aca="false">0.04*T696</f>
        <v>1.16</v>
      </c>
      <c r="G696" s="148" t="n">
        <f aca="false">0.03*T696</f>
        <v>0.87</v>
      </c>
      <c r="H696" s="148" t="n">
        <f aca="false">T696</f>
        <v>29</v>
      </c>
      <c r="I696" s="148" t="n">
        <f aca="false">H696*0.5</f>
        <v>14.5</v>
      </c>
      <c r="J696" s="25"/>
      <c r="K696" s="25"/>
      <c r="L696" s="25"/>
      <c r="M696" s="25"/>
      <c r="N696" s="25"/>
      <c r="O696" s="148" t="n">
        <v>65410</v>
      </c>
      <c r="P696" s="148" t="n">
        <v>65889</v>
      </c>
      <c r="Q696" s="463"/>
      <c r="R696" s="498"/>
      <c r="S696" s="239" t="n">
        <v>1</v>
      </c>
      <c r="T696" s="148" t="n">
        <f aca="false">(P696-O696)*S696-T683</f>
        <v>29</v>
      </c>
      <c r="U696" s="640" t="s">
        <v>1081</v>
      </c>
      <c r="V696" s="153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674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674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668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668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674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674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674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674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640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36694.58</v>
      </c>
      <c r="D706" s="465"/>
      <c r="E706" s="190"/>
      <c r="F706" s="190"/>
      <c r="G706" s="190"/>
      <c r="H706" s="190"/>
      <c r="I706" s="190" t="n">
        <f aca="false">SUM(I657:I691)</f>
        <v>10740.515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640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640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640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1244894.4313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#REF!+H109+H92+H613+H656+#REF!+H659+H56+H663</f>
        <v>#REF!</v>
      </c>
      <c r="I709" s="190" t="n">
        <f aca="false">I654+I85+I109+I613+I706</f>
        <v>223220.948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640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640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640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640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640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640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640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640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69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640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6" t="s">
        <v>796</v>
      </c>
      <c r="C719" s="190" t="n">
        <f aca="false">T719</f>
        <v>54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8187</v>
      </c>
      <c r="P719" s="148" t="n">
        <v>8241</v>
      </c>
      <c r="Q719" s="204"/>
      <c r="R719" s="514"/>
      <c r="S719" s="239" t="n">
        <v>1</v>
      </c>
      <c r="T719" s="148" t="n">
        <f aca="false">(P719-O719)*S719</f>
        <v>54</v>
      </c>
      <c r="U719" s="640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6" t="s">
        <v>797</v>
      </c>
      <c r="C720" s="148"/>
      <c r="D720" s="190" t="n">
        <f aca="false">P720-O720</f>
        <v>340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124660</v>
      </c>
      <c r="P720" s="148" t="n">
        <v>125000</v>
      </c>
      <c r="Q720" s="204"/>
      <c r="R720" s="514"/>
      <c r="S720" s="401" t="n">
        <v>1</v>
      </c>
      <c r="T720" s="148" t="n">
        <f aca="false">(P720-O720)*S720</f>
        <v>340</v>
      </c>
      <c r="U720" s="640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6" t="s">
        <v>798</v>
      </c>
      <c r="C721" s="190" t="n">
        <f aca="false">P721-O721</f>
        <v>35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14992</v>
      </c>
      <c r="P721" s="148" t="n">
        <v>15027</v>
      </c>
      <c r="Q721" s="204"/>
      <c r="R721" s="514"/>
      <c r="S721" s="401" t="n">
        <v>1</v>
      </c>
      <c r="T721" s="148" t="n">
        <f aca="false">(P721-O721)*S721</f>
        <v>35</v>
      </c>
      <c r="U721" s="640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6" t="s">
        <v>1102</v>
      </c>
      <c r="C722" s="190" t="n">
        <f aca="false">P722-O722</f>
        <v>677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149" t="n">
        <v>91271</v>
      </c>
      <c r="P722" s="149" t="n">
        <v>91948</v>
      </c>
      <c r="Q722" s="204"/>
      <c r="R722" s="514"/>
      <c r="S722" s="401" t="n">
        <v>1</v>
      </c>
      <c r="T722" s="148" t="n">
        <f aca="false">(P722-O722)*S722</f>
        <v>677</v>
      </c>
      <c r="U722" s="640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6" t="s">
        <v>800</v>
      </c>
      <c r="C723" s="148" t="n">
        <f aca="false">T723</f>
        <v>74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51395</v>
      </c>
      <c r="P723" s="148" t="n">
        <v>51469</v>
      </c>
      <c r="Q723" s="204"/>
      <c r="R723" s="514"/>
      <c r="S723" s="239" t="n">
        <v>1</v>
      </c>
      <c r="T723" s="148" t="n">
        <f aca="false">(P723-O723)*S723</f>
        <v>74</v>
      </c>
      <c r="U723" s="640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6" t="s">
        <v>1103</v>
      </c>
      <c r="C724" s="190" t="n">
        <f aca="false">T724</f>
        <v>999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9742</v>
      </c>
      <c r="P724" s="148" t="n">
        <v>10741</v>
      </c>
      <c r="Q724" s="237"/>
      <c r="R724" s="238"/>
      <c r="S724" s="239" t="n">
        <v>1</v>
      </c>
      <c r="T724" s="148" t="n">
        <f aca="false">P724-O724</f>
        <v>999</v>
      </c>
      <c r="U724" s="640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640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1839</v>
      </c>
      <c r="D726" s="148" t="n">
        <f aca="false">D720+D724</f>
        <v>340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640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69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69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1270537.3593</v>
      </c>
      <c r="D729" s="190" t="n">
        <f aca="false">D709+D726</f>
        <v>340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223220.948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69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69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69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69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69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30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V283:V284"/>
    <mergeCell ref="B297:B298"/>
    <mergeCell ref="B624:B626"/>
    <mergeCell ref="W650:W652"/>
    <mergeCell ref="B658:B659"/>
    <mergeCell ref="B665:B666"/>
    <mergeCell ref="B692:B693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60" colorId="64" zoomScale="40" zoomScaleNormal="40" zoomScalePageLayoutView="100" workbookViewId="0">
      <selection pane="topLeft" activeCell="O82" activeCellId="1" sqref="V657:V696 O82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90"/>
    <col collapsed="false" customWidth="true" hidden="false" outlineLevel="0" max="2" min="2" style="519" width="21"/>
    <col collapsed="false" customWidth="true" hidden="false" outlineLevel="0" max="3" min="3" style="519" width="0.14"/>
    <col collapsed="false" customWidth="true" hidden="false" outlineLevel="0" max="4" min="4" style="519" width="19"/>
    <col collapsed="false" customWidth="true" hidden="false" outlineLevel="0" max="5" min="5" style="519" width="17.71"/>
    <col collapsed="false" customWidth="true" hidden="false" outlineLevel="0" max="6" min="6" style="519" width="18.57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2.71"/>
    <col collapsed="false" customWidth="true" hidden="false" outlineLevel="0" max="15" min="15" style="519" width="22.28"/>
    <col collapsed="false" customWidth="false" hidden="true" outlineLevel="0" max="16" min="16" style="519" width="9.14"/>
    <col collapsed="false" customWidth="true" hidden="true" outlineLevel="0" max="17" min="17" style="519" width="14.85"/>
    <col collapsed="false" customWidth="true" hidden="false" outlineLevel="0" max="18" min="18" style="519" width="11.71"/>
    <col collapsed="false" customWidth="true" hidden="false" outlineLevel="0" max="19" min="19" style="519" width="21.57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15" hidden="false" customHeight="tru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41.25" hidden="false" customHeight="true" outlineLevel="0" collapsed="false">
      <c r="A29" s="526"/>
      <c r="B29" s="665" t="s">
        <v>1126</v>
      </c>
      <c r="C29" s="665"/>
      <c r="D29" s="665"/>
      <c r="E29" s="665"/>
      <c r="F29" s="665"/>
      <c r="G29" s="665"/>
      <c r="H29" s="665"/>
      <c r="I29" s="665"/>
      <c r="J29" s="665"/>
      <c r="K29" s="665"/>
      <c r="L29" s="665"/>
      <c r="M29" s="665"/>
      <c r="N29" s="665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764" t="s">
        <v>1127</v>
      </c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764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35.1" hidden="false" customHeight="true" outlineLevel="0" collapsed="false">
      <c r="A33" s="531" t="s">
        <v>804</v>
      </c>
      <c r="B33" s="393" t="n">
        <f aca="false">G33+D33</f>
        <v>2439.6</v>
      </c>
      <c r="C33" s="393"/>
      <c r="D33" s="393" t="n">
        <f aca="false">E33+F33</f>
        <v>159.6</v>
      </c>
      <c r="E33" s="393" t="n">
        <f aca="false">0.04*G33</f>
        <v>91.2</v>
      </c>
      <c r="F33" s="393" t="n">
        <f aca="false">0.03*G33</f>
        <v>68.4</v>
      </c>
      <c r="G33" s="393" t="n">
        <f aca="false">S33</f>
        <v>2280</v>
      </c>
      <c r="H33" s="393" t="n">
        <f aca="false">0.6*B33</f>
        <v>1463.76</v>
      </c>
      <c r="I33" s="532"/>
      <c r="J33" s="532"/>
      <c r="K33" s="532"/>
      <c r="L33" s="532"/>
      <c r="M33" s="532"/>
      <c r="N33" s="393" t="n">
        <v>4775</v>
      </c>
      <c r="O33" s="393" t="n">
        <v>4832</v>
      </c>
      <c r="P33" s="390"/>
      <c r="Q33" s="392"/>
      <c r="R33" s="533" t="n">
        <v>40</v>
      </c>
      <c r="S33" s="393" t="n">
        <f aca="false">(O33-N33)*R33</f>
        <v>2280</v>
      </c>
      <c r="T33" s="765" t="s">
        <v>1128</v>
      </c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35.1" hidden="false" customHeight="true" outlineLevel="0" collapsed="false">
      <c r="A34" s="531" t="s">
        <v>805</v>
      </c>
      <c r="B34" s="393" t="n">
        <f aca="false">G34+D34</f>
        <v>3038.8</v>
      </c>
      <c r="C34" s="393"/>
      <c r="D34" s="393" t="n">
        <f aca="false">E34+F34</f>
        <v>198.8</v>
      </c>
      <c r="E34" s="393" t="n">
        <f aca="false">0.04*G34</f>
        <v>113.6</v>
      </c>
      <c r="F34" s="393" t="n">
        <f aca="false">0.03*G34</f>
        <v>85.2</v>
      </c>
      <c r="G34" s="393" t="n">
        <f aca="false">S34</f>
        <v>2840</v>
      </c>
      <c r="H34" s="393" t="n">
        <f aca="false">0.6*B34</f>
        <v>1823.28</v>
      </c>
      <c r="I34" s="532"/>
      <c r="J34" s="532"/>
      <c r="K34" s="532"/>
      <c r="L34" s="532"/>
      <c r="M34" s="532"/>
      <c r="N34" s="393" t="n">
        <v>4370</v>
      </c>
      <c r="O34" s="393" t="n">
        <v>4441</v>
      </c>
      <c r="P34" s="390"/>
      <c r="Q34" s="392"/>
      <c r="R34" s="533" t="n">
        <v>40</v>
      </c>
      <c r="S34" s="393" t="n">
        <f aca="false">(O34-N34)*R34</f>
        <v>2840</v>
      </c>
      <c r="T34" s="765" t="s">
        <v>1129</v>
      </c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35.1" hidden="false" customHeight="true" outlineLevel="0" collapsed="false">
      <c r="A35" s="531" t="s">
        <v>806</v>
      </c>
      <c r="B35" s="393" t="n">
        <f aca="false">G35+D35</f>
        <v>3552.4</v>
      </c>
      <c r="C35" s="393"/>
      <c r="D35" s="393" t="n">
        <f aca="false">E35+F35</f>
        <v>232.4</v>
      </c>
      <c r="E35" s="393" t="n">
        <f aca="false">0.04*G35</f>
        <v>132.8</v>
      </c>
      <c r="F35" s="393" t="n">
        <f aca="false">0.03*G35</f>
        <v>99.6</v>
      </c>
      <c r="G35" s="393" t="n">
        <f aca="false">S35</f>
        <v>3320</v>
      </c>
      <c r="H35" s="393" t="n">
        <f aca="false">0.6*B35</f>
        <v>2131.44</v>
      </c>
      <c r="I35" s="532"/>
      <c r="J35" s="532"/>
      <c r="K35" s="532"/>
      <c r="L35" s="532"/>
      <c r="M35" s="532"/>
      <c r="N35" s="393" t="n">
        <v>4858</v>
      </c>
      <c r="O35" s="393" t="n">
        <v>4941</v>
      </c>
      <c r="P35" s="390"/>
      <c r="Q35" s="392"/>
      <c r="R35" s="533" t="n">
        <v>40</v>
      </c>
      <c r="S35" s="393" t="n">
        <f aca="false">(O35-N35)*R35</f>
        <v>3320</v>
      </c>
      <c r="T35" s="765" t="s">
        <v>1130</v>
      </c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35.1" hidden="false" customHeight="true" outlineLevel="0" collapsed="false">
      <c r="A36" s="531" t="s">
        <v>807</v>
      </c>
      <c r="B36" s="393" t="n">
        <f aca="false">G36+D36</f>
        <v>20330</v>
      </c>
      <c r="C36" s="393"/>
      <c r="D36" s="393" t="n">
        <f aca="false">E36+F36</f>
        <v>1330</v>
      </c>
      <c r="E36" s="393" t="n">
        <f aca="false">0.04*G36</f>
        <v>760</v>
      </c>
      <c r="F36" s="393" t="n">
        <f aca="false">0.03*G36</f>
        <v>570</v>
      </c>
      <c r="G36" s="393" t="n">
        <f aca="false">S36</f>
        <v>19000</v>
      </c>
      <c r="H36" s="393" t="n">
        <f aca="false">0.6*B36</f>
        <v>12198</v>
      </c>
      <c r="I36" s="532"/>
      <c r="J36" s="532"/>
      <c r="K36" s="532"/>
      <c r="L36" s="532"/>
      <c r="M36" s="532"/>
      <c r="N36" s="393" t="n">
        <v>16489</v>
      </c>
      <c r="O36" s="393" t="n">
        <v>16964</v>
      </c>
      <c r="P36" s="390"/>
      <c r="Q36" s="392"/>
      <c r="R36" s="533" t="n">
        <v>40</v>
      </c>
      <c r="S36" s="393" t="n">
        <f aca="false">(O36-N36)*R36</f>
        <v>19000</v>
      </c>
      <c r="T36" s="765" t="s">
        <v>1131</v>
      </c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35.1" hidden="false" customHeight="true" outlineLevel="0" collapsed="false">
      <c r="A37" s="531" t="s">
        <v>808</v>
      </c>
      <c r="B37" s="393" t="n">
        <f aca="false">G37+D37</f>
        <v>2140</v>
      </c>
      <c r="C37" s="393"/>
      <c r="D37" s="393" t="n">
        <f aca="false">E37+F37</f>
        <v>140</v>
      </c>
      <c r="E37" s="393" t="n">
        <f aca="false">0.04*G37</f>
        <v>80</v>
      </c>
      <c r="F37" s="393" t="n">
        <f aca="false">0.03*G37</f>
        <v>60</v>
      </c>
      <c r="G37" s="393" t="n">
        <f aca="false">S37</f>
        <v>2000</v>
      </c>
      <c r="H37" s="393" t="n">
        <f aca="false">0.6*B37</f>
        <v>1284</v>
      </c>
      <c r="I37" s="532"/>
      <c r="J37" s="532"/>
      <c r="K37" s="532"/>
      <c r="L37" s="532"/>
      <c r="M37" s="532"/>
      <c r="N37" s="393" t="n">
        <v>6558</v>
      </c>
      <c r="O37" s="393" t="n">
        <v>6608</v>
      </c>
      <c r="P37" s="390"/>
      <c r="Q37" s="392"/>
      <c r="R37" s="533" t="n">
        <v>40</v>
      </c>
      <c r="S37" s="393" t="n">
        <f aca="false">(O37-N37)*R37</f>
        <v>2000</v>
      </c>
      <c r="T37" s="765" t="s">
        <v>1132</v>
      </c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35.1" hidden="false" customHeight="true" outlineLevel="0" collapsed="false">
      <c r="A38" s="531" t="s">
        <v>809</v>
      </c>
      <c r="B38" s="393" t="n">
        <f aca="false">G38+D38</f>
        <v>481.5</v>
      </c>
      <c r="C38" s="393"/>
      <c r="D38" s="393" t="n">
        <f aca="false">E38+F38</f>
        <v>31.5</v>
      </c>
      <c r="E38" s="393" t="n">
        <f aca="false">0.04*G38</f>
        <v>18</v>
      </c>
      <c r="F38" s="393" t="n">
        <f aca="false">0.03*G38</f>
        <v>13.5</v>
      </c>
      <c r="G38" s="393" t="n">
        <f aca="false">S38</f>
        <v>450</v>
      </c>
      <c r="H38" s="393" t="n">
        <f aca="false">0.6*B38</f>
        <v>288.9</v>
      </c>
      <c r="I38" s="532"/>
      <c r="J38" s="532"/>
      <c r="K38" s="532"/>
      <c r="L38" s="532"/>
      <c r="M38" s="532"/>
      <c r="N38" s="393" t="n">
        <v>755</v>
      </c>
      <c r="O38" s="393" t="n">
        <v>770</v>
      </c>
      <c r="P38" s="390"/>
      <c r="Q38" s="392"/>
      <c r="R38" s="533" t="n">
        <v>30</v>
      </c>
      <c r="S38" s="393" t="n">
        <f aca="false">(O38-N38)*R38</f>
        <v>450</v>
      </c>
      <c r="T38" s="765" t="s">
        <v>1133</v>
      </c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35.1" hidden="false" customHeight="true" outlineLevel="0" collapsed="false">
      <c r="A39" s="531" t="s">
        <v>810</v>
      </c>
      <c r="B39" s="393" t="n">
        <f aca="false">G39+D39</f>
        <v>2568</v>
      </c>
      <c r="C39" s="393"/>
      <c r="D39" s="393" t="n">
        <f aca="false">E39+F39</f>
        <v>168</v>
      </c>
      <c r="E39" s="393" t="n">
        <f aca="false">0.04*G39</f>
        <v>96</v>
      </c>
      <c r="F39" s="393" t="n">
        <f aca="false">0.03*G39</f>
        <v>72</v>
      </c>
      <c r="G39" s="393" t="n">
        <f aca="false">S39</f>
        <v>2400</v>
      </c>
      <c r="H39" s="393" t="n">
        <f aca="false">0.6*B39</f>
        <v>1540.8</v>
      </c>
      <c r="I39" s="532"/>
      <c r="J39" s="532"/>
      <c r="K39" s="532"/>
      <c r="L39" s="532"/>
      <c r="M39" s="532"/>
      <c r="N39" s="393" t="n">
        <v>4262</v>
      </c>
      <c r="O39" s="393" t="n">
        <v>4322</v>
      </c>
      <c r="P39" s="390"/>
      <c r="Q39" s="392"/>
      <c r="R39" s="533" t="n">
        <v>40</v>
      </c>
      <c r="S39" s="393" t="n">
        <f aca="false">(O39-N39)*R39</f>
        <v>2400</v>
      </c>
      <c r="T39" s="765" t="s">
        <v>1134</v>
      </c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35.1" hidden="false" customHeight="true" outlineLevel="0" collapsed="false">
      <c r="A40" s="531" t="s">
        <v>811</v>
      </c>
      <c r="B40" s="393" t="n">
        <f aca="false">G40+D40</f>
        <v>4066</v>
      </c>
      <c r="C40" s="393"/>
      <c r="D40" s="393" t="n">
        <f aca="false">E40+F40</f>
        <v>266</v>
      </c>
      <c r="E40" s="393" t="n">
        <f aca="false">0.04*G40</f>
        <v>152</v>
      </c>
      <c r="F40" s="393" t="n">
        <f aca="false">0.03*G40</f>
        <v>114</v>
      </c>
      <c r="G40" s="393" t="n">
        <f aca="false">S40</f>
        <v>3800</v>
      </c>
      <c r="H40" s="393" t="n">
        <f aca="false">0.6*B40</f>
        <v>2439.6</v>
      </c>
      <c r="I40" s="532"/>
      <c r="J40" s="532"/>
      <c r="K40" s="532"/>
      <c r="L40" s="532"/>
      <c r="M40" s="532"/>
      <c r="N40" s="393" t="n">
        <v>5186</v>
      </c>
      <c r="O40" s="393" t="n">
        <v>5281</v>
      </c>
      <c r="P40" s="390"/>
      <c r="Q40" s="392"/>
      <c r="R40" s="533" t="n">
        <v>40</v>
      </c>
      <c r="S40" s="393" t="n">
        <f aca="false">(O40-N40)*R40</f>
        <v>3800</v>
      </c>
      <c r="T40" s="765" t="s">
        <v>1135</v>
      </c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35.1" hidden="false" customHeight="true" outlineLevel="0" collapsed="false">
      <c r="A41" s="531" t="s">
        <v>812</v>
      </c>
      <c r="B41" s="393" t="n">
        <f aca="false">G41+D41</f>
        <v>4151.6</v>
      </c>
      <c r="C41" s="393"/>
      <c r="D41" s="393" t="n">
        <f aca="false">E41+F41</f>
        <v>271.6</v>
      </c>
      <c r="E41" s="393" t="n">
        <f aca="false">0.04*G41</f>
        <v>155.2</v>
      </c>
      <c r="F41" s="393" t="n">
        <f aca="false">0.03*G41</f>
        <v>116.4</v>
      </c>
      <c r="G41" s="393" t="n">
        <f aca="false">S41</f>
        <v>3880</v>
      </c>
      <c r="H41" s="393" t="n">
        <f aca="false">0.6*B41</f>
        <v>2490.96</v>
      </c>
      <c r="I41" s="532"/>
      <c r="J41" s="532"/>
      <c r="K41" s="532"/>
      <c r="L41" s="532"/>
      <c r="M41" s="532"/>
      <c r="N41" s="393" t="n">
        <v>8797</v>
      </c>
      <c r="O41" s="393" t="n">
        <v>8894</v>
      </c>
      <c r="P41" s="390"/>
      <c r="Q41" s="392"/>
      <c r="R41" s="533" t="n">
        <v>40</v>
      </c>
      <c r="S41" s="393" t="n">
        <f aca="false">(O41-N41)*R41</f>
        <v>3880</v>
      </c>
      <c r="T41" s="765" t="s">
        <v>1136</v>
      </c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35.1" hidden="false" customHeight="true" outlineLevel="0" collapsed="false">
      <c r="A42" s="531" t="s">
        <v>813</v>
      </c>
      <c r="B42" s="393" t="n">
        <f aca="false">G42+D42</f>
        <v>1540.8</v>
      </c>
      <c r="C42" s="393"/>
      <c r="D42" s="393" t="n">
        <f aca="false">E42+F42</f>
        <v>100.8</v>
      </c>
      <c r="E42" s="393" t="n">
        <f aca="false">0.04*G42</f>
        <v>57.6</v>
      </c>
      <c r="F42" s="393" t="n">
        <f aca="false">0.03*G42</f>
        <v>43.2</v>
      </c>
      <c r="G42" s="393" t="n">
        <f aca="false">S42</f>
        <v>1440</v>
      </c>
      <c r="H42" s="393" t="n">
        <f aca="false">0.6*B42</f>
        <v>924.48</v>
      </c>
      <c r="I42" s="532"/>
      <c r="J42" s="532"/>
      <c r="K42" s="532"/>
      <c r="L42" s="532"/>
      <c r="M42" s="532"/>
      <c r="N42" s="393" t="n">
        <v>2067</v>
      </c>
      <c r="O42" s="393" t="n">
        <v>2103</v>
      </c>
      <c r="P42" s="390"/>
      <c r="Q42" s="392"/>
      <c r="R42" s="533" t="n">
        <v>40</v>
      </c>
      <c r="S42" s="393" t="n">
        <f aca="false">(O42-N42)*R42</f>
        <v>1440</v>
      </c>
      <c r="T42" s="765" t="s">
        <v>1137</v>
      </c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34.5" hidden="false" customHeight="true" outlineLevel="0" collapsed="false">
      <c r="A43" s="531" t="s">
        <v>814</v>
      </c>
      <c r="B43" s="393" t="n">
        <f aca="false">G43+D43</f>
        <v>1412.4</v>
      </c>
      <c r="C43" s="393"/>
      <c r="D43" s="393" t="n">
        <f aca="false">E43+F43</f>
        <v>92.4</v>
      </c>
      <c r="E43" s="393" t="n">
        <f aca="false">0.04*G43</f>
        <v>52.8</v>
      </c>
      <c r="F43" s="393" t="n">
        <f aca="false">0.03*G43</f>
        <v>39.6</v>
      </c>
      <c r="G43" s="393" t="n">
        <f aca="false">S43</f>
        <v>1320</v>
      </c>
      <c r="H43" s="393" t="n">
        <f aca="false">0.6*B43</f>
        <v>847.44</v>
      </c>
      <c r="I43" s="532"/>
      <c r="J43" s="532"/>
      <c r="K43" s="532"/>
      <c r="L43" s="532"/>
      <c r="M43" s="532"/>
      <c r="N43" s="393" t="n">
        <v>1562</v>
      </c>
      <c r="O43" s="393" t="n">
        <v>1595</v>
      </c>
      <c r="P43" s="390"/>
      <c r="Q43" s="392"/>
      <c r="R43" s="533" t="n">
        <v>40</v>
      </c>
      <c r="S43" s="393" t="n">
        <f aca="false">(O43-N43)*R43</f>
        <v>1320</v>
      </c>
      <c r="T43" s="765" t="s">
        <v>1138</v>
      </c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34.5" hidden="false" customHeight="true" outlineLevel="0" collapsed="false">
      <c r="A44" s="534" t="s">
        <v>815</v>
      </c>
      <c r="B44" s="535" t="n">
        <f aca="false">G44+D44</f>
        <v>10100.8</v>
      </c>
      <c r="C44" s="535"/>
      <c r="D44" s="535" t="n">
        <f aca="false">E44+F44</f>
        <v>660.8</v>
      </c>
      <c r="E44" s="535" t="n">
        <f aca="false">0.04*G44</f>
        <v>377.6</v>
      </c>
      <c r="F44" s="535" t="n">
        <f aca="false">0.03*G44</f>
        <v>283.2</v>
      </c>
      <c r="G44" s="535" t="n">
        <f aca="false">S44</f>
        <v>9440</v>
      </c>
      <c r="H44" s="535" t="n">
        <f aca="false">0.6*B44</f>
        <v>6060.48</v>
      </c>
      <c r="I44" s="536"/>
      <c r="J44" s="536"/>
      <c r="K44" s="536"/>
      <c r="L44" s="536"/>
      <c r="M44" s="536"/>
      <c r="N44" s="535" t="n">
        <v>28484</v>
      </c>
      <c r="O44" s="535" t="n">
        <v>28720</v>
      </c>
      <c r="P44" s="537"/>
      <c r="Q44" s="538"/>
      <c r="R44" s="539" t="n">
        <v>40</v>
      </c>
      <c r="S44" s="535" t="n">
        <f aca="false">(O44-N44)*R44</f>
        <v>9440</v>
      </c>
      <c r="T44" s="765" t="s">
        <v>1110</v>
      </c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35.1" hidden="false" customHeight="true" outlineLevel="0" collapsed="false">
      <c r="A45" s="531" t="s">
        <v>816</v>
      </c>
      <c r="B45" s="393" t="n">
        <f aca="false">G45+D45</f>
        <v>19046</v>
      </c>
      <c r="C45" s="393"/>
      <c r="D45" s="393" t="n">
        <f aca="false">E45+F45</f>
        <v>1246</v>
      </c>
      <c r="E45" s="393" t="n">
        <f aca="false">0.04*G45</f>
        <v>712</v>
      </c>
      <c r="F45" s="393" t="n">
        <f aca="false">0.03*G45</f>
        <v>534</v>
      </c>
      <c r="G45" s="393" t="n">
        <f aca="false">S45</f>
        <v>17800</v>
      </c>
      <c r="H45" s="393" t="n">
        <f aca="false">0.6*B45</f>
        <v>11427.6</v>
      </c>
      <c r="I45" s="532"/>
      <c r="J45" s="532"/>
      <c r="K45" s="532"/>
      <c r="L45" s="532"/>
      <c r="M45" s="532"/>
      <c r="N45" s="393" t="n">
        <v>24267</v>
      </c>
      <c r="O45" s="393" t="n">
        <v>24712</v>
      </c>
      <c r="P45" s="390"/>
      <c r="Q45" s="392"/>
      <c r="R45" s="533" t="n">
        <v>40</v>
      </c>
      <c r="S45" s="393" t="n">
        <f aca="false">(O45-N45)*R45</f>
        <v>17800</v>
      </c>
      <c r="T45" s="765" t="s">
        <v>1139</v>
      </c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35.1" hidden="false" customHeight="true" outlineLevel="0" collapsed="false">
      <c r="A46" s="531" t="s">
        <v>817</v>
      </c>
      <c r="B46" s="393" t="n">
        <f aca="false">G46+D46</f>
        <v>12198</v>
      </c>
      <c r="C46" s="393"/>
      <c r="D46" s="393" t="n">
        <f aca="false">E46+F46</f>
        <v>798</v>
      </c>
      <c r="E46" s="393" t="n">
        <f aca="false">0.04*G46</f>
        <v>456</v>
      </c>
      <c r="F46" s="393" t="n">
        <f aca="false">0.03*G46</f>
        <v>342</v>
      </c>
      <c r="G46" s="393" t="n">
        <f aca="false">S46</f>
        <v>11400</v>
      </c>
      <c r="H46" s="393" t="n">
        <f aca="false">0.6*B46</f>
        <v>7318.8</v>
      </c>
      <c r="I46" s="532"/>
      <c r="J46" s="532"/>
      <c r="K46" s="532"/>
      <c r="L46" s="532"/>
      <c r="M46" s="532"/>
      <c r="N46" s="393" t="n">
        <v>18382</v>
      </c>
      <c r="O46" s="393" t="n">
        <v>18667</v>
      </c>
      <c r="P46" s="390"/>
      <c r="Q46" s="392"/>
      <c r="R46" s="533" t="n">
        <v>40</v>
      </c>
      <c r="S46" s="393" t="n">
        <f aca="false">(O46-N46)*R46</f>
        <v>11400</v>
      </c>
      <c r="T46" s="765" t="s">
        <v>1140</v>
      </c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35.1" hidden="false" customHeight="true" outlineLevel="0" collapsed="false">
      <c r="A47" s="531" t="s">
        <v>818</v>
      </c>
      <c r="B47" s="393" t="n">
        <f aca="false">G47+D47</f>
        <v>1455.2</v>
      </c>
      <c r="C47" s="393"/>
      <c r="D47" s="393" t="n">
        <f aca="false">E47+F47</f>
        <v>95.2</v>
      </c>
      <c r="E47" s="393" t="n">
        <f aca="false">0.04*G47</f>
        <v>54.4</v>
      </c>
      <c r="F47" s="393" t="n">
        <f aca="false">0.03*G47</f>
        <v>40.8</v>
      </c>
      <c r="G47" s="393" t="n">
        <f aca="false">S47</f>
        <v>1360</v>
      </c>
      <c r="H47" s="393" t="n">
        <f aca="false">0.6*B47</f>
        <v>873.12</v>
      </c>
      <c r="I47" s="532"/>
      <c r="J47" s="532"/>
      <c r="K47" s="532"/>
      <c r="L47" s="532"/>
      <c r="M47" s="532"/>
      <c r="N47" s="393" t="n">
        <v>2717</v>
      </c>
      <c r="O47" s="393" t="n">
        <v>2751</v>
      </c>
      <c r="P47" s="390"/>
      <c r="Q47" s="392"/>
      <c r="R47" s="533" t="n">
        <v>40</v>
      </c>
      <c r="S47" s="393" t="n">
        <f aca="false">(O47-N47)*R47</f>
        <v>1360</v>
      </c>
      <c r="T47" s="765" t="s">
        <v>1141</v>
      </c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35.1" hidden="false" customHeight="tru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765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35.1" hidden="false" customHeight="true" outlineLevel="0" collapsed="false">
      <c r="A49" s="531" t="s">
        <v>819</v>
      </c>
      <c r="B49" s="393" t="n">
        <f aca="false">G49+D49</f>
        <v>28504.8</v>
      </c>
      <c r="C49" s="393"/>
      <c r="D49" s="393" t="n">
        <f aca="false">E49+F49</f>
        <v>1864.8</v>
      </c>
      <c r="E49" s="393" t="n">
        <f aca="false">0.04*G49</f>
        <v>1065.6</v>
      </c>
      <c r="F49" s="393" t="n">
        <f aca="false">0.03*G49</f>
        <v>799.2</v>
      </c>
      <c r="G49" s="393" t="n">
        <f aca="false">S49</f>
        <v>26640</v>
      </c>
      <c r="H49" s="393" t="n">
        <f aca="false">0.6*B49</f>
        <v>17102.88</v>
      </c>
      <c r="I49" s="532"/>
      <c r="J49" s="532"/>
      <c r="K49" s="532"/>
      <c r="L49" s="532"/>
      <c r="M49" s="532"/>
      <c r="N49" s="393" t="n">
        <v>25951</v>
      </c>
      <c r="O49" s="393" t="n">
        <v>26395</v>
      </c>
      <c r="P49" s="390"/>
      <c r="Q49" s="392"/>
      <c r="R49" s="533" t="n">
        <v>60</v>
      </c>
      <c r="S49" s="393" t="n">
        <f aca="false">(O49-N49)*R49</f>
        <v>26640</v>
      </c>
      <c r="T49" s="765" t="s">
        <v>1142</v>
      </c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35.1" hidden="false" customHeight="true" outlineLevel="0" collapsed="false">
      <c r="A50" s="531" t="s">
        <v>820</v>
      </c>
      <c r="B50" s="393" t="n">
        <f aca="false">G50+D50</f>
        <v>3167.2</v>
      </c>
      <c r="C50" s="393"/>
      <c r="D50" s="393" t="n">
        <f aca="false">E50+F50</f>
        <v>207.2</v>
      </c>
      <c r="E50" s="393" t="n">
        <f aca="false">0.04*G50</f>
        <v>118.4</v>
      </c>
      <c r="F50" s="393" t="n">
        <f aca="false">0.03*G50</f>
        <v>88.8</v>
      </c>
      <c r="G50" s="393" t="n">
        <f aca="false">S50</f>
        <v>2960</v>
      </c>
      <c r="H50" s="393" t="n">
        <f aca="false">0.6*B50</f>
        <v>1900.32</v>
      </c>
      <c r="I50" s="532"/>
      <c r="J50" s="532"/>
      <c r="K50" s="532"/>
      <c r="L50" s="532"/>
      <c r="M50" s="532"/>
      <c r="N50" s="393" t="n">
        <v>3380</v>
      </c>
      <c r="O50" s="393" t="n">
        <v>3454</v>
      </c>
      <c r="P50" s="390"/>
      <c r="Q50" s="392"/>
      <c r="R50" s="533" t="n">
        <v>40</v>
      </c>
      <c r="S50" s="393" t="n">
        <f aca="false">(O50-N50)*R50</f>
        <v>2960</v>
      </c>
      <c r="T50" s="765" t="s">
        <v>1143</v>
      </c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35.1" hidden="false" customHeight="true" outlineLevel="0" collapsed="false">
      <c r="A51" s="531" t="s">
        <v>821</v>
      </c>
      <c r="B51" s="393" t="n">
        <f aca="false">G51+D51</f>
        <v>2140</v>
      </c>
      <c r="C51" s="393"/>
      <c r="D51" s="393" t="n">
        <f aca="false">E51+F51</f>
        <v>140</v>
      </c>
      <c r="E51" s="393" t="n">
        <f aca="false">0.04*G51</f>
        <v>80</v>
      </c>
      <c r="F51" s="393" t="n">
        <f aca="false">0.03*G51</f>
        <v>60</v>
      </c>
      <c r="G51" s="393" t="n">
        <f aca="false">S51</f>
        <v>2000</v>
      </c>
      <c r="H51" s="393" t="n">
        <f aca="false">0.6*B51</f>
        <v>1284</v>
      </c>
      <c r="I51" s="532"/>
      <c r="J51" s="532"/>
      <c r="K51" s="532"/>
      <c r="L51" s="532"/>
      <c r="M51" s="532"/>
      <c r="N51" s="393" t="n">
        <v>2647</v>
      </c>
      <c r="O51" s="393" t="n">
        <v>2697</v>
      </c>
      <c r="P51" s="390"/>
      <c r="Q51" s="392"/>
      <c r="R51" s="533" t="n">
        <v>40</v>
      </c>
      <c r="S51" s="393" t="n">
        <f aca="false">(O51-N51)*R51</f>
        <v>2000</v>
      </c>
      <c r="T51" s="765" t="s">
        <v>1144</v>
      </c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35.1" hidden="false" customHeight="true" outlineLevel="0" collapsed="false">
      <c r="A52" s="531" t="s">
        <v>822</v>
      </c>
      <c r="B52" s="393" t="n">
        <f aca="false">G52+D52</f>
        <v>1455.2</v>
      </c>
      <c r="C52" s="393"/>
      <c r="D52" s="393" t="n">
        <f aca="false">E52+F52</f>
        <v>95.2</v>
      </c>
      <c r="E52" s="393" t="n">
        <f aca="false">0.04*G52</f>
        <v>54.4</v>
      </c>
      <c r="F52" s="393" t="n">
        <f aca="false">0.03*G52</f>
        <v>40.8</v>
      </c>
      <c r="G52" s="393" t="n">
        <f aca="false">S52</f>
        <v>1360</v>
      </c>
      <c r="H52" s="393" t="n">
        <f aca="false">0.6*B52</f>
        <v>873.12</v>
      </c>
      <c r="I52" s="532"/>
      <c r="J52" s="532"/>
      <c r="K52" s="532"/>
      <c r="L52" s="532"/>
      <c r="M52" s="532"/>
      <c r="N52" s="393" t="n">
        <v>5365</v>
      </c>
      <c r="O52" s="393" t="n">
        <v>5399</v>
      </c>
      <c r="P52" s="390"/>
      <c r="Q52" s="392"/>
      <c r="R52" s="533" t="n">
        <v>40</v>
      </c>
      <c r="S52" s="393" t="n">
        <f aca="false">(O52-N52)*R52</f>
        <v>1360</v>
      </c>
      <c r="T52" s="765" t="s">
        <v>1145</v>
      </c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35.1" hidden="false" customHeight="true" outlineLevel="0" collapsed="false">
      <c r="A53" s="531" t="s">
        <v>823</v>
      </c>
      <c r="B53" s="393" t="n">
        <f aca="false">G53+D53</f>
        <v>14209.6</v>
      </c>
      <c r="C53" s="393"/>
      <c r="D53" s="393" t="n">
        <f aca="false">E53+F53</f>
        <v>929.6</v>
      </c>
      <c r="E53" s="393" t="n">
        <f aca="false">0.04*G53</f>
        <v>531.2</v>
      </c>
      <c r="F53" s="393" t="n">
        <f aca="false">0.03*G53</f>
        <v>398.4</v>
      </c>
      <c r="G53" s="393" t="n">
        <f aca="false">S53</f>
        <v>13280</v>
      </c>
      <c r="H53" s="393" t="n">
        <f aca="false">0.6*B53</f>
        <v>8525.76</v>
      </c>
      <c r="I53" s="532"/>
      <c r="J53" s="532"/>
      <c r="K53" s="532"/>
      <c r="L53" s="532"/>
      <c r="M53" s="532"/>
      <c r="N53" s="393" t="n">
        <v>30502</v>
      </c>
      <c r="O53" s="393" t="n">
        <v>30834</v>
      </c>
      <c r="P53" s="390"/>
      <c r="Q53" s="392"/>
      <c r="R53" s="533" t="n">
        <v>40</v>
      </c>
      <c r="S53" s="393" t="n">
        <f aca="false">(O53-N53)*R53</f>
        <v>13280</v>
      </c>
      <c r="T53" s="765" t="s">
        <v>1146</v>
      </c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35.1" hidden="false" customHeight="true" outlineLevel="0" collapsed="false">
      <c r="A54" s="531" t="s">
        <v>824</v>
      </c>
      <c r="B54" s="393" t="n">
        <f aca="false">G54+D54</f>
        <v>8945.2</v>
      </c>
      <c r="C54" s="393"/>
      <c r="D54" s="393" t="n">
        <f aca="false">E54+F54</f>
        <v>585.2</v>
      </c>
      <c r="E54" s="393" t="n">
        <f aca="false">0.04*G54</f>
        <v>334.4</v>
      </c>
      <c r="F54" s="393" t="n">
        <f aca="false">0.03*G54</f>
        <v>250.8</v>
      </c>
      <c r="G54" s="393" t="n">
        <f aca="false">S54</f>
        <v>8360</v>
      </c>
      <c r="H54" s="393" t="n">
        <f aca="false">0.6*B54</f>
        <v>5367.12</v>
      </c>
      <c r="I54" s="532"/>
      <c r="J54" s="532"/>
      <c r="K54" s="532"/>
      <c r="L54" s="532"/>
      <c r="M54" s="532"/>
      <c r="N54" s="393" t="n">
        <v>9731</v>
      </c>
      <c r="O54" s="393" t="n">
        <v>9940</v>
      </c>
      <c r="P54" s="390"/>
      <c r="Q54" s="392"/>
      <c r="R54" s="533" t="n">
        <v>40</v>
      </c>
      <c r="S54" s="393" t="n">
        <f aca="false">(O54-N54)*R54</f>
        <v>8360</v>
      </c>
      <c r="T54" s="765" t="s">
        <v>1147</v>
      </c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35.1" hidden="false" customHeight="true" outlineLevel="0" collapsed="false">
      <c r="A55" s="531" t="s">
        <v>825</v>
      </c>
      <c r="B55" s="393" t="n">
        <f aca="false">G55+D55</f>
        <v>1412.4</v>
      </c>
      <c r="C55" s="393"/>
      <c r="D55" s="393" t="n">
        <f aca="false">E55+F55</f>
        <v>92.4</v>
      </c>
      <c r="E55" s="393" t="n">
        <f aca="false">0.04*G55</f>
        <v>52.8</v>
      </c>
      <c r="F55" s="393" t="n">
        <f aca="false">0.03*G55</f>
        <v>39.6</v>
      </c>
      <c r="G55" s="393" t="n">
        <f aca="false">S55</f>
        <v>1320</v>
      </c>
      <c r="H55" s="393" t="n">
        <f aca="false">0.6*B55</f>
        <v>847.44</v>
      </c>
      <c r="I55" s="532"/>
      <c r="J55" s="532"/>
      <c r="K55" s="532"/>
      <c r="L55" s="532"/>
      <c r="M55" s="532"/>
      <c r="N55" s="393" t="n">
        <v>2153</v>
      </c>
      <c r="O55" s="393" t="n">
        <v>2186</v>
      </c>
      <c r="P55" s="390"/>
      <c r="Q55" s="392"/>
      <c r="R55" s="533" t="n">
        <v>40</v>
      </c>
      <c r="S55" s="393" t="n">
        <f aca="false">(O55-N55)*R55</f>
        <v>1320</v>
      </c>
      <c r="T55" s="765" t="s">
        <v>1148</v>
      </c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35.1" hidden="false" customHeight="true" outlineLevel="0" collapsed="false">
      <c r="A56" s="531" t="s">
        <v>826</v>
      </c>
      <c r="B56" s="393" t="n">
        <f aca="false">G56+D56</f>
        <v>31757.6</v>
      </c>
      <c r="C56" s="393"/>
      <c r="D56" s="393" t="n">
        <f aca="false">E56+F56</f>
        <v>2077.6</v>
      </c>
      <c r="E56" s="393" t="n">
        <f aca="false">0.04*G56</f>
        <v>1187.2</v>
      </c>
      <c r="F56" s="393" t="n">
        <f aca="false">0.03*G56</f>
        <v>890.4</v>
      </c>
      <c r="G56" s="393" t="n">
        <f aca="false">S56</f>
        <v>29680</v>
      </c>
      <c r="H56" s="393" t="n">
        <f aca="false">0.6*B56</f>
        <v>19054.56</v>
      </c>
      <c r="I56" s="532"/>
      <c r="J56" s="532"/>
      <c r="K56" s="532"/>
      <c r="L56" s="532"/>
      <c r="M56" s="532"/>
      <c r="N56" s="393" t="n">
        <v>43480</v>
      </c>
      <c r="O56" s="393" t="n">
        <v>44222</v>
      </c>
      <c r="P56" s="390"/>
      <c r="Q56" s="392"/>
      <c r="R56" s="533" t="n">
        <v>40</v>
      </c>
      <c r="S56" s="393" t="n">
        <f aca="false">(O56-N56)*R56</f>
        <v>29680</v>
      </c>
      <c r="T56" s="765" t="s">
        <v>1149</v>
      </c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35.1" hidden="false" customHeight="true" outlineLevel="0" collapsed="false">
      <c r="A57" s="531" t="s">
        <v>827</v>
      </c>
      <c r="B57" s="393" t="n">
        <f aca="false">G57+D57</f>
        <v>12925.6</v>
      </c>
      <c r="C57" s="393"/>
      <c r="D57" s="393" t="n">
        <f aca="false">E57+F57</f>
        <v>845.6</v>
      </c>
      <c r="E57" s="393" t="n">
        <f aca="false">0.04*G57</f>
        <v>483.2</v>
      </c>
      <c r="F57" s="393" t="n">
        <f aca="false">0.03*G57</f>
        <v>362.4</v>
      </c>
      <c r="G57" s="393" t="n">
        <f aca="false">S57</f>
        <v>12080</v>
      </c>
      <c r="H57" s="393" t="n">
        <f aca="false">0.6*B57</f>
        <v>7755.36</v>
      </c>
      <c r="I57" s="532"/>
      <c r="J57" s="532"/>
      <c r="K57" s="532"/>
      <c r="L57" s="532"/>
      <c r="M57" s="532"/>
      <c r="N57" s="393" t="n">
        <v>12268</v>
      </c>
      <c r="O57" s="393" t="n">
        <v>12570</v>
      </c>
      <c r="P57" s="390"/>
      <c r="Q57" s="392"/>
      <c r="R57" s="533" t="n">
        <v>40</v>
      </c>
      <c r="S57" s="393" t="n">
        <f aca="false">(O57-N57)*R57</f>
        <v>12080</v>
      </c>
      <c r="T57" s="765" t="s">
        <v>1150</v>
      </c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35.1" hidden="false" customHeight="tru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765" t="s">
        <v>1151</v>
      </c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35.1" hidden="false" customHeight="true" outlineLevel="0" collapsed="false">
      <c r="A59" s="531" t="s">
        <v>829</v>
      </c>
      <c r="B59" s="540" t="n">
        <f aca="false">G59+D59</f>
        <v>5992</v>
      </c>
      <c r="C59" s="540"/>
      <c r="D59" s="540" t="n">
        <f aca="false">E59+F59</f>
        <v>392</v>
      </c>
      <c r="E59" s="540" t="n">
        <f aca="false">0.04*G59</f>
        <v>224</v>
      </c>
      <c r="F59" s="540" t="n">
        <f aca="false">0.03*G59</f>
        <v>168</v>
      </c>
      <c r="G59" s="540" t="n">
        <f aca="false">S59</f>
        <v>5600</v>
      </c>
      <c r="H59" s="540" t="n">
        <f aca="false">0.6*B59</f>
        <v>3595.2</v>
      </c>
      <c r="I59" s="532"/>
      <c r="J59" s="532"/>
      <c r="K59" s="532"/>
      <c r="L59" s="532"/>
      <c r="M59" s="532"/>
      <c r="N59" s="540" t="n">
        <v>1530</v>
      </c>
      <c r="O59" s="540" t="n">
        <v>1670</v>
      </c>
      <c r="P59" s="390"/>
      <c r="Q59" s="541"/>
      <c r="R59" s="542" t="n">
        <v>40</v>
      </c>
      <c r="S59" s="540" t="n">
        <f aca="false">(O59-N59)*R59</f>
        <v>5600</v>
      </c>
      <c r="T59" s="765" t="s">
        <v>1152</v>
      </c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35.1" hidden="false" customHeight="true" outlineLevel="0" collapsed="false">
      <c r="A60" s="531" t="s">
        <v>830</v>
      </c>
      <c r="B60" s="393" t="n">
        <f aca="false">G60+D60</f>
        <v>4879.2</v>
      </c>
      <c r="C60" s="393"/>
      <c r="D60" s="393" t="n">
        <f aca="false">E60+F60</f>
        <v>319.2</v>
      </c>
      <c r="E60" s="393" t="n">
        <f aca="false">0.04*G60</f>
        <v>182.4</v>
      </c>
      <c r="F60" s="393" t="n">
        <f aca="false">0.03*G60</f>
        <v>136.8</v>
      </c>
      <c r="G60" s="393" t="n">
        <f aca="false">S60</f>
        <v>4560</v>
      </c>
      <c r="H60" s="393" t="n">
        <f aca="false">0.6*B60</f>
        <v>2927.52</v>
      </c>
      <c r="I60" s="543"/>
      <c r="J60" s="543"/>
      <c r="K60" s="543"/>
      <c r="L60" s="543"/>
      <c r="M60" s="543"/>
      <c r="N60" s="393" t="n">
        <v>1985</v>
      </c>
      <c r="O60" s="393" t="n">
        <v>2137</v>
      </c>
      <c r="P60" s="544"/>
      <c r="Q60" s="392"/>
      <c r="R60" s="533" t="n">
        <v>30</v>
      </c>
      <c r="S60" s="393" t="n">
        <f aca="false">(O60-N60)*R60</f>
        <v>4560</v>
      </c>
      <c r="T60" s="765" t="s">
        <v>1153</v>
      </c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35.1" hidden="false" customHeight="true" outlineLevel="0" collapsed="false">
      <c r="A61" s="545" t="s">
        <v>831</v>
      </c>
      <c r="B61" s="206" t="n">
        <f aca="false">G61</f>
        <v>2453</v>
      </c>
      <c r="C61" s="207"/>
      <c r="D61" s="206" t="n">
        <f aca="false">E61+F61</f>
        <v>171.71</v>
      </c>
      <c r="E61" s="206" t="n">
        <f aca="false">0.04*G61</f>
        <v>98.12</v>
      </c>
      <c r="F61" s="206" t="n">
        <f aca="false">0.03*G61</f>
        <v>73.59</v>
      </c>
      <c r="G61" s="207" t="n">
        <f aca="false">S61</f>
        <v>2453</v>
      </c>
      <c r="H61" s="546" t="n">
        <f aca="false">B61*0.4</f>
        <v>981.2</v>
      </c>
      <c r="I61" s="216"/>
      <c r="J61" s="216"/>
      <c r="K61" s="216"/>
      <c r="L61" s="216"/>
      <c r="M61" s="216"/>
      <c r="N61" s="207" t="n">
        <v>10804</v>
      </c>
      <c r="O61" s="207" t="n">
        <v>13257</v>
      </c>
      <c r="P61" s="547"/>
      <c r="Q61" s="548"/>
      <c r="R61" s="548" t="n">
        <v>1</v>
      </c>
      <c r="S61" s="207" t="n">
        <f aca="false">(O61-N61)*R61</f>
        <v>2453</v>
      </c>
      <c r="T61" s="765" t="s">
        <v>1154</v>
      </c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35.1" hidden="false" customHeight="true" outlineLevel="0" collapsed="false">
      <c r="A62" s="549" t="s">
        <v>832</v>
      </c>
      <c r="B62" s="395" t="n">
        <f aca="false">SUM(B33:B61)-B44</f>
        <v>196262.1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766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35.1" hidden="false" customHeight="tru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76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35.1" hidden="false" customHeight="true" outlineLevel="0" collapsed="false">
      <c r="A64" s="666" t="s">
        <v>80</v>
      </c>
      <c r="B64" s="206" t="n">
        <f aca="false">G64</f>
        <v>926</v>
      </c>
      <c r="C64" s="207"/>
      <c r="D64" s="206" t="n">
        <f aca="false">E64+F64</f>
        <v>64.82</v>
      </c>
      <c r="E64" s="206" t="n">
        <f aca="false">0.04*G64</f>
        <v>37.04</v>
      </c>
      <c r="F64" s="206" t="n">
        <f aca="false">0.03*G64</f>
        <v>27.78</v>
      </c>
      <c r="G64" s="207" t="n">
        <f aca="false">S64</f>
        <v>926</v>
      </c>
      <c r="H64" s="546" t="n">
        <f aca="false">B64*0.4</f>
        <v>370.4</v>
      </c>
      <c r="I64" s="216"/>
      <c r="J64" s="216"/>
      <c r="K64" s="216"/>
      <c r="L64" s="216"/>
      <c r="M64" s="216"/>
      <c r="N64" s="207" t="n">
        <v>23633</v>
      </c>
      <c r="O64" s="207" t="n">
        <v>24559</v>
      </c>
      <c r="P64" s="547"/>
      <c r="Q64" s="548"/>
      <c r="R64" s="548" t="n">
        <v>1</v>
      </c>
      <c r="S64" s="207" t="n">
        <f aca="false">(O64-N64)*R64</f>
        <v>926</v>
      </c>
      <c r="T64" s="765" t="s">
        <v>1155</v>
      </c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35.1" hidden="false" customHeight="true" outlineLevel="0" collapsed="false">
      <c r="A65" s="551" t="s">
        <v>833</v>
      </c>
      <c r="B65" s="389" t="n">
        <f aca="false">(G65+D65)</f>
        <v>513468.390000004</v>
      </c>
      <c r="C65" s="389"/>
      <c r="D65" s="389" t="n">
        <f aca="false">E65+F65</f>
        <v>33591.3900000002</v>
      </c>
      <c r="E65" s="389" t="n">
        <f aca="false">0.04*G65</f>
        <v>19195.0800000001</v>
      </c>
      <c r="F65" s="389" t="n">
        <f aca="false">0.03*G65</f>
        <v>14396.3100000001</v>
      </c>
      <c r="G65" s="389" t="n">
        <f aca="false">(S65+S66)</f>
        <v>479877.000000003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80327.8</v>
      </c>
      <c r="O65" s="391" t="n">
        <v>81177.41</v>
      </c>
      <c r="P65" s="390"/>
      <c r="Q65" s="392" t="s">
        <v>835</v>
      </c>
      <c r="R65" s="389" t="n">
        <v>300</v>
      </c>
      <c r="S65" s="393" t="n">
        <f aca="false">(O65-N65)*R65</f>
        <v>254883</v>
      </c>
      <c r="T65" s="768" t="s">
        <v>1156</v>
      </c>
      <c r="U65" s="769"/>
      <c r="V65" s="769"/>
      <c r="W65" s="769"/>
      <c r="X65" s="769"/>
      <c r="Y65" s="769"/>
      <c r="Z65" s="769"/>
      <c r="AA65" s="769"/>
      <c r="AB65" s="769"/>
      <c r="AC65" s="769"/>
      <c r="AD65" s="769"/>
    </row>
    <row r="66" customFormat="false" ht="35.1" hidden="false" customHeight="tru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74484.93</v>
      </c>
      <c r="O66" s="391" t="n">
        <v>75234.91</v>
      </c>
      <c r="P66" s="390"/>
      <c r="Q66" s="392" t="s">
        <v>835</v>
      </c>
      <c r="R66" s="389" t="n">
        <v>300</v>
      </c>
      <c r="S66" s="393" t="n">
        <f aca="false">(O66-N66)*R66</f>
        <v>224994.000000003</v>
      </c>
      <c r="T66" s="765" t="s">
        <v>1157</v>
      </c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B65-(B62+B44+B86+'Май 2021'!C328)</f>
        <v>146185.334000004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/>
      <c r="C77" s="207"/>
      <c r="D77" s="206"/>
      <c r="E77" s="206"/>
      <c r="F77" s="206"/>
      <c r="G77" s="207"/>
      <c r="H77" s="546"/>
      <c r="I77" s="216"/>
      <c r="J77" s="216"/>
      <c r="K77" s="216"/>
      <c r="L77" s="216"/>
      <c r="M77" s="216"/>
      <c r="N77" s="207"/>
      <c r="O77" s="207"/>
      <c r="P77" s="134"/>
      <c r="Q77" s="135"/>
      <c r="R77" s="135"/>
      <c r="S77" s="131"/>
      <c r="T77" s="209"/>
      <c r="U77" s="210"/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9091</v>
      </c>
      <c r="C78" s="207"/>
      <c r="D78" s="206" t="n">
        <f aca="false">E78+F78</f>
        <v>636.37</v>
      </c>
      <c r="E78" s="206" t="n">
        <f aca="false">0.04*G78</f>
        <v>363.64</v>
      </c>
      <c r="F78" s="206" t="n">
        <f aca="false">0.03*G78</f>
        <v>272.73</v>
      </c>
      <c r="G78" s="207" t="n">
        <f aca="false">S78</f>
        <v>9091</v>
      </c>
      <c r="H78" s="546" t="n">
        <f aca="false">B78*0.4</f>
        <v>3636.4</v>
      </c>
      <c r="I78" s="216"/>
      <c r="J78" s="216"/>
      <c r="K78" s="216"/>
      <c r="L78" s="216"/>
      <c r="M78" s="216"/>
      <c r="N78" s="32" t="n">
        <v>120512</v>
      </c>
      <c r="O78" s="148" t="n">
        <v>129603</v>
      </c>
      <c r="P78" s="466"/>
      <c r="Q78" s="498"/>
      <c r="R78" s="498" t="n">
        <v>1</v>
      </c>
      <c r="S78" s="149" t="n">
        <f aca="false">(O78-N78)*R78</f>
        <v>9091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2957.48</v>
      </c>
      <c r="C79" s="206"/>
      <c r="D79" s="206" t="n">
        <f aca="false">E79+F79</f>
        <v>193.48</v>
      </c>
      <c r="E79" s="206" t="n">
        <f aca="false">0.04*G79</f>
        <v>110.56</v>
      </c>
      <c r="F79" s="206" t="n">
        <f aca="false">0.03*G79</f>
        <v>82.92</v>
      </c>
      <c r="G79" s="206" t="n">
        <f aca="false">S79</f>
        <v>2764</v>
      </c>
      <c r="H79" s="206" t="n">
        <f aca="false">0.6*B79</f>
        <v>1774.488</v>
      </c>
      <c r="I79" s="208"/>
      <c r="J79" s="208"/>
      <c r="K79" s="208"/>
      <c r="L79" s="208"/>
      <c r="M79" s="208" t="s">
        <v>170</v>
      </c>
      <c r="N79" s="32" t="n">
        <v>41961</v>
      </c>
      <c r="O79" s="148" t="n">
        <v>44725</v>
      </c>
      <c r="P79" s="204"/>
      <c r="Q79" s="276"/>
      <c r="R79" s="239" t="n">
        <v>1</v>
      </c>
      <c r="S79" s="148" t="n">
        <f aca="false">(O79-N79)*R79</f>
        <v>2764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1976.29</v>
      </c>
      <c r="C80" s="329"/>
      <c r="D80" s="329" t="n">
        <f aca="false">E80+F80</f>
        <v>129.29</v>
      </c>
      <c r="E80" s="329" t="n">
        <f aca="false">0.04*G80</f>
        <v>73.88</v>
      </c>
      <c r="F80" s="329" t="n">
        <f aca="false">0.03*G80</f>
        <v>55.41</v>
      </c>
      <c r="G80" s="329" t="n">
        <f aca="false">S80</f>
        <v>1847</v>
      </c>
      <c r="H80" s="329"/>
      <c r="I80" s="208"/>
      <c r="J80" s="208"/>
      <c r="K80" s="208"/>
      <c r="L80" s="208"/>
      <c r="M80" s="208" t="s">
        <v>340</v>
      </c>
      <c r="N80" s="40" t="n">
        <v>33824</v>
      </c>
      <c r="O80" s="194" t="n">
        <v>35671</v>
      </c>
      <c r="P80" s="237"/>
      <c r="Q80" s="561"/>
      <c r="R80" s="194" t="n">
        <v>1</v>
      </c>
      <c r="S80" s="148" t="n">
        <f aca="false">(O80-N80)*R80</f>
        <v>1847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278.2</v>
      </c>
      <c r="C82" s="329"/>
      <c r="D82" s="329" t="n">
        <f aca="false">E82+F82</f>
        <v>18.2</v>
      </c>
      <c r="E82" s="329" t="n">
        <f aca="false">0.04*G82</f>
        <v>10.4</v>
      </c>
      <c r="F82" s="329" t="n">
        <f aca="false">0.03*G82</f>
        <v>7.8</v>
      </c>
      <c r="G82" s="329" t="n">
        <f aca="false">S82</f>
        <v>260</v>
      </c>
      <c r="H82" s="329"/>
      <c r="I82" s="208"/>
      <c r="J82" s="208"/>
      <c r="K82" s="208"/>
      <c r="L82" s="208"/>
      <c r="M82" s="208" t="s">
        <v>340</v>
      </c>
      <c r="N82" s="40" t="n">
        <v>5578</v>
      </c>
      <c r="O82" s="194" t="n">
        <v>5838</v>
      </c>
      <c r="P82" s="237"/>
      <c r="Q82" s="561"/>
      <c r="R82" s="194" t="n">
        <v>1</v>
      </c>
      <c r="S82" s="194" t="n">
        <f aca="false">O82-N82</f>
        <v>260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1232.64</v>
      </c>
      <c r="C83" s="206"/>
      <c r="D83" s="206" t="n">
        <f aca="false">E83+F83</f>
        <v>80.64</v>
      </c>
      <c r="E83" s="206" t="n">
        <f aca="false">0.04*G83</f>
        <v>46.08</v>
      </c>
      <c r="F83" s="206" t="n">
        <f aca="false">0.03*G83</f>
        <v>34.56</v>
      </c>
      <c r="G83" s="206" t="n">
        <f aca="false">S83</f>
        <v>1152</v>
      </c>
      <c r="H83" s="206" t="n">
        <f aca="false">0.6*B83</f>
        <v>739.584</v>
      </c>
      <c r="I83" s="208"/>
      <c r="J83" s="208"/>
      <c r="K83" s="208"/>
      <c r="L83" s="208"/>
      <c r="M83" s="208"/>
      <c r="N83" s="130" t="n">
        <v>27753</v>
      </c>
      <c r="O83" s="206" t="n">
        <v>28905</v>
      </c>
      <c r="P83" s="9"/>
      <c r="Q83" s="151"/>
      <c r="R83" s="206" t="n">
        <v>1</v>
      </c>
      <c r="S83" s="206" t="n">
        <f aca="false">(O83-N83)*R83</f>
        <v>1152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356.31</v>
      </c>
      <c r="C84" s="329"/>
      <c r="D84" s="329" t="n">
        <f aca="false">E84+F84</f>
        <v>23.31</v>
      </c>
      <c r="E84" s="329" t="n">
        <f aca="false">0.04*G84</f>
        <v>13.32</v>
      </c>
      <c r="F84" s="329" t="n">
        <f aca="false">0.03*G84</f>
        <v>9.99</v>
      </c>
      <c r="G84" s="329" t="n">
        <f aca="false">S84</f>
        <v>333</v>
      </c>
      <c r="H84" s="329"/>
      <c r="I84" s="208"/>
      <c r="J84" s="208"/>
      <c r="K84" s="208"/>
      <c r="L84" s="208"/>
      <c r="M84" s="208" t="s">
        <v>340</v>
      </c>
      <c r="N84" s="40" t="n">
        <v>13888</v>
      </c>
      <c r="O84" s="194" t="n">
        <v>14221</v>
      </c>
      <c r="P84" s="237"/>
      <c r="Q84" s="561"/>
      <c r="R84" s="194" t="n">
        <v>1</v>
      </c>
      <c r="S84" s="194" t="n">
        <f aca="false">O84-N84</f>
        <v>333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7568</v>
      </c>
      <c r="C85" s="207"/>
      <c r="D85" s="206" t="n">
        <f aca="false">E85+F85</f>
        <v>529.76</v>
      </c>
      <c r="E85" s="206" t="n">
        <f aca="false">0.04*G85</f>
        <v>302.72</v>
      </c>
      <c r="F85" s="206" t="n">
        <f aca="false">0.03*G85</f>
        <v>227.04</v>
      </c>
      <c r="G85" s="207" t="n">
        <f aca="false">S85</f>
        <v>7568</v>
      </c>
      <c r="H85" s="546" t="n">
        <f aca="false">B85*0.4</f>
        <v>3027.2</v>
      </c>
      <c r="I85" s="216"/>
      <c r="J85" s="216"/>
      <c r="K85" s="216"/>
      <c r="L85" s="216"/>
      <c r="M85" s="216"/>
      <c r="N85" s="126" t="n">
        <v>131707</v>
      </c>
      <c r="O85" s="149" t="n">
        <v>139275</v>
      </c>
      <c r="P85" s="466"/>
      <c r="Q85" s="498"/>
      <c r="R85" s="498" t="n">
        <v>1</v>
      </c>
      <c r="S85" s="149" t="n">
        <f aca="false">(O85-N85)*R85</f>
        <v>7568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SUM(B75:B85)+B64</f>
        <v>24885.92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31:T32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7"/>
  <sheetViews>
    <sheetView showFormulas="false" showGridLines="true" showRowColHeaders="true" showZeros="true" rightToLeft="false" tabSelected="false" showOutlineSymbols="true" defaultGridColor="true" view="normal" topLeftCell="A43" colorId="64" zoomScale="40" zoomScaleNormal="40" zoomScalePageLayoutView="100" workbookViewId="0">
      <selection pane="topLeft" activeCell="O33" activeCellId="1" sqref="V657:V696 O3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84.85"/>
    <col collapsed="false" customWidth="true" hidden="false" outlineLevel="0" max="2" min="2" style="519" width="27.3"/>
    <col collapsed="false" customWidth="true" hidden="false" outlineLevel="0" max="3" min="3" style="519" width="0.14"/>
    <col collapsed="false" customWidth="true" hidden="false" outlineLevel="0" max="4" min="4" style="519" width="24.43"/>
    <col collapsed="false" customWidth="true" hidden="false" outlineLevel="0" max="5" min="5" style="519" width="23.43"/>
    <col collapsed="false" customWidth="true" hidden="false" outlineLevel="0" max="6" min="6" style="519" width="23.28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5.85"/>
    <col collapsed="false" customWidth="true" hidden="false" outlineLevel="0" max="15" min="15" style="519" width="22.71"/>
    <col collapsed="false" customWidth="false" hidden="true" outlineLevel="0" max="17" min="16" style="519" width="9.14"/>
    <col collapsed="false" customWidth="true" hidden="false" outlineLevel="0" max="18" min="18" style="519" width="11.71"/>
    <col collapsed="false" customWidth="true" hidden="false" outlineLevel="0" max="19" min="19" style="519" width="25.72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26.25" hidden="false" customHeight="fals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26.25" hidden="false" customHeight="false" outlineLevel="0" collapsed="false">
      <c r="A29" s="526"/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26.25" hidden="false" customHeight="false" outlineLevel="0" collapsed="false">
      <c r="A33" s="531" t="s">
        <v>804</v>
      </c>
      <c r="B33" s="393" t="n">
        <f aca="false">G33+D33</f>
        <v>3124.4</v>
      </c>
      <c r="C33" s="393"/>
      <c r="D33" s="393" t="n">
        <f aca="false">E33+F33</f>
        <v>204.4</v>
      </c>
      <c r="E33" s="393" t="n">
        <f aca="false">0.04*G33</f>
        <v>116.8</v>
      </c>
      <c r="F33" s="393" t="n">
        <f aca="false">0.03*G33</f>
        <v>87.6</v>
      </c>
      <c r="G33" s="393" t="n">
        <f aca="false">S33</f>
        <v>2920</v>
      </c>
      <c r="H33" s="393" t="n">
        <f aca="false">0.6*B33</f>
        <v>1874.64</v>
      </c>
      <c r="I33" s="532"/>
      <c r="J33" s="532"/>
      <c r="K33" s="532"/>
      <c r="L33" s="532"/>
      <c r="M33" s="532"/>
      <c r="N33" s="393" t="n">
        <v>4512</v>
      </c>
      <c r="O33" s="393" t="n">
        <v>4585</v>
      </c>
      <c r="P33" s="390"/>
      <c r="Q33" s="392"/>
      <c r="R33" s="533" t="n">
        <v>40</v>
      </c>
      <c r="S33" s="393" t="n">
        <f aca="false">(O33-N33)*R33</f>
        <v>2920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26.25" hidden="false" customHeight="false" outlineLevel="0" collapsed="false">
      <c r="A34" s="531" t="s">
        <v>805</v>
      </c>
      <c r="B34" s="393" t="n">
        <f aca="false">G34+D34</f>
        <v>3894.8</v>
      </c>
      <c r="C34" s="393"/>
      <c r="D34" s="393" t="n">
        <f aca="false">E34+F34</f>
        <v>254.8</v>
      </c>
      <c r="E34" s="393" t="n">
        <f aca="false">0.04*G34</f>
        <v>145.6</v>
      </c>
      <c r="F34" s="393" t="n">
        <f aca="false">0.03*G34</f>
        <v>109.2</v>
      </c>
      <c r="G34" s="393" t="n">
        <f aca="false">S34</f>
        <v>3640</v>
      </c>
      <c r="H34" s="393" t="n">
        <f aca="false">0.6*B34</f>
        <v>2336.88</v>
      </c>
      <c r="I34" s="532"/>
      <c r="J34" s="532"/>
      <c r="K34" s="532"/>
      <c r="L34" s="532"/>
      <c r="M34" s="532"/>
      <c r="N34" s="393" t="n">
        <v>4045</v>
      </c>
      <c r="O34" s="393" t="n">
        <v>4136</v>
      </c>
      <c r="P34" s="390"/>
      <c r="Q34" s="392"/>
      <c r="R34" s="533" t="n">
        <v>40</v>
      </c>
      <c r="S34" s="393" t="n">
        <f aca="false">(O34-N34)*R34</f>
        <v>3640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26.25" hidden="false" customHeight="false" outlineLevel="0" collapsed="false">
      <c r="A35" s="531" t="s">
        <v>806</v>
      </c>
      <c r="B35" s="393" t="n">
        <f aca="false">G35+D35</f>
        <v>4280</v>
      </c>
      <c r="C35" s="393"/>
      <c r="D35" s="393" t="n">
        <f aca="false">E35+F35</f>
        <v>280</v>
      </c>
      <c r="E35" s="393" t="n">
        <f aca="false">0.04*G35</f>
        <v>160</v>
      </c>
      <c r="F35" s="393" t="n">
        <f aca="false">0.03*G35</f>
        <v>120</v>
      </c>
      <c r="G35" s="393" t="n">
        <f aca="false">S35</f>
        <v>4000</v>
      </c>
      <c r="H35" s="393" t="n">
        <f aca="false">0.6*B35</f>
        <v>2568</v>
      </c>
      <c r="I35" s="532"/>
      <c r="J35" s="532"/>
      <c r="K35" s="532"/>
      <c r="L35" s="532"/>
      <c r="M35" s="532"/>
      <c r="N35" s="393" t="n">
        <v>4485</v>
      </c>
      <c r="O35" s="393" t="n">
        <v>4585</v>
      </c>
      <c r="P35" s="390"/>
      <c r="Q35" s="392"/>
      <c r="R35" s="533" t="n">
        <v>40</v>
      </c>
      <c r="S35" s="393" t="n">
        <f aca="false">(O35-N35)*R35</f>
        <v>4000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26.25" hidden="false" customHeight="false" outlineLevel="0" collapsed="false">
      <c r="A36" s="531" t="s">
        <v>807</v>
      </c>
      <c r="B36" s="393" t="n">
        <f aca="false">G36+D36</f>
        <v>27178</v>
      </c>
      <c r="C36" s="393"/>
      <c r="D36" s="393" t="n">
        <f aca="false">E36+F36</f>
        <v>1778</v>
      </c>
      <c r="E36" s="393" t="n">
        <f aca="false">0.04*G36</f>
        <v>1016</v>
      </c>
      <c r="F36" s="393" t="n">
        <f aca="false">0.03*G36</f>
        <v>762</v>
      </c>
      <c r="G36" s="393" t="n">
        <f aca="false">S36</f>
        <v>25400</v>
      </c>
      <c r="H36" s="393" t="n">
        <f aca="false">0.6*B36</f>
        <v>16306.8</v>
      </c>
      <c r="I36" s="532"/>
      <c r="J36" s="532"/>
      <c r="K36" s="532"/>
      <c r="L36" s="532"/>
      <c r="M36" s="532"/>
      <c r="N36" s="393" t="n">
        <v>14288</v>
      </c>
      <c r="O36" s="393" t="n">
        <v>14923</v>
      </c>
      <c r="P36" s="390"/>
      <c r="Q36" s="392"/>
      <c r="R36" s="533" t="n">
        <v>40</v>
      </c>
      <c r="S36" s="393" t="n">
        <f aca="false">(O36-N36)*R36</f>
        <v>25400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26.25" hidden="false" customHeight="false" outlineLevel="0" collapsed="false">
      <c r="A37" s="531" t="s">
        <v>808</v>
      </c>
      <c r="B37" s="393" t="n">
        <f aca="false">G37+D37</f>
        <v>2568</v>
      </c>
      <c r="C37" s="393"/>
      <c r="D37" s="393" t="n">
        <f aca="false">E37+F37</f>
        <v>168</v>
      </c>
      <c r="E37" s="393" t="n">
        <f aca="false">0.04*G37</f>
        <v>96</v>
      </c>
      <c r="F37" s="393" t="n">
        <f aca="false">0.03*G37</f>
        <v>72</v>
      </c>
      <c r="G37" s="393" t="n">
        <f aca="false">S37</f>
        <v>2400</v>
      </c>
      <c r="H37" s="393" t="n">
        <f aca="false">0.6*B37</f>
        <v>1540.8</v>
      </c>
      <c r="I37" s="532"/>
      <c r="J37" s="532"/>
      <c r="K37" s="532"/>
      <c r="L37" s="532"/>
      <c r="M37" s="532"/>
      <c r="N37" s="393" t="n">
        <v>6336</v>
      </c>
      <c r="O37" s="393" t="n">
        <v>6396</v>
      </c>
      <c r="P37" s="390"/>
      <c r="Q37" s="392"/>
      <c r="R37" s="533" t="n">
        <v>40</v>
      </c>
      <c r="S37" s="393" t="n">
        <f aca="false">(O37-N37)*R37</f>
        <v>2400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26.25" hidden="false" customHeight="false" outlineLevel="0" collapsed="false">
      <c r="A38" s="531" t="s">
        <v>809</v>
      </c>
      <c r="B38" s="393" t="n">
        <f aca="false">G38+D38</f>
        <v>642</v>
      </c>
      <c r="C38" s="393"/>
      <c r="D38" s="393" t="n">
        <f aca="false">E38+F38</f>
        <v>42</v>
      </c>
      <c r="E38" s="393" t="n">
        <f aca="false">0.04*G38</f>
        <v>24</v>
      </c>
      <c r="F38" s="393" t="n">
        <f aca="false">0.03*G38</f>
        <v>18</v>
      </c>
      <c r="G38" s="393" t="n">
        <f aca="false">S38</f>
        <v>600</v>
      </c>
      <c r="H38" s="393" t="n">
        <f aca="false">0.6*B38</f>
        <v>385.2</v>
      </c>
      <c r="I38" s="532"/>
      <c r="J38" s="532"/>
      <c r="K38" s="532"/>
      <c r="L38" s="532"/>
      <c r="M38" s="532"/>
      <c r="N38" s="393" t="n">
        <v>661</v>
      </c>
      <c r="O38" s="393" t="n">
        <v>681</v>
      </c>
      <c r="P38" s="390"/>
      <c r="Q38" s="392"/>
      <c r="R38" s="533" t="n">
        <v>30</v>
      </c>
      <c r="S38" s="393" t="n">
        <f aca="false">(O38-N38)*R38</f>
        <v>600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26.25" hidden="false" customHeight="false" outlineLevel="0" collapsed="false">
      <c r="A39" s="531" t="s">
        <v>810</v>
      </c>
      <c r="B39" s="393" t="n">
        <f aca="false">G39+D39</f>
        <v>3167.2</v>
      </c>
      <c r="C39" s="393"/>
      <c r="D39" s="393" t="n">
        <f aca="false">E39+F39</f>
        <v>207.2</v>
      </c>
      <c r="E39" s="393" t="n">
        <f aca="false">0.04*G39</f>
        <v>118.4</v>
      </c>
      <c r="F39" s="393" t="n">
        <f aca="false">0.03*G39</f>
        <v>88.8</v>
      </c>
      <c r="G39" s="393" t="n">
        <f aca="false">S39</f>
        <v>2960</v>
      </c>
      <c r="H39" s="393" t="n">
        <f aca="false">0.6*B39</f>
        <v>1900.32</v>
      </c>
      <c r="I39" s="532"/>
      <c r="J39" s="532"/>
      <c r="K39" s="532"/>
      <c r="L39" s="532"/>
      <c r="M39" s="532"/>
      <c r="N39" s="393" t="n">
        <v>3990</v>
      </c>
      <c r="O39" s="393" t="n">
        <v>4064</v>
      </c>
      <c r="P39" s="390"/>
      <c r="Q39" s="392"/>
      <c r="R39" s="533" t="n">
        <v>40</v>
      </c>
      <c r="S39" s="393" t="n">
        <f aca="false">(O39-N39)*R39</f>
        <v>2960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26.25" hidden="false" customHeight="false" outlineLevel="0" collapsed="false">
      <c r="A40" s="531" t="s">
        <v>811</v>
      </c>
      <c r="B40" s="393" t="n">
        <f aca="false">G40+D40</f>
        <v>4964.8</v>
      </c>
      <c r="C40" s="393"/>
      <c r="D40" s="393" t="n">
        <f aca="false">E40+F40</f>
        <v>324.8</v>
      </c>
      <c r="E40" s="393" t="n">
        <f aca="false">0.04*G40</f>
        <v>185.6</v>
      </c>
      <c r="F40" s="393" t="n">
        <f aca="false">0.03*G40</f>
        <v>139.2</v>
      </c>
      <c r="G40" s="393" t="n">
        <f aca="false">S40</f>
        <v>4640</v>
      </c>
      <c r="H40" s="393" t="n">
        <f aca="false">0.6*B40</f>
        <v>2978.88</v>
      </c>
      <c r="I40" s="532"/>
      <c r="J40" s="532"/>
      <c r="K40" s="532"/>
      <c r="L40" s="532"/>
      <c r="M40" s="532"/>
      <c r="N40" s="393" t="n">
        <v>4770</v>
      </c>
      <c r="O40" s="393" t="n">
        <v>4886</v>
      </c>
      <c r="P40" s="390"/>
      <c r="Q40" s="392"/>
      <c r="R40" s="533" t="n">
        <v>40</v>
      </c>
      <c r="S40" s="393" t="n">
        <f aca="false">(O40-N40)*R40</f>
        <v>4640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26.25" hidden="false" customHeight="false" outlineLevel="0" collapsed="false">
      <c r="A41" s="531" t="s">
        <v>812</v>
      </c>
      <c r="B41" s="393" t="n">
        <f aca="false">G41+D41</f>
        <v>5264.4</v>
      </c>
      <c r="C41" s="393"/>
      <c r="D41" s="393" t="n">
        <f aca="false">E41+F41</f>
        <v>344.4</v>
      </c>
      <c r="E41" s="393" t="n">
        <f aca="false">0.04*G41</f>
        <v>196.8</v>
      </c>
      <c r="F41" s="393" t="n">
        <f aca="false">0.03*G41</f>
        <v>147.6</v>
      </c>
      <c r="G41" s="393" t="n">
        <f aca="false">S41</f>
        <v>4920</v>
      </c>
      <c r="H41" s="393" t="n">
        <f aca="false">0.6*B41</f>
        <v>3158.64</v>
      </c>
      <c r="I41" s="532"/>
      <c r="J41" s="532"/>
      <c r="K41" s="532"/>
      <c r="L41" s="532"/>
      <c r="M41" s="532"/>
      <c r="N41" s="393" t="n">
        <v>8345</v>
      </c>
      <c r="O41" s="393" t="n">
        <v>8468</v>
      </c>
      <c r="P41" s="390"/>
      <c r="Q41" s="392"/>
      <c r="R41" s="533" t="n">
        <v>40</v>
      </c>
      <c r="S41" s="393" t="n">
        <f aca="false">(O41-N41)*R41</f>
        <v>4920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26.25" hidden="false" customHeight="false" outlineLevel="0" collapsed="false">
      <c r="A42" s="531" t="s">
        <v>813</v>
      </c>
      <c r="B42" s="393" t="n">
        <f aca="false">G42+D42</f>
        <v>2011.6</v>
      </c>
      <c r="C42" s="393"/>
      <c r="D42" s="393" t="n">
        <f aca="false">E42+F42</f>
        <v>131.6</v>
      </c>
      <c r="E42" s="393" t="n">
        <f aca="false">0.04*G42</f>
        <v>75.2</v>
      </c>
      <c r="F42" s="393" t="n">
        <f aca="false">0.03*G42</f>
        <v>56.4</v>
      </c>
      <c r="G42" s="393" t="n">
        <f aca="false">S42</f>
        <v>1880</v>
      </c>
      <c r="H42" s="393" t="n">
        <f aca="false">0.6*B42</f>
        <v>1206.96</v>
      </c>
      <c r="I42" s="532"/>
      <c r="J42" s="532"/>
      <c r="K42" s="532"/>
      <c r="L42" s="532"/>
      <c r="M42" s="532"/>
      <c r="N42" s="393" t="n">
        <v>1890</v>
      </c>
      <c r="O42" s="393" t="n">
        <v>1937</v>
      </c>
      <c r="P42" s="390"/>
      <c r="Q42" s="392"/>
      <c r="R42" s="533" t="n">
        <v>40</v>
      </c>
      <c r="S42" s="393" t="n">
        <f aca="false">(O42-N42)*R42</f>
        <v>1880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26.25" hidden="false" customHeight="false" outlineLevel="0" collapsed="false">
      <c r="A43" s="531" t="s">
        <v>814</v>
      </c>
      <c r="B43" s="393" t="n">
        <f aca="false">G43+D43</f>
        <v>1840.4</v>
      </c>
      <c r="C43" s="393"/>
      <c r="D43" s="393" t="n">
        <f aca="false">E43+F43</f>
        <v>120.4</v>
      </c>
      <c r="E43" s="393" t="n">
        <f aca="false">0.04*G43</f>
        <v>68.8</v>
      </c>
      <c r="F43" s="393" t="n">
        <f aca="false">0.03*G43</f>
        <v>51.6</v>
      </c>
      <c r="G43" s="393" t="n">
        <f aca="false">S43</f>
        <v>1720</v>
      </c>
      <c r="H43" s="393" t="n">
        <f aca="false">0.6*B43</f>
        <v>1104.24</v>
      </c>
      <c r="I43" s="532"/>
      <c r="J43" s="532"/>
      <c r="K43" s="532"/>
      <c r="L43" s="532"/>
      <c r="M43" s="532"/>
      <c r="N43" s="393" t="n">
        <v>1405</v>
      </c>
      <c r="O43" s="393" t="n">
        <v>1448</v>
      </c>
      <c r="P43" s="390"/>
      <c r="Q43" s="392"/>
      <c r="R43" s="533" t="n">
        <v>40</v>
      </c>
      <c r="S43" s="393" t="n">
        <f aca="false">(O43-N43)*R43</f>
        <v>1720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28.5" hidden="false" customHeight="true" outlineLevel="0" collapsed="false">
      <c r="A44" s="534" t="s">
        <v>815</v>
      </c>
      <c r="B44" s="535" t="n">
        <f aca="false">G44+D44</f>
        <v>13867.2</v>
      </c>
      <c r="C44" s="535"/>
      <c r="D44" s="535" t="n">
        <f aca="false">E44+F44</f>
        <v>907.2</v>
      </c>
      <c r="E44" s="535" t="n">
        <f aca="false">0.04*G44</f>
        <v>518.4</v>
      </c>
      <c r="F44" s="535" t="n">
        <f aca="false">0.03*G44</f>
        <v>388.8</v>
      </c>
      <c r="G44" s="535" t="n">
        <f aca="false">S44</f>
        <v>12960</v>
      </c>
      <c r="H44" s="535" t="n">
        <f aca="false">0.6*B44</f>
        <v>8320.32</v>
      </c>
      <c r="I44" s="536"/>
      <c r="J44" s="536"/>
      <c r="K44" s="536"/>
      <c r="L44" s="536"/>
      <c r="M44" s="536"/>
      <c r="N44" s="535" t="n">
        <v>27354</v>
      </c>
      <c r="O44" s="535" t="n">
        <v>27678</v>
      </c>
      <c r="P44" s="537"/>
      <c r="Q44" s="538"/>
      <c r="R44" s="539" t="n">
        <v>40</v>
      </c>
      <c r="S44" s="535" t="n">
        <f aca="false">(O44-N44)*R44</f>
        <v>12960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26.25" hidden="false" customHeight="false" outlineLevel="0" collapsed="false">
      <c r="A45" s="531" t="s">
        <v>816</v>
      </c>
      <c r="B45" s="393" t="n">
        <f aca="false">G45+D45</f>
        <v>23026.4</v>
      </c>
      <c r="C45" s="393"/>
      <c r="D45" s="393" t="n">
        <f aca="false">E45+F45</f>
        <v>1506.4</v>
      </c>
      <c r="E45" s="393" t="n">
        <f aca="false">0.04*G45</f>
        <v>860.8</v>
      </c>
      <c r="F45" s="393" t="n">
        <f aca="false">0.03*G45</f>
        <v>645.6</v>
      </c>
      <c r="G45" s="393" t="n">
        <f aca="false">S45</f>
        <v>21520</v>
      </c>
      <c r="H45" s="393" t="n">
        <f aca="false">0.6*B45</f>
        <v>13815.84</v>
      </c>
      <c r="I45" s="532"/>
      <c r="J45" s="532"/>
      <c r="K45" s="532"/>
      <c r="L45" s="532"/>
      <c r="M45" s="532"/>
      <c r="N45" s="393" t="n">
        <v>22318</v>
      </c>
      <c r="O45" s="393" t="n">
        <v>22856</v>
      </c>
      <c r="P45" s="390"/>
      <c r="Q45" s="392"/>
      <c r="R45" s="533" t="n">
        <v>40</v>
      </c>
      <c r="S45" s="393" t="n">
        <f aca="false">(O45-N45)*R45</f>
        <v>21520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26.25" hidden="false" customHeight="false" outlineLevel="0" collapsed="false">
      <c r="A46" s="531" t="s">
        <v>817</v>
      </c>
      <c r="B46" s="393" t="n">
        <f aca="false">G46+D46</f>
        <v>16991.6</v>
      </c>
      <c r="C46" s="393"/>
      <c r="D46" s="393" t="n">
        <f aca="false">E46+F46</f>
        <v>1111.6</v>
      </c>
      <c r="E46" s="393" t="n">
        <f aca="false">0.04*G46</f>
        <v>635.2</v>
      </c>
      <c r="F46" s="393" t="n">
        <f aca="false">0.03*G46</f>
        <v>476.4</v>
      </c>
      <c r="G46" s="393" t="n">
        <f aca="false">S46</f>
        <v>15880</v>
      </c>
      <c r="H46" s="393" t="n">
        <f aca="false">0.6*B46</f>
        <v>10194.96</v>
      </c>
      <c r="I46" s="532"/>
      <c r="J46" s="532"/>
      <c r="K46" s="532"/>
      <c r="L46" s="532"/>
      <c r="M46" s="532"/>
      <c r="N46" s="393" t="n">
        <v>16943</v>
      </c>
      <c r="O46" s="393" t="n">
        <v>17340</v>
      </c>
      <c r="P46" s="390"/>
      <c r="Q46" s="392"/>
      <c r="R46" s="533" t="n">
        <v>40</v>
      </c>
      <c r="S46" s="393" t="n">
        <f aca="false">(O46-N46)*R46</f>
        <v>15880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26.25" hidden="false" customHeight="false" outlineLevel="0" collapsed="false">
      <c r="A47" s="531" t="s">
        <v>818</v>
      </c>
      <c r="B47" s="393" t="n">
        <f aca="false">G47+D47</f>
        <v>1968.8</v>
      </c>
      <c r="C47" s="393"/>
      <c r="D47" s="393" t="n">
        <f aca="false">E47+F47</f>
        <v>128.8</v>
      </c>
      <c r="E47" s="393" t="n">
        <f aca="false">0.04*G47</f>
        <v>73.6</v>
      </c>
      <c r="F47" s="393" t="n">
        <f aca="false">0.03*G47</f>
        <v>55.2</v>
      </c>
      <c r="G47" s="393" t="n">
        <f aca="false">S47</f>
        <v>1840</v>
      </c>
      <c r="H47" s="393" t="n">
        <f aca="false">0.6*B47</f>
        <v>1181.28</v>
      </c>
      <c r="I47" s="532"/>
      <c r="J47" s="532"/>
      <c r="K47" s="532"/>
      <c r="L47" s="532"/>
      <c r="M47" s="532"/>
      <c r="N47" s="393" t="n">
        <v>2560</v>
      </c>
      <c r="O47" s="393" t="n">
        <v>2606</v>
      </c>
      <c r="P47" s="390"/>
      <c r="Q47" s="392"/>
      <c r="R47" s="533" t="n">
        <v>40</v>
      </c>
      <c r="S47" s="393" t="n">
        <f aca="false">(O47-N47)*R47</f>
        <v>1840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26.25" hidden="false" customHeight="fals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26.25" hidden="false" customHeight="false" outlineLevel="0" collapsed="false">
      <c r="A49" s="531" t="s">
        <v>819</v>
      </c>
      <c r="B49" s="393" t="n">
        <f aca="false">G49+D49</f>
        <v>36016.2</v>
      </c>
      <c r="C49" s="393"/>
      <c r="D49" s="393" t="n">
        <f aca="false">E49+F49</f>
        <v>2356.2</v>
      </c>
      <c r="E49" s="393" t="n">
        <f aca="false">0.04*G49</f>
        <v>1346.4</v>
      </c>
      <c r="F49" s="393" t="n">
        <f aca="false">0.03*G49</f>
        <v>1009.8</v>
      </c>
      <c r="G49" s="393" t="n">
        <f aca="false">S49</f>
        <v>33660</v>
      </c>
      <c r="H49" s="393" t="n">
        <f aca="false">0.6*B49</f>
        <v>21609.72</v>
      </c>
      <c r="I49" s="532"/>
      <c r="J49" s="532"/>
      <c r="K49" s="532"/>
      <c r="L49" s="532"/>
      <c r="M49" s="532"/>
      <c r="N49" s="393" t="n">
        <v>23941</v>
      </c>
      <c r="O49" s="393" t="n">
        <v>24502</v>
      </c>
      <c r="P49" s="390"/>
      <c r="Q49" s="392"/>
      <c r="R49" s="533" t="n">
        <v>60</v>
      </c>
      <c r="S49" s="393" t="n">
        <f aca="false">(O49-N49)*R49</f>
        <v>33660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26.25" hidden="false" customHeight="false" outlineLevel="0" collapsed="false">
      <c r="A50" s="531" t="s">
        <v>820</v>
      </c>
      <c r="B50" s="393" t="n">
        <f aca="false">G50+D50</f>
        <v>4793.6</v>
      </c>
      <c r="C50" s="393"/>
      <c r="D50" s="393" t="n">
        <f aca="false">E50+F50</f>
        <v>313.6</v>
      </c>
      <c r="E50" s="393" t="n">
        <f aca="false">0.04*G50</f>
        <v>179.2</v>
      </c>
      <c r="F50" s="393" t="n">
        <f aca="false">0.03*G50</f>
        <v>134.4</v>
      </c>
      <c r="G50" s="393" t="n">
        <f aca="false">S50</f>
        <v>4480</v>
      </c>
      <c r="H50" s="393" t="n">
        <f aca="false">0.6*B50</f>
        <v>2876.16</v>
      </c>
      <c r="I50" s="532"/>
      <c r="J50" s="532"/>
      <c r="K50" s="532"/>
      <c r="L50" s="532"/>
      <c r="M50" s="532"/>
      <c r="N50" s="393" t="n">
        <v>2982</v>
      </c>
      <c r="O50" s="393" t="n">
        <v>3094</v>
      </c>
      <c r="P50" s="390"/>
      <c r="Q50" s="392"/>
      <c r="R50" s="533" t="n">
        <v>40</v>
      </c>
      <c r="S50" s="393" t="n">
        <f aca="false">(O50-N50)*R50</f>
        <v>4480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26.25" hidden="false" customHeight="false" outlineLevel="0" collapsed="false">
      <c r="A51" s="531" t="s">
        <v>821</v>
      </c>
      <c r="B51" s="393" t="n">
        <f aca="false">G51+D51</f>
        <v>2568</v>
      </c>
      <c r="C51" s="393"/>
      <c r="D51" s="393" t="n">
        <f aca="false">E51+F51</f>
        <v>168</v>
      </c>
      <c r="E51" s="393" t="n">
        <f aca="false">0.04*G51</f>
        <v>96</v>
      </c>
      <c r="F51" s="393" t="n">
        <f aca="false">0.03*G51</f>
        <v>72</v>
      </c>
      <c r="G51" s="393" t="n">
        <f aca="false">S51</f>
        <v>2400</v>
      </c>
      <c r="H51" s="393" t="n">
        <f aca="false">0.6*B51</f>
        <v>1540.8</v>
      </c>
      <c r="I51" s="532"/>
      <c r="J51" s="532"/>
      <c r="K51" s="532"/>
      <c r="L51" s="532"/>
      <c r="M51" s="532"/>
      <c r="N51" s="393" t="n">
        <v>2423</v>
      </c>
      <c r="O51" s="393" t="n">
        <v>2483</v>
      </c>
      <c r="P51" s="390"/>
      <c r="Q51" s="392"/>
      <c r="R51" s="533" t="n">
        <v>40</v>
      </c>
      <c r="S51" s="393" t="n">
        <f aca="false">(O51-N51)*R51</f>
        <v>2400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26.25" hidden="false" customHeight="false" outlineLevel="0" collapsed="false">
      <c r="A52" s="531" t="s">
        <v>822</v>
      </c>
      <c r="B52" s="393" t="n">
        <f aca="false">G52+D52</f>
        <v>3038.8</v>
      </c>
      <c r="C52" s="393"/>
      <c r="D52" s="393" t="n">
        <f aca="false">E52+F52</f>
        <v>198.8</v>
      </c>
      <c r="E52" s="393" t="n">
        <f aca="false">0.04*G52</f>
        <v>113.6</v>
      </c>
      <c r="F52" s="393" t="n">
        <f aca="false">0.03*G52</f>
        <v>85.2</v>
      </c>
      <c r="G52" s="393" t="n">
        <f aca="false">S52</f>
        <v>2840</v>
      </c>
      <c r="H52" s="393" t="n">
        <f aca="false">0.6*B52</f>
        <v>1823.28</v>
      </c>
      <c r="I52" s="532"/>
      <c r="J52" s="532"/>
      <c r="K52" s="532"/>
      <c r="L52" s="532"/>
      <c r="M52" s="532"/>
      <c r="N52" s="393" t="n">
        <v>5086</v>
      </c>
      <c r="O52" s="393" t="n">
        <v>5157</v>
      </c>
      <c r="P52" s="390"/>
      <c r="Q52" s="392"/>
      <c r="R52" s="533" t="n">
        <v>40</v>
      </c>
      <c r="S52" s="393" t="n">
        <f aca="false">(O52-N52)*R52</f>
        <v>2840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26.25" hidden="false" customHeight="false" outlineLevel="0" collapsed="false">
      <c r="A53" s="531" t="s">
        <v>823</v>
      </c>
      <c r="B53" s="393" t="n">
        <f aca="false">G53+D53</f>
        <v>16948.8</v>
      </c>
      <c r="C53" s="393"/>
      <c r="D53" s="393" t="n">
        <f aca="false">E53+F53</f>
        <v>1108.8</v>
      </c>
      <c r="E53" s="393" t="n">
        <f aca="false">0.04*G53</f>
        <v>633.6</v>
      </c>
      <c r="F53" s="393" t="n">
        <f aca="false">0.03*G53</f>
        <v>475.2</v>
      </c>
      <c r="G53" s="393" t="n">
        <f aca="false">S53</f>
        <v>15840</v>
      </c>
      <c r="H53" s="393" t="n">
        <f aca="false">0.6*B53</f>
        <v>10169.28</v>
      </c>
      <c r="I53" s="532"/>
      <c r="J53" s="532"/>
      <c r="K53" s="532"/>
      <c r="L53" s="532"/>
      <c r="M53" s="532"/>
      <c r="N53" s="393" t="n">
        <v>29176</v>
      </c>
      <c r="O53" s="393" t="n">
        <v>29572</v>
      </c>
      <c r="P53" s="390"/>
      <c r="Q53" s="392"/>
      <c r="R53" s="533" t="n">
        <v>40</v>
      </c>
      <c r="S53" s="393" t="n">
        <f aca="false">(O53-N53)*R53</f>
        <v>15840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26.25" hidden="false" customHeight="false" outlineLevel="0" collapsed="false">
      <c r="A54" s="531" t="s">
        <v>824</v>
      </c>
      <c r="B54" s="393" t="n">
        <f aca="false">G54+D54</f>
        <v>8731.2</v>
      </c>
      <c r="C54" s="393"/>
      <c r="D54" s="393" t="n">
        <f aca="false">E54+F54</f>
        <v>571.2</v>
      </c>
      <c r="E54" s="393" t="n">
        <f aca="false">0.04*G54</f>
        <v>326.4</v>
      </c>
      <c r="F54" s="393" t="n">
        <f aca="false">0.03*G54</f>
        <v>244.8</v>
      </c>
      <c r="G54" s="393" t="n">
        <f aca="false">S54</f>
        <v>8160</v>
      </c>
      <c r="H54" s="393" t="n">
        <f aca="false">0.6*B54</f>
        <v>5238.72</v>
      </c>
      <c r="I54" s="532"/>
      <c r="J54" s="532"/>
      <c r="K54" s="532"/>
      <c r="L54" s="532"/>
      <c r="M54" s="532"/>
      <c r="N54" s="393" t="n">
        <v>8955</v>
      </c>
      <c r="O54" s="393" t="n">
        <v>9159</v>
      </c>
      <c r="P54" s="390"/>
      <c r="Q54" s="392"/>
      <c r="R54" s="533" t="n">
        <v>40</v>
      </c>
      <c r="S54" s="393" t="n">
        <f aca="false">(O54-N54)*R54</f>
        <v>8160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26.25" hidden="false" customHeight="false" outlineLevel="0" collapsed="false">
      <c r="A55" s="531" t="s">
        <v>825</v>
      </c>
      <c r="B55" s="393" t="n">
        <f aca="false">G55+D55</f>
        <v>1968.8</v>
      </c>
      <c r="C55" s="393"/>
      <c r="D55" s="393" t="n">
        <f aca="false">E55+F55</f>
        <v>128.8</v>
      </c>
      <c r="E55" s="393" t="n">
        <f aca="false">0.04*G55</f>
        <v>73.6</v>
      </c>
      <c r="F55" s="393" t="n">
        <f aca="false">0.03*G55</f>
        <v>55.2</v>
      </c>
      <c r="G55" s="393" t="n">
        <f aca="false">S55</f>
        <v>1840</v>
      </c>
      <c r="H55" s="393" t="n">
        <f aca="false">0.6*B55</f>
        <v>1181.28</v>
      </c>
      <c r="I55" s="532"/>
      <c r="J55" s="532"/>
      <c r="K55" s="532"/>
      <c r="L55" s="532"/>
      <c r="M55" s="532"/>
      <c r="N55" s="393" t="n">
        <v>1973</v>
      </c>
      <c r="O55" s="393" t="n">
        <v>2019</v>
      </c>
      <c r="P55" s="390"/>
      <c r="Q55" s="392"/>
      <c r="R55" s="533" t="n">
        <v>40</v>
      </c>
      <c r="S55" s="393" t="n">
        <f aca="false">(O55-N55)*R55</f>
        <v>1840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26.25" hidden="false" customHeight="false" outlineLevel="0" collapsed="false">
      <c r="A56" s="531" t="s">
        <v>826</v>
      </c>
      <c r="B56" s="393" t="n">
        <f aca="false">G56+D56</f>
        <v>30730.4</v>
      </c>
      <c r="C56" s="393"/>
      <c r="D56" s="393" t="n">
        <f aca="false">E56+F56</f>
        <v>2010.4</v>
      </c>
      <c r="E56" s="393" t="n">
        <f aca="false">0.04*G56</f>
        <v>1148.8</v>
      </c>
      <c r="F56" s="393" t="n">
        <f aca="false">0.03*G56</f>
        <v>861.6</v>
      </c>
      <c r="G56" s="393" t="n">
        <f aca="false">S56</f>
        <v>28720</v>
      </c>
      <c r="H56" s="393" t="n">
        <f aca="false">0.6*B56</f>
        <v>18438.24</v>
      </c>
      <c r="I56" s="532"/>
      <c r="J56" s="532"/>
      <c r="K56" s="532"/>
      <c r="L56" s="532"/>
      <c r="M56" s="532"/>
      <c r="N56" s="393" t="n">
        <v>41025</v>
      </c>
      <c r="O56" s="393" t="n">
        <v>41743</v>
      </c>
      <c r="P56" s="390"/>
      <c r="Q56" s="392"/>
      <c r="R56" s="533" t="n">
        <v>40</v>
      </c>
      <c r="S56" s="393" t="n">
        <f aca="false">(O56-N56)*R56</f>
        <v>28720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26.25" hidden="false" customHeight="false" outlineLevel="0" collapsed="false">
      <c r="A57" s="531" t="s">
        <v>827</v>
      </c>
      <c r="B57" s="393" t="n">
        <f aca="false">G57+D57</f>
        <v>14594.8</v>
      </c>
      <c r="C57" s="393"/>
      <c r="D57" s="393" t="n">
        <f aca="false">E57+F57</f>
        <v>954.8</v>
      </c>
      <c r="E57" s="393" t="n">
        <f aca="false">0.04*G57</f>
        <v>545.6</v>
      </c>
      <c r="F57" s="393" t="n">
        <f aca="false">0.03*G57</f>
        <v>409.2</v>
      </c>
      <c r="G57" s="393" t="n">
        <f aca="false">S57</f>
        <v>13640</v>
      </c>
      <c r="H57" s="393" t="n">
        <f aca="false">0.6*B57</f>
        <v>8756.88</v>
      </c>
      <c r="I57" s="532"/>
      <c r="J57" s="532"/>
      <c r="K57" s="532"/>
      <c r="L57" s="532"/>
      <c r="M57" s="532"/>
      <c r="N57" s="393" t="n">
        <v>11121</v>
      </c>
      <c r="O57" s="393" t="n">
        <v>11462</v>
      </c>
      <c r="P57" s="390"/>
      <c r="Q57" s="392"/>
      <c r="R57" s="533" t="n">
        <v>40</v>
      </c>
      <c r="S57" s="393" t="n">
        <f aca="false">(O57-N57)*R57</f>
        <v>13640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26.25" hidden="false" customHeight="fals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26.25" hidden="false" customHeight="false" outlineLevel="0" collapsed="false">
      <c r="A59" s="531" t="s">
        <v>829</v>
      </c>
      <c r="B59" s="540" t="n">
        <f aca="false">G59+D59</f>
        <v>7104.8</v>
      </c>
      <c r="C59" s="540"/>
      <c r="D59" s="540" t="n">
        <f aca="false">E59+F59</f>
        <v>464.8</v>
      </c>
      <c r="E59" s="540" t="n">
        <f aca="false">0.04*G59</f>
        <v>265.6</v>
      </c>
      <c r="F59" s="540" t="n">
        <f aca="false">0.03*G59</f>
        <v>199.2</v>
      </c>
      <c r="G59" s="540" t="n">
        <f aca="false">S59</f>
        <v>6640</v>
      </c>
      <c r="H59" s="540" t="n">
        <f aca="false">0.6*B59</f>
        <v>4262.88</v>
      </c>
      <c r="I59" s="532"/>
      <c r="J59" s="532"/>
      <c r="K59" s="532"/>
      <c r="L59" s="532"/>
      <c r="M59" s="532"/>
      <c r="N59" s="540" t="n">
        <v>940</v>
      </c>
      <c r="O59" s="540" t="n">
        <v>1106</v>
      </c>
      <c r="P59" s="390"/>
      <c r="Q59" s="541"/>
      <c r="R59" s="542" t="n">
        <v>40</v>
      </c>
      <c r="S59" s="540" t="n">
        <f aca="false">(O59-N59)*R59</f>
        <v>6640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26.25" hidden="false" customHeight="false" outlineLevel="0" collapsed="false">
      <c r="A60" s="531" t="s">
        <v>830</v>
      </c>
      <c r="B60" s="393" t="n">
        <f aca="false">G60+D60</f>
        <v>7094.1</v>
      </c>
      <c r="C60" s="393"/>
      <c r="D60" s="393" t="n">
        <f aca="false">E60+F60</f>
        <v>464.1</v>
      </c>
      <c r="E60" s="393" t="n">
        <f aca="false">0.04*G60</f>
        <v>265.2</v>
      </c>
      <c r="F60" s="393" t="n">
        <f aca="false">0.03*G60</f>
        <v>198.9</v>
      </c>
      <c r="G60" s="393" t="n">
        <f aca="false">S60</f>
        <v>6630</v>
      </c>
      <c r="H60" s="393" t="n">
        <f aca="false">0.6*B60</f>
        <v>4256.46</v>
      </c>
      <c r="I60" s="543"/>
      <c r="J60" s="543"/>
      <c r="K60" s="543"/>
      <c r="L60" s="543"/>
      <c r="M60" s="543"/>
      <c r="N60" s="393" t="n">
        <v>1226</v>
      </c>
      <c r="O60" s="393" t="n">
        <v>1447</v>
      </c>
      <c r="P60" s="544"/>
      <c r="Q60" s="392"/>
      <c r="R60" s="533" t="n">
        <v>30</v>
      </c>
      <c r="S60" s="393" t="n">
        <f aca="false">(O60-N60)*R60</f>
        <v>6630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26.25" hidden="false" customHeight="false" outlineLevel="0" collapsed="false">
      <c r="A61" s="545" t="s">
        <v>831</v>
      </c>
      <c r="B61" s="206" t="n">
        <f aca="false">G61</f>
        <v>2981</v>
      </c>
      <c r="C61" s="207"/>
      <c r="D61" s="206" t="n">
        <f aca="false">E61+F61</f>
        <v>208.67</v>
      </c>
      <c r="E61" s="206" t="n">
        <f aca="false">0.04*G61</f>
        <v>119.24</v>
      </c>
      <c r="F61" s="206" t="n">
        <f aca="false">0.03*G61</f>
        <v>89.43</v>
      </c>
      <c r="G61" s="207" t="n">
        <f aca="false">S61</f>
        <v>2981</v>
      </c>
      <c r="H61" s="546" t="n">
        <f aca="false">B61*0.4</f>
        <v>1192.4</v>
      </c>
      <c r="I61" s="216"/>
      <c r="J61" s="216"/>
      <c r="K61" s="216"/>
      <c r="L61" s="216"/>
      <c r="M61" s="216"/>
      <c r="N61" s="207" t="n">
        <v>770</v>
      </c>
      <c r="O61" s="207" t="n">
        <v>3751</v>
      </c>
      <c r="P61" s="547"/>
      <c r="Q61" s="548"/>
      <c r="R61" s="548" t="n">
        <v>1</v>
      </c>
      <c r="S61" s="207" t="n">
        <f aca="false">(O61-N61)*R61</f>
        <v>2981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26.25" hidden="false" customHeight="false" outlineLevel="0" collapsed="false">
      <c r="A62" s="549" t="s">
        <v>832</v>
      </c>
      <c r="B62" s="395" t="n">
        <f aca="false">SUM(B33:B61)-B44</f>
        <v>237492.9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26.25" hidden="false" customHeight="fals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26.25" hidden="false" customHeight="false" outlineLevel="0" collapsed="false">
      <c r="A64" s="527"/>
      <c r="B64" s="206" t="n">
        <f aca="false">G64</f>
        <v>1931</v>
      </c>
      <c r="C64" s="207"/>
      <c r="D64" s="206" t="n">
        <f aca="false">E64+F64</f>
        <v>135.17</v>
      </c>
      <c r="E64" s="206" t="n">
        <f aca="false">0.04*G64</f>
        <v>77.24</v>
      </c>
      <c r="F64" s="206" t="n">
        <f aca="false">0.03*G64</f>
        <v>57.93</v>
      </c>
      <c r="G64" s="207" t="n">
        <f aca="false">S64</f>
        <v>1931</v>
      </c>
      <c r="H64" s="546" t="n">
        <f aca="false">B64*0.4</f>
        <v>772.4</v>
      </c>
      <c r="I64" s="216"/>
      <c r="J64" s="216"/>
      <c r="K64" s="216"/>
      <c r="L64" s="216"/>
      <c r="M64" s="216"/>
      <c r="N64" s="207" t="n">
        <v>17662</v>
      </c>
      <c r="O64" s="207" t="n">
        <v>19593</v>
      </c>
      <c r="P64" s="547"/>
      <c r="Q64" s="548"/>
      <c r="R64" s="548" t="n">
        <v>1</v>
      </c>
      <c r="S64" s="207" t="n">
        <f aca="false">(O64-N64)*R64</f>
        <v>1931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25.5" hidden="false" customHeight="true" outlineLevel="0" collapsed="false">
      <c r="A65" s="551" t="s">
        <v>833</v>
      </c>
      <c r="B65" s="389" t="n">
        <f aca="false">(G65+D65)</f>
        <v>589760.459999998</v>
      </c>
      <c r="C65" s="389"/>
      <c r="D65" s="389" t="n">
        <f aca="false">E65+F65</f>
        <v>38582.4599999999</v>
      </c>
      <c r="E65" s="389" t="n">
        <f aca="false">0.04*G65</f>
        <v>22047.1199999999</v>
      </c>
      <c r="F65" s="389" t="n">
        <f aca="false">0.03*G65</f>
        <v>16535.34</v>
      </c>
      <c r="G65" s="389" t="n">
        <f aca="false">(S65+S66)</f>
        <v>551177.999999998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76943.69</v>
      </c>
      <c r="O65" s="391" t="n">
        <v>77889.32</v>
      </c>
      <c r="P65" s="390"/>
      <c r="Q65" s="392" t="s">
        <v>835</v>
      </c>
      <c r="R65" s="389" t="n">
        <v>300</v>
      </c>
      <c r="S65" s="393" t="n">
        <f aca="false">(O65-N65)*R65</f>
        <v>283689.000000001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26.25" hidden="false" customHeight="fals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71111.77</v>
      </c>
      <c r="O66" s="391" t="n">
        <v>72003.4</v>
      </c>
      <c r="P66" s="390"/>
      <c r="Q66" s="392" t="s">
        <v>835</v>
      </c>
      <c r="R66" s="389" t="n">
        <v>300</v>
      </c>
      <c r="S66" s="393" t="n">
        <f aca="false">(O66-N66)*R66</f>
        <v>267488.999999997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B65-(B62+B44+B86+'Декабрь 2020  '!C328)</f>
        <v>123223.479999998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 t="n">
        <f aca="false">G77</f>
        <v>1931</v>
      </c>
      <c r="C77" s="207"/>
      <c r="D77" s="206" t="n">
        <f aca="false">E77+F77</f>
        <v>135.17</v>
      </c>
      <c r="E77" s="206" t="n">
        <f aca="false">0.04*G77</f>
        <v>77.24</v>
      </c>
      <c r="F77" s="206" t="n">
        <f aca="false">0.03*G77</f>
        <v>57.93</v>
      </c>
      <c r="G77" s="207" t="n">
        <f aca="false">S77</f>
        <v>1931</v>
      </c>
      <c r="H77" s="546" t="n">
        <f aca="false">B77*0.4</f>
        <v>772.4</v>
      </c>
      <c r="I77" s="216"/>
      <c r="J77" s="216"/>
      <c r="K77" s="216"/>
      <c r="L77" s="216"/>
      <c r="M77" s="216"/>
      <c r="N77" s="207" t="n">
        <v>17662</v>
      </c>
      <c r="O77" s="207" t="n">
        <v>19593</v>
      </c>
      <c r="P77" s="134"/>
      <c r="Q77" s="135"/>
      <c r="R77" s="135" t="n">
        <v>1</v>
      </c>
      <c r="S77" s="131" t="n">
        <f aca="false">(O77-N77)*R77</f>
        <v>1931</v>
      </c>
      <c r="T77" s="209" t="n">
        <v>2406</v>
      </c>
      <c r="U77" s="210" t="s">
        <v>839</v>
      </c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10138</v>
      </c>
      <c r="C78" s="207"/>
      <c r="D78" s="206" t="n">
        <f aca="false">E78+F78</f>
        <v>709.66</v>
      </c>
      <c r="E78" s="206" t="n">
        <f aca="false">0.04*G78</f>
        <v>405.52</v>
      </c>
      <c r="F78" s="206" t="n">
        <f aca="false">0.03*G78</f>
        <v>304.14</v>
      </c>
      <c r="G78" s="207" t="n">
        <f aca="false">S78</f>
        <v>10138</v>
      </c>
      <c r="H78" s="546" t="n">
        <f aca="false">B78*0.4</f>
        <v>4055.2</v>
      </c>
      <c r="I78" s="216"/>
      <c r="J78" s="216"/>
      <c r="K78" s="216"/>
      <c r="L78" s="216"/>
      <c r="M78" s="216"/>
      <c r="N78" s="206" t="n">
        <v>79936</v>
      </c>
      <c r="O78" s="206" t="n">
        <v>90074</v>
      </c>
      <c r="P78" s="466"/>
      <c r="Q78" s="498"/>
      <c r="R78" s="498" t="n">
        <v>1</v>
      </c>
      <c r="S78" s="149" t="n">
        <f aca="false">(O78-N78)*R78</f>
        <v>10138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2665.37</v>
      </c>
      <c r="C79" s="206"/>
      <c r="D79" s="206" t="n">
        <f aca="false">E79+F79</f>
        <v>174.37</v>
      </c>
      <c r="E79" s="206" t="n">
        <f aca="false">0.04*G79</f>
        <v>99.64</v>
      </c>
      <c r="F79" s="206" t="n">
        <f aca="false">0.03*G79</f>
        <v>74.73</v>
      </c>
      <c r="G79" s="206" t="n">
        <f aca="false">S79</f>
        <v>2491</v>
      </c>
      <c r="H79" s="206" t="n">
        <f aca="false">0.6*B79</f>
        <v>1599.222</v>
      </c>
      <c r="I79" s="208"/>
      <c r="J79" s="208"/>
      <c r="K79" s="208"/>
      <c r="L79" s="208"/>
      <c r="M79" s="208" t="s">
        <v>170</v>
      </c>
      <c r="N79" s="206" t="n">
        <v>32797</v>
      </c>
      <c r="O79" s="206" t="n">
        <v>35288</v>
      </c>
      <c r="P79" s="204"/>
      <c r="Q79" s="276"/>
      <c r="R79" s="239" t="n">
        <v>1</v>
      </c>
      <c r="S79" s="148" t="n">
        <f aca="false">(O79-N79)*R79</f>
        <v>2491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2254.49</v>
      </c>
      <c r="C80" s="329"/>
      <c r="D80" s="329" t="n">
        <f aca="false">E80+F80</f>
        <v>147.49</v>
      </c>
      <c r="E80" s="329" t="n">
        <f aca="false">0.04*G80</f>
        <v>84.28</v>
      </c>
      <c r="F80" s="329" t="n">
        <f aca="false">0.03*G80</f>
        <v>63.21</v>
      </c>
      <c r="G80" s="329" t="n">
        <f aca="false">S80</f>
        <v>2107</v>
      </c>
      <c r="H80" s="329"/>
      <c r="I80" s="208"/>
      <c r="J80" s="208"/>
      <c r="K80" s="208"/>
      <c r="L80" s="208"/>
      <c r="M80" s="208" t="s">
        <v>340</v>
      </c>
      <c r="N80" s="329" t="n">
        <v>25870</v>
      </c>
      <c r="O80" s="329" t="n">
        <v>27977</v>
      </c>
      <c r="P80" s="237"/>
      <c r="Q80" s="561"/>
      <c r="R80" s="194" t="n">
        <v>1</v>
      </c>
      <c r="S80" s="148" t="n">
        <f aca="false">(O80-N80)*R80</f>
        <v>2107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277.13</v>
      </c>
      <c r="C82" s="329"/>
      <c r="D82" s="329" t="n">
        <f aca="false">E82+F82</f>
        <v>18.13</v>
      </c>
      <c r="E82" s="329" t="n">
        <f aca="false">0.04*G82</f>
        <v>10.36</v>
      </c>
      <c r="F82" s="329" t="n">
        <f aca="false">0.03*G82</f>
        <v>7.77</v>
      </c>
      <c r="G82" s="329" t="n">
        <f aca="false">S82</f>
        <v>259</v>
      </c>
      <c r="H82" s="329"/>
      <c r="I82" s="208"/>
      <c r="J82" s="208"/>
      <c r="K82" s="208"/>
      <c r="L82" s="208"/>
      <c r="M82" s="208" t="s">
        <v>340</v>
      </c>
      <c r="N82" s="329" t="n">
        <v>4505</v>
      </c>
      <c r="O82" s="329" t="n">
        <v>4764</v>
      </c>
      <c r="P82" s="237"/>
      <c r="Q82" s="561"/>
      <c r="R82" s="194" t="n">
        <v>1</v>
      </c>
      <c r="S82" s="194" t="n">
        <f aca="false">O82-N82</f>
        <v>259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1432.73</v>
      </c>
      <c r="C83" s="206"/>
      <c r="D83" s="206" t="n">
        <f aca="false">E83+F83</f>
        <v>93.73</v>
      </c>
      <c r="E83" s="206" t="n">
        <f aca="false">0.04*G83</f>
        <v>53.56</v>
      </c>
      <c r="F83" s="206" t="n">
        <f aca="false">0.03*G83</f>
        <v>40.17</v>
      </c>
      <c r="G83" s="206" t="n">
        <f aca="false">S83</f>
        <v>1339</v>
      </c>
      <c r="H83" s="206" t="n">
        <f aca="false">0.6*B83</f>
        <v>859.638</v>
      </c>
      <c r="I83" s="208"/>
      <c r="J83" s="208"/>
      <c r="K83" s="208"/>
      <c r="L83" s="208"/>
      <c r="M83" s="208"/>
      <c r="N83" s="206" t="n">
        <v>22823</v>
      </c>
      <c r="O83" s="206" t="n">
        <v>24162</v>
      </c>
      <c r="P83" s="9"/>
      <c r="Q83" s="151"/>
      <c r="R83" s="206" t="n">
        <v>1</v>
      </c>
      <c r="S83" s="206" t="n">
        <f aca="false">(O83-N83)*R83</f>
        <v>1339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426.93</v>
      </c>
      <c r="C84" s="329"/>
      <c r="D84" s="329" t="n">
        <f aca="false">E84+F84</f>
        <v>27.93</v>
      </c>
      <c r="E84" s="329" t="n">
        <f aca="false">0.04*G84</f>
        <v>15.96</v>
      </c>
      <c r="F84" s="329" t="n">
        <f aca="false">0.03*G84</f>
        <v>11.97</v>
      </c>
      <c r="G84" s="329" t="n">
        <f aca="false">S84</f>
        <v>399</v>
      </c>
      <c r="H84" s="329"/>
      <c r="I84" s="208"/>
      <c r="J84" s="208"/>
      <c r="K84" s="208"/>
      <c r="L84" s="208"/>
      <c r="M84" s="208" t="s">
        <v>340</v>
      </c>
      <c r="N84" s="329" t="n">
        <v>12397</v>
      </c>
      <c r="O84" s="329" t="n">
        <v>12796</v>
      </c>
      <c r="P84" s="237"/>
      <c r="Q84" s="561"/>
      <c r="R84" s="194" t="n">
        <v>1</v>
      </c>
      <c r="S84" s="194" t="n">
        <f aca="false">O84-N84</f>
        <v>399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9581</v>
      </c>
      <c r="C85" s="207"/>
      <c r="D85" s="206" t="n">
        <f aca="false">E85+F85</f>
        <v>670.67</v>
      </c>
      <c r="E85" s="206" t="n">
        <f aca="false">0.04*G85</f>
        <v>383.24</v>
      </c>
      <c r="F85" s="206" t="n">
        <f aca="false">0.03*G85</f>
        <v>287.43</v>
      </c>
      <c r="G85" s="207" t="n">
        <f aca="false">S85</f>
        <v>9581</v>
      </c>
      <c r="H85" s="546" t="n">
        <f aca="false">B85*0.4</f>
        <v>3832.4</v>
      </c>
      <c r="I85" s="216"/>
      <c r="J85" s="216"/>
      <c r="K85" s="216"/>
      <c r="L85" s="216"/>
      <c r="M85" s="216"/>
      <c r="N85" s="207" t="n">
        <v>96674</v>
      </c>
      <c r="O85" s="207" t="n">
        <v>106255</v>
      </c>
      <c r="P85" s="466"/>
      <c r="Q85" s="498"/>
      <c r="R85" s="498" t="n">
        <v>1</v>
      </c>
      <c r="S85" s="149" t="n">
        <f aca="false">(O85-N85)*R85</f>
        <v>9581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</f>
        <v>29206.65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1"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1" ySplit="6" topLeftCell="B351" activePane="bottomRight" state="frozen"/>
      <selection pane="topLeft" activeCell="A1" activeCellId="0" sqref="A1"/>
      <selection pane="topRight" activeCell="B1" activeCellId="0" sqref="B1"/>
      <selection pane="bottomLeft" activeCell="A351" activeCellId="0" sqref="A351"/>
      <selection pane="bottomRight" activeCell="H167" activeCellId="1" sqref="V657:V696 H16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26.3"/>
    <col collapsed="false" customWidth="true" hidden="false" outlineLevel="0" max="4" min="4" style="1" width="23.43"/>
    <col collapsed="false" customWidth="true" hidden="false" outlineLevel="0" max="5" min="5" style="1" width="19"/>
    <col collapsed="false" customWidth="true" hidden="false" outlineLevel="0" max="6" min="6" style="1" width="20.28"/>
    <col collapsed="false" customWidth="true" hidden="false" outlineLevel="0" max="7" min="7" style="1" width="19.43"/>
    <col collapsed="false" customWidth="true" hidden="false" outlineLevel="0" max="8" min="8" style="1" width="27.3"/>
    <col collapsed="false" customWidth="true" hidden="false" outlineLevel="0" max="9" min="9" style="1" width="16.14"/>
    <col collapsed="false" customWidth="true" hidden="true" outlineLevel="0" max="10" min="10" style="1" width="0.29"/>
    <col collapsed="false" customWidth="true" hidden="true" outlineLevel="0" max="11" min="11" style="1" width="28.86"/>
    <col collapsed="false" customWidth="true" hidden="true" outlineLevel="0" max="12" min="12" style="1" width="29.57"/>
    <col collapsed="false" customWidth="true" hidden="true" outlineLevel="0" max="13" min="13" style="1" width="27.85"/>
    <col collapsed="false" customWidth="true" hidden="true" outlineLevel="0" max="14" min="14" style="1" width="28"/>
    <col collapsed="false" customWidth="true" hidden="false" outlineLevel="0" max="15" min="15" style="1" width="27.85"/>
    <col collapsed="false" customWidth="true" hidden="false" outlineLevel="0" max="16" min="16" style="1" width="28.57"/>
    <col collapsed="false" customWidth="true" hidden="false" outlineLevel="0" max="17" min="17" style="1" width="0.14"/>
    <col collapsed="false" customWidth="true" hidden="true" outlineLevel="0" max="18" min="18" style="1" width="38.85"/>
    <col collapsed="false" customWidth="true" hidden="false" outlineLevel="0" max="19" min="19" style="1" width="11.43"/>
    <col collapsed="false" customWidth="true" hidden="false" outlineLevel="0" max="20" min="20" style="1" width="25.28"/>
    <col collapsed="false" customWidth="true" hidden="false" outlineLevel="0" max="21" min="21" style="3" width="27.85"/>
    <col collapsed="false" customWidth="true" hidden="false" outlineLevel="0" max="22" min="22" style="4" width="138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843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17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2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236" t="s">
        <v>18</v>
      </c>
      <c r="C8" s="148" t="n">
        <f aca="false">H8+E8</f>
        <v>2925</v>
      </c>
      <c r="D8" s="148"/>
      <c r="E8" s="148" t="n">
        <v>0</v>
      </c>
      <c r="F8" s="148" t="n">
        <v>0</v>
      </c>
      <c r="G8" s="148" t="n">
        <v>0</v>
      </c>
      <c r="H8" s="148" t="n">
        <f aca="false">T8+T9</f>
        <v>2925</v>
      </c>
      <c r="I8" s="148" t="n">
        <f aca="false">0.4*C8</f>
        <v>1170</v>
      </c>
      <c r="J8" s="24"/>
      <c r="K8" s="24"/>
      <c r="L8" s="24"/>
      <c r="M8" s="566"/>
      <c r="N8" s="25"/>
      <c r="O8" s="148" t="n">
        <v>596469</v>
      </c>
      <c r="P8" s="148" t="n">
        <v>598630</v>
      </c>
      <c r="Q8" s="204"/>
      <c r="R8" s="226"/>
      <c r="S8" s="148" t="n">
        <v>1</v>
      </c>
      <c r="T8" s="148" t="n">
        <f aca="false">(P8-O8)*S8</f>
        <v>2161</v>
      </c>
      <c r="U8" s="152" t="n">
        <v>108076</v>
      </c>
      <c r="V8" s="153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236"/>
      <c r="C9" s="148"/>
      <c r="D9" s="148"/>
      <c r="E9" s="148"/>
      <c r="F9" s="148"/>
      <c r="G9" s="148"/>
      <c r="H9" s="148"/>
      <c r="I9" s="148"/>
      <c r="J9" s="24"/>
      <c r="K9" s="24"/>
      <c r="L9" s="24"/>
      <c r="M9" s="24"/>
      <c r="N9" s="25"/>
      <c r="O9" s="194" t="n">
        <v>274128</v>
      </c>
      <c r="P9" s="194" t="n">
        <v>274892</v>
      </c>
      <c r="Q9" s="204"/>
      <c r="R9" s="567"/>
      <c r="S9" s="194" t="n">
        <v>1</v>
      </c>
      <c r="T9" s="148" t="n">
        <f aca="false">(P9-O9)*S9</f>
        <v>764</v>
      </c>
      <c r="U9" s="152" t="n">
        <v>108093</v>
      </c>
      <c r="V9" s="153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236" t="s">
        <v>21</v>
      </c>
      <c r="C10" s="148" t="n">
        <f aca="false">H10+E10</f>
        <v>11747</v>
      </c>
      <c r="D10" s="148"/>
      <c r="E10" s="148" t="n">
        <f aca="false">F10+G10</f>
        <v>0</v>
      </c>
      <c r="F10" s="148" t="n">
        <v>0</v>
      </c>
      <c r="G10" s="148" t="n">
        <v>0</v>
      </c>
      <c r="H10" s="148" t="n">
        <f aca="false">T10+T11</f>
        <v>11747</v>
      </c>
      <c r="I10" s="148" t="n">
        <f aca="false">0.4*C10</f>
        <v>4698.8</v>
      </c>
      <c r="J10" s="24"/>
      <c r="K10" s="24"/>
      <c r="L10" s="24"/>
      <c r="M10" s="24"/>
      <c r="N10" s="25"/>
      <c r="O10" s="194" t="n">
        <v>5572.4</v>
      </c>
      <c r="P10" s="194" t="n">
        <v>6132.2</v>
      </c>
      <c r="Q10" s="204"/>
      <c r="R10" s="276"/>
      <c r="S10" s="194" t="n">
        <v>15</v>
      </c>
      <c r="T10" s="148" t="n">
        <f aca="false">(P10-O10)*S10</f>
        <v>8397</v>
      </c>
      <c r="U10" s="152" t="n">
        <v>798111</v>
      </c>
      <c r="V10" s="153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236" t="s">
        <v>24</v>
      </c>
      <c r="C11" s="148"/>
      <c r="D11" s="148"/>
      <c r="E11" s="148"/>
      <c r="F11" s="148"/>
      <c r="G11" s="148"/>
      <c r="H11" s="148"/>
      <c r="I11" s="148"/>
      <c r="J11" s="24"/>
      <c r="K11" s="24"/>
      <c r="L11" s="24"/>
      <c r="M11" s="24"/>
      <c r="N11" s="25"/>
      <c r="O11" s="194" t="n">
        <v>49871</v>
      </c>
      <c r="P11" s="194" t="n">
        <v>53221</v>
      </c>
      <c r="Q11" s="204"/>
      <c r="R11" s="276"/>
      <c r="S11" s="194" t="n">
        <v>1</v>
      </c>
      <c r="T11" s="148" t="n">
        <f aca="false">(P11-O11)*S11</f>
        <v>3350</v>
      </c>
      <c r="U11" s="152" t="n">
        <v>16029</v>
      </c>
      <c r="V11" s="153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44"/>
      <c r="C12" s="45"/>
      <c r="D12" s="45"/>
      <c r="E12" s="45"/>
      <c r="F12" s="45"/>
      <c r="G12" s="45"/>
      <c r="H12" s="45"/>
      <c r="I12" s="45"/>
      <c r="J12" s="46"/>
      <c r="K12" s="47"/>
      <c r="L12" s="47"/>
      <c r="M12" s="48"/>
      <c r="N12" s="48"/>
      <c r="O12" s="45"/>
      <c r="P12" s="45"/>
      <c r="Q12" s="49"/>
      <c r="R12" s="49"/>
      <c r="S12" s="45"/>
      <c r="T12" s="45"/>
      <c r="U12" s="50"/>
      <c r="V12" s="51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505" t="s">
        <v>26</v>
      </c>
      <c r="C13" s="429" t="n">
        <f aca="false">(C98-C46-C14-C95-C96)</f>
        <v>62131.62</v>
      </c>
      <c r="D13" s="429"/>
      <c r="E13" s="429"/>
      <c r="F13" s="429"/>
      <c r="G13" s="429"/>
      <c r="H13" s="429"/>
      <c r="I13" s="429"/>
      <c r="J13" s="568"/>
      <c r="K13" s="569"/>
      <c r="L13" s="569"/>
      <c r="M13" s="430"/>
      <c r="N13" s="430"/>
      <c r="O13" s="429"/>
      <c r="P13" s="429"/>
      <c r="Q13" s="570"/>
      <c r="R13" s="570"/>
      <c r="S13" s="429"/>
      <c r="T13" s="429"/>
      <c r="U13" s="433" t="s">
        <v>27</v>
      </c>
      <c r="V13" s="433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571" t="s">
        <v>28</v>
      </c>
      <c r="C14" s="148" t="n">
        <f aca="false">H14</f>
        <v>10882</v>
      </c>
      <c r="D14" s="148"/>
      <c r="E14" s="148" t="n">
        <v>0</v>
      </c>
      <c r="F14" s="148" t="n">
        <v>0</v>
      </c>
      <c r="G14" s="148" t="n">
        <v>0</v>
      </c>
      <c r="H14" s="148" t="n">
        <f aca="false">T14</f>
        <v>10882</v>
      </c>
      <c r="I14" s="148" t="n">
        <f aca="false">0.4*C14</f>
        <v>4352.8</v>
      </c>
      <c r="J14" s="162" t="s">
        <v>16</v>
      </c>
      <c r="K14" s="162"/>
      <c r="L14" s="162"/>
      <c r="M14" s="25"/>
      <c r="N14" s="25"/>
      <c r="O14" s="148" t="n">
        <v>2401</v>
      </c>
      <c r="P14" s="148" t="n">
        <v>2945.1</v>
      </c>
      <c r="Q14" s="226" t="s">
        <v>29</v>
      </c>
      <c r="R14" s="226"/>
      <c r="S14" s="148" t="n">
        <v>20</v>
      </c>
      <c r="T14" s="148" t="n">
        <f aca="false">(P14-O14)*S14</f>
        <v>10882</v>
      </c>
      <c r="U14" s="152" t="n">
        <v>182341</v>
      </c>
      <c r="V14" s="153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6"/>
      <c r="C15" s="45"/>
      <c r="D15" s="45"/>
      <c r="E15" s="45"/>
      <c r="F15" s="45"/>
      <c r="G15" s="45"/>
      <c r="H15" s="45"/>
      <c r="I15" s="45"/>
      <c r="J15" s="47"/>
      <c r="K15" s="47"/>
      <c r="L15" s="47"/>
      <c r="M15" s="48"/>
      <c r="N15" s="48"/>
      <c r="O15" s="45"/>
      <c r="P15" s="45"/>
      <c r="Q15" s="67"/>
      <c r="R15" s="67"/>
      <c r="S15" s="45"/>
      <c r="T15" s="45"/>
      <c r="U15" s="50"/>
      <c r="V15" s="51"/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236" t="s">
        <v>31</v>
      </c>
      <c r="C16" s="148" t="n">
        <f aca="false">H16+E16</f>
        <v>1056.09</v>
      </c>
      <c r="D16" s="148"/>
      <c r="E16" s="148" t="n">
        <f aca="false">F16+G16</f>
        <v>69.09</v>
      </c>
      <c r="F16" s="148" t="n">
        <f aca="false">0.04*H16</f>
        <v>39.48</v>
      </c>
      <c r="G16" s="148" t="n">
        <f aca="false">0.03*H16</f>
        <v>29.61</v>
      </c>
      <c r="H16" s="148" t="n">
        <f aca="false">T16</f>
        <v>987</v>
      </c>
      <c r="I16" s="148" t="n">
        <f aca="false">0.6*C16</f>
        <v>633.654</v>
      </c>
      <c r="J16" s="25"/>
      <c r="K16" s="25"/>
      <c r="L16" s="25"/>
      <c r="M16" s="25"/>
      <c r="N16" s="25"/>
      <c r="O16" s="148" t="n">
        <v>49763</v>
      </c>
      <c r="P16" s="148" t="n">
        <v>50750</v>
      </c>
      <c r="Q16" s="204"/>
      <c r="R16" s="562"/>
      <c r="S16" s="239" t="n">
        <v>1</v>
      </c>
      <c r="T16" s="148" t="n">
        <f aca="false">(P16-O16)*S16</f>
        <v>987</v>
      </c>
      <c r="U16" s="152" t="n">
        <v>84036</v>
      </c>
      <c r="V16" s="153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505" t="s">
        <v>34</v>
      </c>
      <c r="C17" s="429" t="n">
        <f aca="false">H17+E17</f>
        <v>12553</v>
      </c>
      <c r="D17" s="429"/>
      <c r="E17" s="429"/>
      <c r="F17" s="429"/>
      <c r="G17" s="429"/>
      <c r="H17" s="429" t="n">
        <f aca="false">T17</f>
        <v>12553</v>
      </c>
      <c r="I17" s="429" t="n">
        <f aca="false">0.2*C17</f>
        <v>2510.6</v>
      </c>
      <c r="J17" s="569"/>
      <c r="K17" s="569"/>
      <c r="L17" s="569"/>
      <c r="M17" s="430"/>
      <c r="N17" s="430"/>
      <c r="O17" s="429" t="n">
        <v>577152</v>
      </c>
      <c r="P17" s="429" t="n">
        <v>589705</v>
      </c>
      <c r="Q17" s="431" t="s">
        <v>35</v>
      </c>
      <c r="R17" s="431"/>
      <c r="S17" s="429" t="n">
        <v>1</v>
      </c>
      <c r="T17" s="429" t="n">
        <f aca="false">P17-O17</f>
        <v>12553</v>
      </c>
      <c r="U17" s="432" t="n">
        <v>2648</v>
      </c>
      <c r="V17" s="433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236" t="s">
        <v>38</v>
      </c>
      <c r="C18" s="148" t="n">
        <f aca="false">H18+E18</f>
        <v>314.400000000001</v>
      </c>
      <c r="D18" s="148"/>
      <c r="E18" s="148" t="n">
        <f aca="false">F18+G18</f>
        <v>0</v>
      </c>
      <c r="F18" s="148" t="n">
        <v>0</v>
      </c>
      <c r="G18" s="148" t="n">
        <v>0</v>
      </c>
      <c r="H18" s="148" t="n">
        <f aca="false">T18</f>
        <v>314.400000000001</v>
      </c>
      <c r="I18" s="148" t="n">
        <f aca="false">T20</f>
        <v>0</v>
      </c>
      <c r="J18" s="25"/>
      <c r="K18" s="162"/>
      <c r="L18" s="162"/>
      <c r="M18" s="25"/>
      <c r="N18" s="25"/>
      <c r="O18" s="469" t="n">
        <v>856.9345</v>
      </c>
      <c r="P18" s="469" t="n">
        <v>864.7945</v>
      </c>
      <c r="Q18" s="226" t="s">
        <v>39</v>
      </c>
      <c r="R18" s="226"/>
      <c r="S18" s="148" t="n">
        <v>40</v>
      </c>
      <c r="T18" s="148" t="n">
        <f aca="false">(P18-O18)*S18</f>
        <v>314.400000000001</v>
      </c>
      <c r="U18" s="152" t="n">
        <v>28377662</v>
      </c>
      <c r="V18" s="153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76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236" t="s">
        <v>42</v>
      </c>
      <c r="C20" s="148" t="n">
        <f aca="false">H20+E20</f>
        <v>0</v>
      </c>
      <c r="D20" s="148"/>
      <c r="E20" s="148" t="n">
        <f aca="false">F20+G20</f>
        <v>0</v>
      </c>
      <c r="F20" s="148" t="n">
        <f aca="false">0.04*H20</f>
        <v>0</v>
      </c>
      <c r="G20" s="148" t="n">
        <f aca="false">0.03*H20</f>
        <v>0</v>
      </c>
      <c r="H20" s="148" t="n">
        <f aca="false">T20</f>
        <v>0</v>
      </c>
      <c r="I20" s="148" t="n">
        <f aca="false">0.6*C20</f>
        <v>0</v>
      </c>
      <c r="J20" s="25"/>
      <c r="K20" s="25"/>
      <c r="L20" s="25"/>
      <c r="M20" s="25"/>
      <c r="N20" s="25"/>
      <c r="O20" s="148" t="n">
        <f aca="false">13159+2088+1399</f>
        <v>16646</v>
      </c>
      <c r="P20" s="148" t="n">
        <f aca="false">13159+2088+1399</f>
        <v>16646</v>
      </c>
      <c r="Q20" s="204"/>
      <c r="R20" s="562"/>
      <c r="S20" s="239" t="n">
        <v>1</v>
      </c>
      <c r="T20" s="148" t="n">
        <f aca="false">(P20-O20)*S20</f>
        <v>0</v>
      </c>
      <c r="U20" s="152" t="s">
        <v>43</v>
      </c>
      <c r="V20" s="153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236" t="s">
        <v>46</v>
      </c>
      <c r="C21" s="148" t="n">
        <f aca="false">H21+E21</f>
        <v>17838</v>
      </c>
      <c r="D21" s="148"/>
      <c r="E21" s="148" t="n">
        <v>0</v>
      </c>
      <c r="F21" s="148" t="n">
        <v>0</v>
      </c>
      <c r="G21" s="148" t="n">
        <v>0</v>
      </c>
      <c r="H21" s="148" t="n">
        <f aca="false">T21</f>
        <v>17838</v>
      </c>
      <c r="I21" s="148" t="n">
        <f aca="false">0.4*C21</f>
        <v>7135.2</v>
      </c>
      <c r="J21" s="25"/>
      <c r="K21" s="162"/>
      <c r="L21" s="162"/>
      <c r="M21" s="25"/>
      <c r="N21" s="25"/>
      <c r="O21" s="148" t="n">
        <v>1890.4</v>
      </c>
      <c r="P21" s="148" t="n">
        <v>2782.3</v>
      </c>
      <c r="Q21" s="259"/>
      <c r="R21" s="259"/>
      <c r="S21" s="148" t="n">
        <v>20</v>
      </c>
      <c r="T21" s="148" t="n">
        <f aca="false">(P21-O21)*S21</f>
        <v>17838</v>
      </c>
      <c r="U21" s="152" t="n">
        <v>88154</v>
      </c>
      <c r="V21" s="153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481" t="s">
        <v>48</v>
      </c>
      <c r="C22" s="148" t="n">
        <f aca="false">H22+E22</f>
        <v>95.23</v>
      </c>
      <c r="D22" s="148"/>
      <c r="E22" s="148" t="n">
        <f aca="false">F22+G22</f>
        <v>6.23</v>
      </c>
      <c r="F22" s="148" t="n">
        <f aca="false">0.04*H22</f>
        <v>3.56</v>
      </c>
      <c r="G22" s="148" t="n">
        <f aca="false">0.03*H22</f>
        <v>2.67</v>
      </c>
      <c r="H22" s="148" t="n">
        <f aca="false">T22</f>
        <v>89</v>
      </c>
      <c r="I22" s="148" t="n">
        <f aca="false">0.6*C22</f>
        <v>57.138</v>
      </c>
      <c r="J22" s="25"/>
      <c r="K22" s="25"/>
      <c r="L22" s="25"/>
      <c r="M22" s="25"/>
      <c r="N22" s="25"/>
      <c r="O22" s="148" t="n">
        <v>26443</v>
      </c>
      <c r="P22" s="148" t="n">
        <v>26532</v>
      </c>
      <c r="Q22" s="204"/>
      <c r="R22" s="562"/>
      <c r="S22" s="239" t="n">
        <v>1</v>
      </c>
      <c r="T22" s="148" t="n">
        <f aca="false">(P22-O22)*S22</f>
        <v>89</v>
      </c>
      <c r="U22" s="152" t="n">
        <v>7862</v>
      </c>
      <c r="V22" s="153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05"/>
      <c r="C23" s="572"/>
      <c r="D23" s="429"/>
      <c r="E23" s="429"/>
      <c r="F23" s="429"/>
      <c r="G23" s="429"/>
      <c r="H23" s="429"/>
      <c r="I23" s="572"/>
      <c r="J23" s="569"/>
      <c r="K23" s="569"/>
      <c r="L23" s="569"/>
      <c r="M23" s="430"/>
      <c r="N23" s="430"/>
      <c r="O23" s="429"/>
      <c r="P23" s="429"/>
      <c r="Q23" s="573"/>
      <c r="R23" s="573"/>
      <c r="S23" s="429"/>
      <c r="T23" s="429"/>
      <c r="U23" s="574"/>
      <c r="V23" s="433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05"/>
      <c r="C24" s="572"/>
      <c r="D24" s="429"/>
      <c r="E24" s="429"/>
      <c r="F24" s="429"/>
      <c r="G24" s="429"/>
      <c r="H24" s="429"/>
      <c r="I24" s="572"/>
      <c r="J24" s="569"/>
      <c r="K24" s="569"/>
      <c r="L24" s="569"/>
      <c r="M24" s="430"/>
      <c r="N24" s="430"/>
      <c r="O24" s="429"/>
      <c r="P24" s="429"/>
      <c r="Q24" s="573"/>
      <c r="R24" s="573"/>
      <c r="S24" s="429"/>
      <c r="T24" s="429"/>
      <c r="U24" s="574"/>
      <c r="V24" s="433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236" t="s">
        <v>51</v>
      </c>
      <c r="C25" s="148" t="n">
        <f aca="false">H25+E25</f>
        <v>20100</v>
      </c>
      <c r="D25" s="148"/>
      <c r="E25" s="148" t="n">
        <v>0</v>
      </c>
      <c r="F25" s="148" t="n">
        <v>0</v>
      </c>
      <c r="G25" s="148" t="n">
        <v>0</v>
      </c>
      <c r="H25" s="148" t="n">
        <f aca="false">T25</f>
        <v>20100</v>
      </c>
      <c r="I25" s="148" t="n">
        <f aca="false">0.4*C25</f>
        <v>8040</v>
      </c>
      <c r="J25" s="162"/>
      <c r="K25" s="162"/>
      <c r="L25" s="162"/>
      <c r="M25" s="25"/>
      <c r="N25" s="25"/>
      <c r="O25" s="148" t="n">
        <v>47335.2</v>
      </c>
      <c r="P25" s="148" t="n">
        <v>47402.2</v>
      </c>
      <c r="Q25" s="226" t="s">
        <v>52</v>
      </c>
      <c r="R25" s="226"/>
      <c r="S25" s="148" t="n">
        <v>300</v>
      </c>
      <c r="T25" s="148" t="n">
        <f aca="false">(P25-O25)*S25</f>
        <v>20100</v>
      </c>
      <c r="U25" s="152" t="s">
        <v>53</v>
      </c>
      <c r="V25" s="153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05"/>
      <c r="C26" s="429"/>
      <c r="D26" s="429"/>
      <c r="E26" s="429"/>
      <c r="F26" s="429"/>
      <c r="G26" s="429"/>
      <c r="H26" s="429"/>
      <c r="I26" s="429"/>
      <c r="J26" s="569"/>
      <c r="K26" s="569"/>
      <c r="L26" s="569"/>
      <c r="M26" s="430"/>
      <c r="N26" s="430"/>
      <c r="O26" s="575"/>
      <c r="P26" s="575"/>
      <c r="Q26" s="506"/>
      <c r="R26" s="570"/>
      <c r="S26" s="575"/>
      <c r="T26" s="575"/>
      <c r="U26" s="432"/>
      <c r="V26" s="433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505" t="s">
        <v>56</v>
      </c>
      <c r="C27" s="148" t="n">
        <f aca="false">H27+E27</f>
        <v>6360</v>
      </c>
      <c r="D27" s="148"/>
      <c r="E27" s="148" t="n">
        <v>0</v>
      </c>
      <c r="F27" s="148" t="n">
        <v>0</v>
      </c>
      <c r="G27" s="148" t="n">
        <v>0</v>
      </c>
      <c r="H27" s="148" t="n">
        <f aca="false">T27</f>
        <v>6360</v>
      </c>
      <c r="I27" s="148" t="n">
        <f aca="false">0.4*C27</f>
        <v>2544</v>
      </c>
      <c r="J27" s="162"/>
      <c r="K27" s="162"/>
      <c r="L27" s="162"/>
      <c r="M27" s="25"/>
      <c r="N27" s="25"/>
      <c r="O27" s="148" t="n">
        <v>3215</v>
      </c>
      <c r="P27" s="148" t="n">
        <v>3268</v>
      </c>
      <c r="Q27" s="204"/>
      <c r="R27" s="576"/>
      <c r="S27" s="148" t="n">
        <v>120</v>
      </c>
      <c r="T27" s="148" t="n">
        <f aca="false">(P27-O27)*S27</f>
        <v>6360</v>
      </c>
      <c r="U27" s="577" t="n">
        <v>470</v>
      </c>
      <c r="V27" s="153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571" t="s">
        <v>57</v>
      </c>
      <c r="C28" s="148" t="n">
        <f aca="false">H28+E28</f>
        <v>11.9999999996726</v>
      </c>
      <c r="D28" s="148"/>
      <c r="E28" s="148" t="n">
        <v>0</v>
      </c>
      <c r="F28" s="148" t="n">
        <v>0</v>
      </c>
      <c r="G28" s="148" t="n">
        <v>0</v>
      </c>
      <c r="H28" s="148" t="n">
        <f aca="false">T28</f>
        <v>11.9999999996726</v>
      </c>
      <c r="I28" s="148" t="n">
        <f aca="false">0.4*C28</f>
        <v>4.79999999986903</v>
      </c>
      <c r="J28" s="162"/>
      <c r="K28" s="162"/>
      <c r="L28" s="162"/>
      <c r="M28" s="25"/>
      <c r="N28" s="25"/>
      <c r="O28" s="148" t="n">
        <v>14852.1</v>
      </c>
      <c r="P28" s="148" t="n">
        <v>14875.8</v>
      </c>
      <c r="Q28" s="204"/>
      <c r="R28" s="576"/>
      <c r="S28" s="148" t="n">
        <v>300</v>
      </c>
      <c r="T28" s="148" t="n">
        <f aca="false">(P28-O28)*S28-T32-T27</f>
        <v>11.9999999996726</v>
      </c>
      <c r="U28" s="152" t="s">
        <v>58</v>
      </c>
      <c r="V28" s="153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105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236" t="s">
        <v>62</v>
      </c>
      <c r="C30" s="148" t="n">
        <f aca="false">H30+E30</f>
        <v>14998.4682000004</v>
      </c>
      <c r="D30" s="148"/>
      <c r="E30" s="148" t="n">
        <f aca="false">F30+G30</f>
        <v>981.208200000027</v>
      </c>
      <c r="F30" s="148" t="n">
        <f aca="false">0.04*H30</f>
        <v>560.690400000016</v>
      </c>
      <c r="G30" s="148" t="n">
        <f aca="false">0.03*H30</f>
        <v>420.517800000012</v>
      </c>
      <c r="H30" s="148" t="n">
        <f aca="false">T30</f>
        <v>14017.2600000004</v>
      </c>
      <c r="I30" s="148" t="n">
        <f aca="false">T31</f>
        <v>40000</v>
      </c>
      <c r="J30" s="162"/>
      <c r="K30" s="162"/>
      <c r="L30" s="162"/>
      <c r="M30" s="25"/>
      <c r="N30" s="25"/>
      <c r="O30" s="148" t="n">
        <v>40656.806</v>
      </c>
      <c r="P30" s="148" t="n">
        <v>40890.427</v>
      </c>
      <c r="Q30" s="204"/>
      <c r="R30" s="362"/>
      <c r="S30" s="148" t="n">
        <v>60</v>
      </c>
      <c r="T30" s="148" t="n">
        <f aca="false">(P30-O30)*S30</f>
        <v>14017.2600000004</v>
      </c>
      <c r="U30" s="152" t="s">
        <v>63</v>
      </c>
      <c r="V30" s="153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236" t="s">
        <v>65</v>
      </c>
      <c r="C31" s="148" t="n">
        <f aca="false">T31</f>
        <v>40000</v>
      </c>
      <c r="D31" s="148"/>
      <c r="E31" s="148" t="n">
        <f aca="false">F31+G31</f>
        <v>2800</v>
      </c>
      <c r="F31" s="148" t="n">
        <f aca="false">0.04*H31</f>
        <v>1600</v>
      </c>
      <c r="G31" s="148" t="n">
        <f aca="false">0.03*H31</f>
        <v>1200</v>
      </c>
      <c r="H31" s="148" t="n">
        <f aca="false">T31</f>
        <v>40000</v>
      </c>
      <c r="I31" s="148" t="n">
        <f aca="false">0.6*C31</f>
        <v>24000</v>
      </c>
      <c r="J31" s="25"/>
      <c r="K31" s="25"/>
      <c r="L31" s="25"/>
      <c r="M31" s="25"/>
      <c r="N31" s="25"/>
      <c r="O31" s="148" t="n">
        <v>8143.9</v>
      </c>
      <c r="P31" s="148" t="n">
        <v>8393.9</v>
      </c>
      <c r="Q31" s="204"/>
      <c r="R31" s="562"/>
      <c r="S31" s="239" t="n">
        <v>160</v>
      </c>
      <c r="T31" s="148" t="n">
        <f aca="false">(P31-O31)*S31</f>
        <v>40000</v>
      </c>
      <c r="U31" s="152" t="n">
        <v>4435</v>
      </c>
      <c r="V31" s="153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578" t="s">
        <v>67</v>
      </c>
      <c r="C32" s="148" t="n">
        <f aca="false">H32+E32</f>
        <v>789.66</v>
      </c>
      <c r="D32" s="148"/>
      <c r="E32" s="148" t="n">
        <f aca="false">F32+G32</f>
        <v>51.66</v>
      </c>
      <c r="F32" s="148" t="n">
        <f aca="false">0.04*H32</f>
        <v>29.52</v>
      </c>
      <c r="G32" s="148" t="n">
        <f aca="false">0.03*H32</f>
        <v>22.14</v>
      </c>
      <c r="H32" s="148" t="n">
        <f aca="false">T32</f>
        <v>738</v>
      </c>
      <c r="I32" s="190" t="n">
        <f aca="false">T33-I34</f>
        <v>1223</v>
      </c>
      <c r="J32" s="162"/>
      <c r="K32" s="162"/>
      <c r="L32" s="162"/>
      <c r="M32" s="25"/>
      <c r="N32" s="25"/>
      <c r="O32" s="148" t="n">
        <v>3.9</v>
      </c>
      <c r="P32" s="148" t="n">
        <v>16.2</v>
      </c>
      <c r="Q32" s="204"/>
      <c r="R32" s="362"/>
      <c r="S32" s="148" t="n">
        <v>60</v>
      </c>
      <c r="T32" s="148" t="n">
        <f aca="false">(P32-O32)*S32</f>
        <v>738</v>
      </c>
      <c r="U32" s="152" t="n">
        <v>18628</v>
      </c>
      <c r="V32" s="153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481" t="s">
        <v>69</v>
      </c>
      <c r="C33" s="148" t="n">
        <f aca="false">H33+E33</f>
        <v>1308.61</v>
      </c>
      <c r="D33" s="148"/>
      <c r="E33" s="148" t="n">
        <f aca="false">F33+G33</f>
        <v>85.61</v>
      </c>
      <c r="F33" s="148" t="n">
        <f aca="false">0.04*H33</f>
        <v>48.92</v>
      </c>
      <c r="G33" s="148" t="n">
        <f aca="false">0.03*H33</f>
        <v>36.69</v>
      </c>
      <c r="H33" s="148" t="n">
        <f aca="false">T33</f>
        <v>1223</v>
      </c>
      <c r="I33" s="148" t="n">
        <f aca="false">0.6*C33</f>
        <v>785.166</v>
      </c>
      <c r="J33" s="25"/>
      <c r="K33" s="25"/>
      <c r="L33" s="25"/>
      <c r="M33" s="25"/>
      <c r="N33" s="25"/>
      <c r="O33" s="148" t="n">
        <v>24897</v>
      </c>
      <c r="P33" s="148" t="n">
        <v>26120</v>
      </c>
      <c r="Q33" s="204"/>
      <c r="R33" s="562"/>
      <c r="S33" s="239" t="n">
        <v>1</v>
      </c>
      <c r="T33" s="148" t="n">
        <f aca="false">(P33-O33)*S33</f>
        <v>1223</v>
      </c>
      <c r="U33" s="152"/>
      <c r="V33" s="153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83"/>
      <c r="C34" s="85"/>
      <c r="D34" s="85"/>
      <c r="E34" s="85"/>
      <c r="F34" s="85"/>
      <c r="G34" s="85"/>
      <c r="H34" s="85"/>
      <c r="I34" s="85"/>
      <c r="J34" s="86"/>
      <c r="K34" s="86"/>
      <c r="L34" s="86"/>
      <c r="M34" s="87"/>
      <c r="N34" s="87"/>
      <c r="O34" s="85"/>
      <c r="P34" s="85"/>
      <c r="Q34" s="113"/>
      <c r="R34" s="114"/>
      <c r="S34" s="85"/>
      <c r="T34" s="85"/>
      <c r="U34" s="115"/>
      <c r="V34" s="90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505" t="s">
        <v>71</v>
      </c>
      <c r="C35" s="148" t="n">
        <f aca="false">H35+E35</f>
        <v>299</v>
      </c>
      <c r="D35" s="148"/>
      <c r="E35" s="148" t="n">
        <v>0</v>
      </c>
      <c r="F35" s="148" t="n">
        <v>0</v>
      </c>
      <c r="G35" s="148" t="n">
        <v>0</v>
      </c>
      <c r="H35" s="148" t="n">
        <f aca="false">T35</f>
        <v>299</v>
      </c>
      <c r="I35" s="148" t="n">
        <f aca="false">0.4*C35</f>
        <v>119.6</v>
      </c>
      <c r="J35" s="162"/>
      <c r="K35" s="162"/>
      <c r="L35" s="162"/>
      <c r="M35" s="25"/>
      <c r="N35" s="25"/>
      <c r="O35" s="148" t="n">
        <v>4833</v>
      </c>
      <c r="P35" s="148" t="n">
        <v>5132</v>
      </c>
      <c r="Q35" s="204"/>
      <c r="R35" s="576"/>
      <c r="S35" s="148" t="n">
        <v>1</v>
      </c>
      <c r="T35" s="148" t="n">
        <f aca="false">(P35-O35)*S35</f>
        <v>299</v>
      </c>
      <c r="U35" s="432" t="n">
        <v>9051</v>
      </c>
      <c r="V35" s="433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236" t="s">
        <v>73</v>
      </c>
      <c r="C36" s="148" t="n">
        <f aca="false">H36+E36</f>
        <v>9605.99999999994</v>
      </c>
      <c r="D36" s="148"/>
      <c r="E36" s="148" t="n">
        <v>0</v>
      </c>
      <c r="F36" s="148" t="n">
        <v>0</v>
      </c>
      <c r="G36" s="148" t="n">
        <v>0</v>
      </c>
      <c r="H36" s="148" t="n">
        <f aca="false">T36</f>
        <v>9605.99999999994</v>
      </c>
      <c r="I36" s="148" t="n">
        <f aca="false">0.4*C36</f>
        <v>3842.39999999998</v>
      </c>
      <c r="J36" s="162"/>
      <c r="K36" s="162"/>
      <c r="L36" s="162"/>
      <c r="M36" s="25"/>
      <c r="N36" s="25"/>
      <c r="O36" s="148" t="n">
        <v>28811.7</v>
      </c>
      <c r="P36" s="148" t="n">
        <v>28939</v>
      </c>
      <c r="Q36" s="204"/>
      <c r="R36" s="276"/>
      <c r="S36" s="148" t="n">
        <v>80</v>
      </c>
      <c r="T36" s="148" t="n">
        <f aca="false">(P36-O36)*S36-T35-T271-T272-T270-T279-T280-T282-T284</f>
        <v>9605.99999999994</v>
      </c>
      <c r="U36" s="152" t="n">
        <v>81596396</v>
      </c>
      <c r="V36" s="153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236" t="s">
        <v>74</v>
      </c>
      <c r="C37" s="148" t="n">
        <f aca="false">H37+E37</f>
        <v>281.41</v>
      </c>
      <c r="D37" s="148"/>
      <c r="E37" s="148" t="n">
        <f aca="false">F37+G37</f>
        <v>18.41</v>
      </c>
      <c r="F37" s="148" t="n">
        <f aca="false">0.04*H37</f>
        <v>10.52</v>
      </c>
      <c r="G37" s="148" t="n">
        <f aca="false">0.03*H37</f>
        <v>7.89</v>
      </c>
      <c r="H37" s="148" t="n">
        <f aca="false">T37</f>
        <v>263</v>
      </c>
      <c r="I37" s="148" t="n">
        <f aca="false">0.6*C37</f>
        <v>168.846</v>
      </c>
      <c r="J37" s="25"/>
      <c r="K37" s="25"/>
      <c r="L37" s="25"/>
      <c r="M37" s="25"/>
      <c r="N37" s="25"/>
      <c r="O37" s="148" t="n">
        <v>78285</v>
      </c>
      <c r="P37" s="148" t="n">
        <v>78548</v>
      </c>
      <c r="Q37" s="204"/>
      <c r="R37" s="562"/>
      <c r="S37" s="239" t="n">
        <v>1</v>
      </c>
      <c r="T37" s="148" t="n">
        <f aca="false">(P37-O37)*S37</f>
        <v>263</v>
      </c>
      <c r="U37" s="191" t="n">
        <v>15737.0376</v>
      </c>
      <c r="V37" s="153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117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20"/>
      <c r="N38" s="120"/>
      <c r="O38" s="121"/>
      <c r="P38" s="121"/>
      <c r="Q38" s="122"/>
      <c r="R38" s="123"/>
      <c r="S38" s="118"/>
      <c r="T38" s="118"/>
      <c r="U38" s="124"/>
      <c r="V38" s="125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236" t="s">
        <v>76</v>
      </c>
      <c r="C39" s="148" t="n">
        <f aca="false">H39+E39</f>
        <v>1369.59999999997</v>
      </c>
      <c r="D39" s="148"/>
      <c r="E39" s="148" t="n">
        <f aca="false">F39+G39</f>
        <v>89.599999999998</v>
      </c>
      <c r="F39" s="148" t="n">
        <f aca="false">0.04*H39</f>
        <v>51.1999999999988</v>
      </c>
      <c r="G39" s="149" t="n">
        <f aca="false">0.03*H39</f>
        <v>38.3999999999991</v>
      </c>
      <c r="H39" s="148" t="n">
        <f aca="false">T39-H214-H216-H215-H213-H188-H169-H232-H233</f>
        <v>1279.99999999997</v>
      </c>
      <c r="I39" s="148" t="n">
        <f aca="false">0.4*C39</f>
        <v>547.839999999988</v>
      </c>
      <c r="J39" s="162"/>
      <c r="K39" s="162"/>
      <c r="L39" s="162"/>
      <c r="M39" s="25"/>
      <c r="N39" s="25"/>
      <c r="O39" s="579" t="n">
        <v>15663.2</v>
      </c>
      <c r="P39" s="579" t="n">
        <v>15780.5</v>
      </c>
      <c r="Q39" s="204"/>
      <c r="R39" s="226"/>
      <c r="S39" s="148" t="n">
        <v>40</v>
      </c>
      <c r="T39" s="148" t="n">
        <f aca="false">(P39-O39)*S39</f>
        <v>4691.99999999997</v>
      </c>
      <c r="U39" s="152" t="n">
        <v>81596438</v>
      </c>
      <c r="V39" s="153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6" t="s">
        <v>78</v>
      </c>
      <c r="C40" s="148" t="n">
        <f aca="false">H40+E40</f>
        <v>877.4</v>
      </c>
      <c r="D40" s="148"/>
      <c r="E40" s="148" t="n">
        <f aca="false">F40+G40</f>
        <v>57.4</v>
      </c>
      <c r="F40" s="148" t="n">
        <f aca="false">0.04*H40</f>
        <v>32.8</v>
      </c>
      <c r="G40" s="149" t="n">
        <f aca="false">0.03*H40</f>
        <v>24.6</v>
      </c>
      <c r="H40" s="148" t="n">
        <f aca="false">T40-T232</f>
        <v>820</v>
      </c>
      <c r="I40" s="148" t="n">
        <f aca="false">0.4*C40</f>
        <v>350.96</v>
      </c>
      <c r="J40" s="162"/>
      <c r="K40" s="162"/>
      <c r="L40" s="162"/>
      <c r="M40" s="25"/>
      <c r="N40" s="25"/>
      <c r="O40" s="148" t="n">
        <v>34927</v>
      </c>
      <c r="P40" s="148" t="n">
        <v>34980</v>
      </c>
      <c r="Q40" s="204"/>
      <c r="R40" s="226"/>
      <c r="S40" s="148" t="n">
        <v>40</v>
      </c>
      <c r="T40" s="148" t="n">
        <f aca="false">(P40-O40)*S40</f>
        <v>2120</v>
      </c>
      <c r="U40" s="152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210" t="s">
        <v>80</v>
      </c>
      <c r="C41" s="206" t="n">
        <f aca="false">H41</f>
        <v>895</v>
      </c>
      <c r="D41" s="207"/>
      <c r="E41" s="206" t="n">
        <f aca="false">F41+G41</f>
        <v>62.65</v>
      </c>
      <c r="F41" s="206" t="n">
        <f aca="false">0.04*H41</f>
        <v>35.8</v>
      </c>
      <c r="G41" s="206" t="n">
        <f aca="false">0.03*H41</f>
        <v>26.85</v>
      </c>
      <c r="H41" s="207" t="n">
        <f aca="false">T41</f>
        <v>895</v>
      </c>
      <c r="I41" s="546" t="n">
        <f aca="false">C41*0.4</f>
        <v>358</v>
      </c>
      <c r="J41" s="216"/>
      <c r="K41" s="216"/>
      <c r="L41" s="216"/>
      <c r="M41" s="216"/>
      <c r="N41" s="216"/>
      <c r="O41" s="207" t="n">
        <v>19593</v>
      </c>
      <c r="P41" s="207" t="n">
        <v>20488</v>
      </c>
      <c r="Q41" s="547"/>
      <c r="R41" s="548"/>
      <c r="S41" s="548" t="n">
        <v>1</v>
      </c>
      <c r="T41" s="207" t="n">
        <f aca="false">(P41-O41)*S41</f>
        <v>895</v>
      </c>
      <c r="U41" s="209" t="n">
        <v>2406</v>
      </c>
      <c r="V41" s="210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564" t="s">
        <v>82</v>
      </c>
      <c r="C42" s="148" t="n">
        <f aca="false">H42</f>
        <v>1628</v>
      </c>
      <c r="D42" s="149"/>
      <c r="E42" s="148" t="n">
        <f aca="false">F42+G42</f>
        <v>113.96</v>
      </c>
      <c r="F42" s="148" t="n">
        <f aca="false">0.04*H42</f>
        <v>65.12</v>
      </c>
      <c r="G42" s="148" t="n">
        <f aca="false">0.03*H42</f>
        <v>48.84</v>
      </c>
      <c r="H42" s="149" t="n">
        <f aca="false">T42</f>
        <v>1628</v>
      </c>
      <c r="I42" s="579" t="n">
        <f aca="false">C42*0.4</f>
        <v>651.2</v>
      </c>
      <c r="J42" s="162"/>
      <c r="K42" s="162"/>
      <c r="L42" s="162"/>
      <c r="M42" s="162"/>
      <c r="N42" s="162"/>
      <c r="O42" s="149" t="n">
        <v>34635</v>
      </c>
      <c r="P42" s="149" t="n">
        <v>36263</v>
      </c>
      <c r="Q42" s="466"/>
      <c r="R42" s="498"/>
      <c r="S42" s="498" t="n">
        <v>1</v>
      </c>
      <c r="T42" s="149" t="n">
        <f aca="false">(P42-O42)*S42</f>
        <v>1628</v>
      </c>
      <c r="U42" s="152" t="n">
        <v>6249</v>
      </c>
      <c r="V42" s="153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236" t="s">
        <v>84</v>
      </c>
      <c r="C43" s="148" t="n">
        <f aca="false">H43</f>
        <v>619</v>
      </c>
      <c r="D43" s="148"/>
      <c r="E43" s="148"/>
      <c r="F43" s="148"/>
      <c r="G43" s="149" t="n">
        <v>0</v>
      </c>
      <c r="H43" s="148" t="n">
        <f aca="false">T43</f>
        <v>619</v>
      </c>
      <c r="I43" s="148" t="n">
        <f aca="false">0.4*C43</f>
        <v>247.6</v>
      </c>
      <c r="J43" s="148" t="n">
        <f aca="false">0.55*D43</f>
        <v>0</v>
      </c>
      <c r="K43" s="148" t="n">
        <f aca="false">0.55*E43</f>
        <v>0</v>
      </c>
      <c r="L43" s="148" t="n">
        <f aca="false">0.55*F43</f>
        <v>0</v>
      </c>
      <c r="M43" s="148" t="n">
        <f aca="false">0.55*G43</f>
        <v>0</v>
      </c>
      <c r="N43" s="148" t="n">
        <f aca="false">0.55*H43</f>
        <v>340.45</v>
      </c>
      <c r="O43" s="148" t="n">
        <v>44961</v>
      </c>
      <c r="P43" s="148" t="n">
        <v>45580</v>
      </c>
      <c r="Q43" s="204"/>
      <c r="R43" s="276"/>
      <c r="S43" s="148" t="n">
        <v>1</v>
      </c>
      <c r="T43" s="148" t="n">
        <f aca="false">(P43-O43)*S43</f>
        <v>619</v>
      </c>
      <c r="U43" s="152" t="s">
        <v>85</v>
      </c>
      <c r="V43" s="153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7" t="s">
        <v>87</v>
      </c>
      <c r="C44" s="190" t="n">
        <f aca="false">H44+E44</f>
        <v>16779.4404000005</v>
      </c>
      <c r="D44" s="190"/>
      <c r="E44" s="190" t="n">
        <f aca="false">F44+G44</f>
        <v>1097.72040000003</v>
      </c>
      <c r="F44" s="190" t="n">
        <f aca="false">0.04*H44</f>
        <v>627.26880000002</v>
      </c>
      <c r="G44" s="190" t="n">
        <f aca="false">0.03*H44</f>
        <v>470.451600000015</v>
      </c>
      <c r="H44" s="190" t="n">
        <f aca="false">T44</f>
        <v>15681.7200000005</v>
      </c>
      <c r="I44" s="190" t="n">
        <f aca="false">T492</f>
        <v>0</v>
      </c>
      <c r="J44" s="262"/>
      <c r="K44" s="262"/>
      <c r="L44" s="262"/>
      <c r="M44" s="262"/>
      <c r="N44" s="262"/>
      <c r="O44" s="148" t="n">
        <v>39950.907</v>
      </c>
      <c r="P44" s="148" t="n">
        <v>40081.588</v>
      </c>
      <c r="Q44" s="25" t="s">
        <v>35</v>
      </c>
      <c r="R44" s="226"/>
      <c r="S44" s="239" t="n">
        <v>120</v>
      </c>
      <c r="T44" s="148" t="n">
        <f aca="false">(P44-O44)*S44</f>
        <v>15681.7200000005</v>
      </c>
      <c r="U44" s="152" t="n">
        <v>42000</v>
      </c>
      <c r="V44" s="153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308" t="s">
        <v>89</v>
      </c>
      <c r="C45" s="206" t="n">
        <f aca="false">H45</f>
        <v>978</v>
      </c>
      <c r="D45" s="206"/>
      <c r="E45" s="206"/>
      <c r="F45" s="206"/>
      <c r="G45" s="207" t="n">
        <v>0</v>
      </c>
      <c r="H45" s="206" t="n">
        <f aca="false">T45</f>
        <v>978</v>
      </c>
      <c r="I45" s="206" t="n">
        <f aca="false">0.4*C45</f>
        <v>391.2</v>
      </c>
      <c r="J45" s="206" t="n">
        <f aca="false">0.55*D45</f>
        <v>0</v>
      </c>
      <c r="K45" s="206" t="n">
        <f aca="false">0.55*E45</f>
        <v>0</v>
      </c>
      <c r="L45" s="206" t="n">
        <f aca="false">0.55*F45</f>
        <v>0</v>
      </c>
      <c r="M45" s="206" t="n">
        <f aca="false">0.55*G45</f>
        <v>0</v>
      </c>
      <c r="N45" s="206" t="n">
        <f aca="false">0.55*H45</f>
        <v>537.9</v>
      </c>
      <c r="O45" s="206" t="n">
        <v>287121</v>
      </c>
      <c r="P45" s="206" t="n">
        <v>288099</v>
      </c>
      <c r="Q45" s="9"/>
      <c r="R45" s="151"/>
      <c r="S45" s="206" t="n">
        <v>1</v>
      </c>
      <c r="T45" s="206" t="n">
        <f aca="false">(P45-O45)*S45</f>
        <v>978</v>
      </c>
      <c r="U45" s="209" t="n">
        <v>15695</v>
      </c>
      <c r="V45" s="210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556" t="s">
        <v>91</v>
      </c>
      <c r="C46" s="148" t="n">
        <f aca="false">H46</f>
        <v>37.0999999999999</v>
      </c>
      <c r="D46" s="149"/>
      <c r="E46" s="148" t="n">
        <f aca="false">F46+G46</f>
        <v>2.59699999999999</v>
      </c>
      <c r="F46" s="148" t="n">
        <f aca="false">0.04*H46</f>
        <v>1.484</v>
      </c>
      <c r="G46" s="148" t="n">
        <f aca="false">0.03*H46</f>
        <v>1.113</v>
      </c>
      <c r="H46" s="149" t="n">
        <f aca="false">T46</f>
        <v>37.0999999999999</v>
      </c>
      <c r="I46" s="579" t="n">
        <f aca="false">C46*0.4</f>
        <v>14.84</v>
      </c>
      <c r="J46" s="162"/>
      <c r="K46" s="162"/>
      <c r="L46" s="162"/>
      <c r="M46" s="162"/>
      <c r="N46" s="162"/>
      <c r="O46" s="149" t="n">
        <v>2386.9</v>
      </c>
      <c r="P46" s="149" t="n">
        <v>2424</v>
      </c>
      <c r="Q46" s="466"/>
      <c r="R46" s="498"/>
      <c r="S46" s="498" t="n">
        <v>1</v>
      </c>
      <c r="T46" s="149" t="n">
        <f aca="false">(P46-O46)*S46</f>
        <v>37.0999999999999</v>
      </c>
      <c r="U46" s="152" t="n">
        <v>364814</v>
      </c>
      <c r="V46" s="153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564" t="s">
        <v>92</v>
      </c>
      <c r="C47" s="148" t="n">
        <f aca="false">H47</f>
        <v>4889</v>
      </c>
      <c r="D47" s="149"/>
      <c r="E47" s="148" t="n">
        <f aca="false">F47+G47</f>
        <v>342.23</v>
      </c>
      <c r="F47" s="148" t="n">
        <f aca="false">0.04*H47</f>
        <v>195.56</v>
      </c>
      <c r="G47" s="148" t="n">
        <f aca="false">0.03*H47</f>
        <v>146.67</v>
      </c>
      <c r="H47" s="149" t="n">
        <f aca="false">T47</f>
        <v>4889</v>
      </c>
      <c r="I47" s="579" t="n">
        <f aca="false">C47*0.4</f>
        <v>1955.6</v>
      </c>
      <c r="J47" s="162"/>
      <c r="K47" s="162"/>
      <c r="L47" s="162"/>
      <c r="M47" s="162"/>
      <c r="N47" s="162"/>
      <c r="O47" s="149" t="n">
        <v>106255</v>
      </c>
      <c r="P47" s="149" t="n">
        <v>111144</v>
      </c>
      <c r="Q47" s="466"/>
      <c r="R47" s="498"/>
      <c r="S47" s="498" t="n">
        <v>1</v>
      </c>
      <c r="T47" s="149" t="n">
        <f aca="false">(P47-O47)*S47</f>
        <v>4889</v>
      </c>
      <c r="U47" s="152" t="n">
        <v>9148</v>
      </c>
      <c r="V47" s="153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505" t="s">
        <v>845</v>
      </c>
      <c r="C48" s="148" t="n">
        <f aca="false">H48+E48</f>
        <v>6038</v>
      </c>
      <c r="D48" s="148"/>
      <c r="E48" s="148" t="n">
        <v>0</v>
      </c>
      <c r="F48" s="148" t="n">
        <v>0</v>
      </c>
      <c r="G48" s="148" t="n">
        <v>0</v>
      </c>
      <c r="H48" s="148" t="n">
        <f aca="false">T48</f>
        <v>6038</v>
      </c>
      <c r="I48" s="148" t="n">
        <f aca="false">0.4*C48</f>
        <v>2415.2</v>
      </c>
      <c r="J48" s="162"/>
      <c r="K48" s="162"/>
      <c r="L48" s="162"/>
      <c r="M48" s="25"/>
      <c r="N48" s="25"/>
      <c r="O48" s="148" t="n">
        <v>90074</v>
      </c>
      <c r="P48" s="148" t="n">
        <v>96112</v>
      </c>
      <c r="Q48" s="204"/>
      <c r="R48" s="576"/>
      <c r="S48" s="148" t="n">
        <v>1</v>
      </c>
      <c r="T48" s="148" t="n">
        <f aca="false">(P48-O48)*S48</f>
        <v>6038</v>
      </c>
      <c r="U48" s="432" t="n">
        <v>5732</v>
      </c>
      <c r="V48" s="433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564" t="s">
        <v>97</v>
      </c>
      <c r="C49" s="148" t="n">
        <f aca="false">H49</f>
        <v>2002</v>
      </c>
      <c r="D49" s="149"/>
      <c r="E49" s="148" t="n">
        <f aca="false">F49+G49</f>
        <v>140.14</v>
      </c>
      <c r="F49" s="148" t="n">
        <f aca="false">0.04*H49</f>
        <v>80.08</v>
      </c>
      <c r="G49" s="148" t="n">
        <f aca="false">0.03*H49</f>
        <v>60.06</v>
      </c>
      <c r="H49" s="149" t="n">
        <f aca="false">T49</f>
        <v>2002</v>
      </c>
      <c r="I49" s="579" t="n">
        <f aca="false">C49*0.4</f>
        <v>800.8</v>
      </c>
      <c r="J49" s="162"/>
      <c r="K49" s="162"/>
      <c r="L49" s="162"/>
      <c r="M49" s="162"/>
      <c r="N49" s="162"/>
      <c r="O49" s="149" t="n">
        <v>64435</v>
      </c>
      <c r="P49" s="149" t="n">
        <v>67229</v>
      </c>
      <c r="Q49" s="466"/>
      <c r="R49" s="498"/>
      <c r="S49" s="498" t="n">
        <v>1</v>
      </c>
      <c r="T49" s="149" t="n">
        <f aca="false">(P49-O49)*S49-T225-T223-T227-T226-T228</f>
        <v>2002</v>
      </c>
      <c r="U49" s="152" t="n">
        <v>6252</v>
      </c>
      <c r="V49" s="153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152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152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152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580" t="s">
        <v>98</v>
      </c>
      <c r="C53" s="393" t="n">
        <f aca="false">H53+E53</f>
        <v>7190.4</v>
      </c>
      <c r="D53" s="393"/>
      <c r="E53" s="393" t="n">
        <f aca="false">F53+G53</f>
        <v>470.4</v>
      </c>
      <c r="F53" s="393" t="n">
        <f aca="false">0.04*H53</f>
        <v>268.8</v>
      </c>
      <c r="G53" s="393" t="n">
        <f aca="false">0.03*H53</f>
        <v>201.6</v>
      </c>
      <c r="H53" s="393" t="n">
        <f aca="false">T53</f>
        <v>6720</v>
      </c>
      <c r="I53" s="393" t="n">
        <f aca="false">0.6*C53</f>
        <v>4314.24</v>
      </c>
      <c r="J53" s="532"/>
      <c r="K53" s="532"/>
      <c r="L53" s="532"/>
      <c r="M53" s="532"/>
      <c r="N53" s="532"/>
      <c r="O53" s="393" t="n">
        <v>27678</v>
      </c>
      <c r="P53" s="393" t="n">
        <v>27846</v>
      </c>
      <c r="Q53" s="390"/>
      <c r="R53" s="392"/>
      <c r="S53" s="533" t="n">
        <v>40</v>
      </c>
      <c r="T53" s="393" t="n">
        <f aca="false">(P53-O53)*S53</f>
        <v>6720</v>
      </c>
      <c r="U53" s="152"/>
      <c r="V53" s="153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</f>
        <v>256600.4286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152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152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115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481" t="s">
        <v>102</v>
      </c>
      <c r="C57" s="148" t="n">
        <f aca="false">H57</f>
        <v>248</v>
      </c>
      <c r="D57" s="149"/>
      <c r="E57" s="148" t="n">
        <f aca="false">F57+G57</f>
        <v>17.36</v>
      </c>
      <c r="F57" s="148" t="n">
        <f aca="false">0.04*H57</f>
        <v>9.92</v>
      </c>
      <c r="G57" s="148" t="n">
        <f aca="false">0.03*H57</f>
        <v>7.44</v>
      </c>
      <c r="H57" s="149" t="n">
        <f aca="false">T57</f>
        <v>248</v>
      </c>
      <c r="I57" s="579" t="n">
        <f aca="false">C57*0.4</f>
        <v>99.2</v>
      </c>
      <c r="J57" s="162"/>
      <c r="K57" s="162"/>
      <c r="L57" s="162"/>
      <c r="M57" s="162"/>
      <c r="N57" s="162"/>
      <c r="O57" s="149" t="n">
        <v>382046</v>
      </c>
      <c r="P57" s="149" t="n">
        <v>382294</v>
      </c>
      <c r="Q57" s="466"/>
      <c r="R57" s="498"/>
      <c r="S57" s="498" t="n">
        <v>1</v>
      </c>
      <c r="T57" s="149" t="n">
        <f aca="false">(P57-O57)*S57</f>
        <v>248</v>
      </c>
      <c r="U57" s="191" t="n">
        <v>4786</v>
      </c>
      <c r="V57" s="192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481" t="s">
        <v>105</v>
      </c>
      <c r="C58" s="148" t="n">
        <f aca="false">H58</f>
        <v>1771.71999999991</v>
      </c>
      <c r="D58" s="149"/>
      <c r="E58" s="148"/>
      <c r="F58" s="148"/>
      <c r="G58" s="148"/>
      <c r="H58" s="149" t="n">
        <f aca="false">T58</f>
        <v>1771.71999999991</v>
      </c>
      <c r="I58" s="149" t="n">
        <f aca="false">T59</f>
        <v>57</v>
      </c>
      <c r="J58" s="162"/>
      <c r="K58" s="162"/>
      <c r="L58" s="162"/>
      <c r="M58" s="162"/>
      <c r="N58" s="162"/>
      <c r="O58" s="149" t="n">
        <v>20692.632</v>
      </c>
      <c r="P58" s="149" t="n">
        <v>20835.341</v>
      </c>
      <c r="Q58" s="466"/>
      <c r="R58" s="498"/>
      <c r="S58" s="498" t="n">
        <v>80</v>
      </c>
      <c r="T58" s="149" t="n">
        <f aca="false">(P58-O58)*S58-T624</f>
        <v>1771.71999999991</v>
      </c>
      <c r="U58" s="191" t="s">
        <v>106</v>
      </c>
      <c r="V58" s="192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481" t="s">
        <v>108</v>
      </c>
      <c r="C59" s="148" t="n">
        <f aca="false">H59</f>
        <v>57</v>
      </c>
      <c r="D59" s="149"/>
      <c r="E59" s="148" t="n">
        <f aca="false">F59+G59</f>
        <v>3.99</v>
      </c>
      <c r="F59" s="148" t="n">
        <f aca="false">0.04*H59</f>
        <v>2.28</v>
      </c>
      <c r="G59" s="148" t="n">
        <f aca="false">0.03*H59</f>
        <v>1.71</v>
      </c>
      <c r="H59" s="149" t="n">
        <f aca="false">T59</f>
        <v>57</v>
      </c>
      <c r="I59" s="579" t="n">
        <f aca="false">C59*0.4</f>
        <v>22.8</v>
      </c>
      <c r="J59" s="162"/>
      <c r="K59" s="162"/>
      <c r="L59" s="162"/>
      <c r="M59" s="162"/>
      <c r="N59" s="162"/>
      <c r="O59" s="149" t="n">
        <v>11668</v>
      </c>
      <c r="P59" s="149" t="n">
        <v>11725</v>
      </c>
      <c r="Q59" s="466"/>
      <c r="R59" s="498"/>
      <c r="S59" s="498" t="n">
        <v>1</v>
      </c>
      <c r="T59" s="149" t="n">
        <f aca="false">(P59-O59)*S59</f>
        <v>57</v>
      </c>
      <c r="U59" s="152" t="n">
        <v>6221</v>
      </c>
      <c r="V59" s="192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236" t="s">
        <v>110</v>
      </c>
      <c r="C60" s="148" t="n">
        <f aca="false">T60</f>
        <v>807.600000000002</v>
      </c>
      <c r="D60" s="149"/>
      <c r="E60" s="148"/>
      <c r="F60" s="148"/>
      <c r="G60" s="148"/>
      <c r="H60" s="149" t="n">
        <f aca="false">T60</f>
        <v>807.600000000002</v>
      </c>
      <c r="I60" s="149" t="n">
        <f aca="false">T61</f>
        <v>836.000000000005</v>
      </c>
      <c r="J60" s="162"/>
      <c r="K60" s="162"/>
      <c r="L60" s="162"/>
      <c r="M60" s="162"/>
      <c r="N60" s="162"/>
      <c r="O60" s="149" t="n">
        <v>5422.34</v>
      </c>
      <c r="P60" s="149" t="n">
        <v>5435.8</v>
      </c>
      <c r="Q60" s="466"/>
      <c r="R60" s="498"/>
      <c r="S60" s="498" t="n">
        <v>60</v>
      </c>
      <c r="T60" s="149" t="n">
        <f aca="false">(P60-O60)*S60</f>
        <v>807.600000000002</v>
      </c>
      <c r="U60" s="191" t="s">
        <v>111</v>
      </c>
      <c r="V60" s="192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236" t="s">
        <v>113</v>
      </c>
      <c r="C61" s="148" t="n">
        <f aca="false">H61</f>
        <v>836.000000000005</v>
      </c>
      <c r="D61" s="149"/>
      <c r="E61" s="148"/>
      <c r="F61" s="148"/>
      <c r="G61" s="148"/>
      <c r="H61" s="149" t="n">
        <f aca="false">T61</f>
        <v>836.000000000005</v>
      </c>
      <c r="I61" s="149" t="n">
        <f aca="false">T62</f>
        <v>137</v>
      </c>
      <c r="J61" s="162"/>
      <c r="K61" s="162"/>
      <c r="L61" s="162"/>
      <c r="M61" s="162"/>
      <c r="N61" s="162"/>
      <c r="O61" s="149" t="n">
        <v>844.8</v>
      </c>
      <c r="P61" s="149" t="n">
        <v>858</v>
      </c>
      <c r="Q61" s="466"/>
      <c r="R61" s="498"/>
      <c r="S61" s="498" t="n">
        <v>120</v>
      </c>
      <c r="T61" s="149" t="n">
        <f aca="false">(P61-O61)*S61-T636-T59-T65-T62</f>
        <v>836.000000000005</v>
      </c>
      <c r="U61" s="191"/>
      <c r="V61" s="581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505" t="s">
        <v>115</v>
      </c>
      <c r="C62" s="148" t="n">
        <f aca="false">T62</f>
        <v>137</v>
      </c>
      <c r="D62" s="149"/>
      <c r="E62" s="148"/>
      <c r="F62" s="148"/>
      <c r="G62" s="148"/>
      <c r="H62" s="149" t="n">
        <f aca="false">T62</f>
        <v>137</v>
      </c>
      <c r="I62" s="149" t="n">
        <f aca="false">T63</f>
        <v>0</v>
      </c>
      <c r="J62" s="162"/>
      <c r="K62" s="162"/>
      <c r="L62" s="162"/>
      <c r="M62" s="162"/>
      <c r="N62" s="162"/>
      <c r="O62" s="149" t="n">
        <v>12355</v>
      </c>
      <c r="P62" s="149" t="n">
        <v>12492</v>
      </c>
      <c r="Q62" s="466"/>
      <c r="R62" s="498"/>
      <c r="S62" s="498" t="n">
        <v>1</v>
      </c>
      <c r="T62" s="149" t="n">
        <f aca="false">(P62-O62)*S62</f>
        <v>137</v>
      </c>
      <c r="U62" s="574"/>
      <c r="V62" s="581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505"/>
      <c r="C63" s="429"/>
      <c r="D63" s="496"/>
      <c r="E63" s="429"/>
      <c r="F63" s="429"/>
      <c r="G63" s="429"/>
      <c r="H63" s="496"/>
      <c r="I63" s="496"/>
      <c r="J63" s="430"/>
      <c r="K63" s="430"/>
      <c r="L63" s="430"/>
      <c r="M63" s="430"/>
      <c r="N63" s="430"/>
      <c r="O63" s="429"/>
      <c r="P63" s="429"/>
      <c r="Q63" s="582"/>
      <c r="R63" s="583"/>
      <c r="S63" s="584"/>
      <c r="T63" s="496"/>
      <c r="U63" s="574"/>
      <c r="V63" s="585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365" t="s">
        <v>116</v>
      </c>
      <c r="C64" s="194" t="n">
        <f aca="false">H64</f>
        <v>457.999999999993</v>
      </c>
      <c r="D64" s="586"/>
      <c r="E64" s="194"/>
      <c r="F64" s="194"/>
      <c r="G64" s="194"/>
      <c r="H64" s="586" t="n">
        <f aca="false">T64</f>
        <v>457.999999999993</v>
      </c>
      <c r="I64" s="586" t="n">
        <f aca="false">T64*0.3</f>
        <v>137.399999999998</v>
      </c>
      <c r="J64" s="162"/>
      <c r="K64" s="162"/>
      <c r="L64" s="162"/>
      <c r="M64" s="162"/>
      <c r="N64" s="162"/>
      <c r="O64" s="587" t="n">
        <v>3902.3</v>
      </c>
      <c r="P64" s="587" t="n">
        <v>3925.2</v>
      </c>
      <c r="Q64" s="466"/>
      <c r="R64" s="588"/>
      <c r="S64" s="364" t="n">
        <v>20</v>
      </c>
      <c r="T64" s="586" t="n">
        <f aca="false">(P64-O64)*S64</f>
        <v>457.999999999993</v>
      </c>
      <c r="U64" s="191" t="n">
        <v>5621</v>
      </c>
      <c r="V64" s="192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236" t="s">
        <v>118</v>
      </c>
      <c r="C65" s="194" t="n">
        <f aca="false">H65</f>
        <v>554</v>
      </c>
      <c r="D65" s="149"/>
      <c r="E65" s="148"/>
      <c r="F65" s="148"/>
      <c r="G65" s="148"/>
      <c r="H65" s="149" t="n">
        <f aca="false">T65</f>
        <v>554</v>
      </c>
      <c r="I65" s="149" t="n">
        <f aca="false">T65*0.3</f>
        <v>166.2</v>
      </c>
      <c r="J65" s="226"/>
      <c r="K65" s="226"/>
      <c r="L65" s="226"/>
      <c r="M65" s="226"/>
      <c r="N65" s="226"/>
      <c r="O65" s="148" t="n">
        <v>216974</v>
      </c>
      <c r="P65" s="148" t="n">
        <v>217528</v>
      </c>
      <c r="Q65" s="149"/>
      <c r="R65" s="149"/>
      <c r="S65" s="148" t="n">
        <v>1</v>
      </c>
      <c r="T65" s="149" t="n">
        <f aca="false">(P65-O65)*S65</f>
        <v>554</v>
      </c>
      <c r="U65" s="191" t="n">
        <v>4785</v>
      </c>
      <c r="V65" s="192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4869.31999999991</v>
      </c>
      <c r="D66" s="186"/>
      <c r="E66" s="187"/>
      <c r="F66" s="187"/>
      <c r="G66" s="187"/>
      <c r="H66" s="186"/>
      <c r="I66" s="188" t="n">
        <f aca="false">SUM(I56:I65)</f>
        <v>1455.6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191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191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402" t="s">
        <v>121</v>
      </c>
      <c r="C68" s="194" t="n">
        <v>1521</v>
      </c>
      <c r="D68" s="195"/>
      <c r="E68" s="188"/>
      <c r="F68" s="188"/>
      <c r="G68" s="188"/>
      <c r="H68" s="195"/>
      <c r="I68" s="195"/>
      <c r="J68" s="162"/>
      <c r="K68" s="162"/>
      <c r="L68" s="162"/>
      <c r="M68" s="162"/>
      <c r="N68" s="162"/>
      <c r="O68" s="148" t="n">
        <f aca="false">12459.05+30905.94</f>
        <v>43364.99</v>
      </c>
      <c r="P68" s="148" t="n">
        <f aca="false">12605.34+31200.42</f>
        <v>43805.76</v>
      </c>
      <c r="Q68" s="149"/>
      <c r="R68" s="149"/>
      <c r="S68" s="148" t="n">
        <v>80</v>
      </c>
      <c r="T68" s="149" t="n">
        <f aca="false">(P68-O68)*S68-T72-T73</f>
        <v>32099.5999999997</v>
      </c>
      <c r="U68" s="191" t="s">
        <v>122</v>
      </c>
      <c r="V68" s="192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589" t="s">
        <v>124</v>
      </c>
      <c r="C69" s="194" t="n">
        <f aca="false">T71</f>
        <v>6126.39999999999</v>
      </c>
      <c r="D69" s="195"/>
      <c r="E69" s="188"/>
      <c r="F69" s="188"/>
      <c r="G69" s="188"/>
      <c r="H69" s="195"/>
      <c r="I69" s="195"/>
      <c r="J69" s="162"/>
      <c r="K69" s="162"/>
      <c r="L69" s="162"/>
      <c r="M69" s="162"/>
      <c r="N69" s="162"/>
      <c r="O69" s="148"/>
      <c r="P69" s="148"/>
      <c r="Q69" s="149"/>
      <c r="R69" s="149"/>
      <c r="S69" s="148"/>
      <c r="T69" s="149"/>
      <c r="U69" s="191"/>
      <c r="V69" s="192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590" t="s">
        <v>125</v>
      </c>
      <c r="C70" s="148" t="n">
        <f aca="false">H70</f>
        <v>5045</v>
      </c>
      <c r="D70" s="148"/>
      <c r="E70" s="148" t="n">
        <f aca="false">F70+G70</f>
        <v>353.15</v>
      </c>
      <c r="F70" s="148" t="n">
        <f aca="false">0.04*H70</f>
        <v>201.8</v>
      </c>
      <c r="G70" s="148" t="n">
        <f aca="false">0.03*H70</f>
        <v>151.35</v>
      </c>
      <c r="H70" s="148" t="n">
        <f aca="false">T70</f>
        <v>5045</v>
      </c>
      <c r="I70" s="148" t="n">
        <f aca="false">0.6*C70</f>
        <v>3027</v>
      </c>
      <c r="J70" s="25"/>
      <c r="K70" s="25"/>
      <c r="L70" s="25"/>
      <c r="M70" s="25"/>
      <c r="N70" s="25"/>
      <c r="O70" s="148" t="n">
        <f aca="false">168713+9650</f>
        <v>178363</v>
      </c>
      <c r="P70" s="148" t="n">
        <f aca="false">172318+11090</f>
        <v>183408</v>
      </c>
      <c r="Q70" s="204"/>
      <c r="R70" s="276"/>
      <c r="S70" s="239" t="n">
        <v>1</v>
      </c>
      <c r="T70" s="148" t="n">
        <f aca="false">(P70-O70)*S70</f>
        <v>5045</v>
      </c>
      <c r="U70" s="152" t="n">
        <v>7584</v>
      </c>
      <c r="V70" s="153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402" t="s">
        <v>126</v>
      </c>
      <c r="C71" s="194" t="n">
        <f aca="false">T68-C706</f>
        <v>7151.47999999974</v>
      </c>
      <c r="D71" s="195"/>
      <c r="E71" s="188"/>
      <c r="F71" s="188"/>
      <c r="G71" s="188"/>
      <c r="H71" s="195"/>
      <c r="I71" s="188" t="n">
        <f aca="false">T69-I707</f>
        <v>0</v>
      </c>
      <c r="J71" s="162"/>
      <c r="K71" s="162"/>
      <c r="L71" s="162"/>
      <c r="M71" s="162"/>
      <c r="N71" s="162"/>
      <c r="O71" s="148" t="n">
        <f aca="false">4454.96+3856.22</f>
        <v>8311.18</v>
      </c>
      <c r="P71" s="148" t="n">
        <f aca="false">3858.5+4529.26</f>
        <v>8387.76</v>
      </c>
      <c r="Q71" s="149"/>
      <c r="R71" s="149"/>
      <c r="S71" s="148" t="n">
        <v>80</v>
      </c>
      <c r="T71" s="149" t="n">
        <f aca="false">(P71-O71)*S71</f>
        <v>6126.39999999999</v>
      </c>
      <c r="U71" s="191" t="s">
        <v>127</v>
      </c>
      <c r="V71" s="192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505" t="s">
        <v>95</v>
      </c>
      <c r="C72" s="148" t="n">
        <f aca="false">H72+E72</f>
        <v>2823</v>
      </c>
      <c r="D72" s="148"/>
      <c r="E72" s="148" t="n">
        <v>0</v>
      </c>
      <c r="F72" s="148" t="n">
        <v>0</v>
      </c>
      <c r="G72" s="148" t="n">
        <v>0</v>
      </c>
      <c r="H72" s="148" t="n">
        <f aca="false">T72</f>
        <v>2823</v>
      </c>
      <c r="I72" s="148" t="n">
        <f aca="false">0.4*C72</f>
        <v>1129.2</v>
      </c>
      <c r="J72" s="162"/>
      <c r="K72" s="162"/>
      <c r="L72" s="162"/>
      <c r="M72" s="25"/>
      <c r="N72" s="25"/>
      <c r="O72" s="148" t="n">
        <v>50197</v>
      </c>
      <c r="P72" s="148" t="n">
        <v>53020</v>
      </c>
      <c r="Q72" s="204"/>
      <c r="R72" s="576"/>
      <c r="S72" s="148" t="n">
        <v>1</v>
      </c>
      <c r="T72" s="148" t="n">
        <f aca="false">(P72-O72)*S72</f>
        <v>2823</v>
      </c>
      <c r="U72" s="432" t="n">
        <v>5837</v>
      </c>
      <c r="V72" s="433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402" t="s">
        <v>130</v>
      </c>
      <c r="C73" s="148" t="n">
        <f aca="false">H73+E73</f>
        <v>362.73</v>
      </c>
      <c r="D73" s="148"/>
      <c r="E73" s="148" t="n">
        <f aca="false">F73+G73</f>
        <v>23.73</v>
      </c>
      <c r="F73" s="148" t="n">
        <f aca="false">0.04*H73</f>
        <v>13.56</v>
      </c>
      <c r="G73" s="148" t="n">
        <f aca="false">0.03*H73</f>
        <v>10.17</v>
      </c>
      <c r="H73" s="148" t="n">
        <f aca="false">T73</f>
        <v>339</v>
      </c>
      <c r="I73" s="148" t="n">
        <f aca="false">0.6*C73</f>
        <v>217.638</v>
      </c>
      <c r="J73" s="162"/>
      <c r="K73" s="162"/>
      <c r="L73" s="162"/>
      <c r="M73" s="162"/>
      <c r="N73" s="162"/>
      <c r="O73" s="148" t="n">
        <v>15137</v>
      </c>
      <c r="P73" s="148" t="n">
        <v>15476</v>
      </c>
      <c r="Q73" s="149"/>
      <c r="R73" s="149"/>
      <c r="S73" s="148" t="n">
        <v>1</v>
      </c>
      <c r="T73" s="148" t="n">
        <f aca="false">(P73-O73)*S73</f>
        <v>339</v>
      </c>
      <c r="U73" s="191" t="n">
        <v>9868</v>
      </c>
      <c r="V73" s="192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23029.6099999997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191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209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5" t="s">
        <v>134</v>
      </c>
      <c r="C77" s="206" t="n">
        <f aca="false">(T77+T78)</f>
        <v>20868</v>
      </c>
      <c r="D77" s="206"/>
      <c r="E77" s="206" t="n">
        <f aca="false">F77+G77</f>
        <v>0</v>
      </c>
      <c r="F77" s="206" t="n">
        <v>0</v>
      </c>
      <c r="G77" s="206" t="n">
        <v>0</v>
      </c>
      <c r="H77" s="206" t="n">
        <f aca="false">T77</f>
        <v>0</v>
      </c>
      <c r="I77" s="206" t="n">
        <f aca="false">T79</f>
        <v>0</v>
      </c>
      <c r="J77" s="208"/>
      <c r="K77" s="216"/>
      <c r="L77" s="216"/>
      <c r="M77" s="208"/>
      <c r="N77" s="208"/>
      <c r="O77" s="206" t="n">
        <v>4067.02</v>
      </c>
      <c r="P77" s="206" t="n">
        <v>4067.02</v>
      </c>
      <c r="Q77" s="304" t="s">
        <v>39</v>
      </c>
      <c r="R77" s="304"/>
      <c r="S77" s="206" t="n">
        <v>40</v>
      </c>
      <c r="T77" s="206" t="n">
        <f aca="false">(P77-O77)*S77</f>
        <v>0</v>
      </c>
      <c r="U77" s="209" t="n">
        <v>7163</v>
      </c>
      <c r="V77" s="591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5"/>
      <c r="C78" s="206"/>
      <c r="D78" s="206"/>
      <c r="E78" s="206" t="n">
        <f aca="false">F78+G78</f>
        <v>0</v>
      </c>
      <c r="F78" s="206" t="n">
        <v>0</v>
      </c>
      <c r="G78" s="206" t="n">
        <v>0</v>
      </c>
      <c r="H78" s="206" t="n">
        <f aca="false">T78</f>
        <v>20868</v>
      </c>
      <c r="I78" s="206" t="n">
        <f aca="false">T81</f>
        <v>0</v>
      </c>
      <c r="J78" s="208"/>
      <c r="K78" s="216"/>
      <c r="L78" s="216"/>
      <c r="M78" s="208"/>
      <c r="N78" s="208"/>
      <c r="O78" s="206" t="n">
        <v>9598.64</v>
      </c>
      <c r="P78" s="206" t="n">
        <v>10016</v>
      </c>
      <c r="Q78" s="304" t="s">
        <v>39</v>
      </c>
      <c r="R78" s="304"/>
      <c r="S78" s="206" t="n">
        <v>50</v>
      </c>
      <c r="T78" s="206" t="n">
        <f aca="false">(P78-O78)*S78-T98</f>
        <v>20868</v>
      </c>
      <c r="U78" s="209" t="n">
        <v>7215</v>
      </c>
      <c r="V78" s="591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5"/>
      <c r="C79" s="206"/>
      <c r="D79" s="206"/>
      <c r="E79" s="206"/>
      <c r="F79" s="206"/>
      <c r="G79" s="206"/>
      <c r="H79" s="206"/>
      <c r="I79" s="206"/>
      <c r="J79" s="216"/>
      <c r="K79" s="216"/>
      <c r="L79" s="216"/>
      <c r="M79" s="216"/>
      <c r="N79" s="216"/>
      <c r="O79" s="206"/>
      <c r="P79" s="206"/>
      <c r="Q79" s="207"/>
      <c r="R79" s="207"/>
      <c r="S79" s="206"/>
      <c r="T79" s="206"/>
      <c r="U79" s="209"/>
      <c r="V79" s="210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5" t="s">
        <v>139</v>
      </c>
      <c r="C80" s="206" t="n">
        <f aca="false">H80+E80</f>
        <v>374.5</v>
      </c>
      <c r="D80" s="206"/>
      <c r="E80" s="206" t="n">
        <f aca="false">F80+G80</f>
        <v>24.5</v>
      </c>
      <c r="F80" s="206" t="n">
        <f aca="false">0.04*H80</f>
        <v>14</v>
      </c>
      <c r="G80" s="206" t="n">
        <f aca="false">0.03*H80</f>
        <v>10.5</v>
      </c>
      <c r="H80" s="206" t="n">
        <f aca="false">T80</f>
        <v>350</v>
      </c>
      <c r="I80" s="206" t="n">
        <f aca="false">0.6*C80</f>
        <v>224.7</v>
      </c>
      <c r="J80" s="216"/>
      <c r="K80" s="216"/>
      <c r="L80" s="216"/>
      <c r="M80" s="216"/>
      <c r="N80" s="216"/>
      <c r="O80" s="206" t="n">
        <v>3654</v>
      </c>
      <c r="P80" s="206" t="n">
        <v>4004</v>
      </c>
      <c r="Q80" s="207"/>
      <c r="R80" s="207"/>
      <c r="S80" s="206" t="n">
        <v>1</v>
      </c>
      <c r="T80" s="206" t="n">
        <f aca="false">(P80-O80)*S80</f>
        <v>350</v>
      </c>
      <c r="U80" s="209"/>
      <c r="V80" s="210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20868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209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209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05" t="s">
        <v>143</v>
      </c>
      <c r="C83" s="206" t="n">
        <f aca="false">H83+E83</f>
        <v>1084</v>
      </c>
      <c r="D83" s="206"/>
      <c r="E83" s="206" t="n">
        <f aca="false">F83+G83</f>
        <v>0</v>
      </c>
      <c r="F83" s="206" t="n">
        <v>0</v>
      </c>
      <c r="G83" s="206" t="n">
        <v>0</v>
      </c>
      <c r="H83" s="206" t="n">
        <f aca="false">T83</f>
        <v>1084</v>
      </c>
      <c r="I83" s="206" t="n">
        <f aca="false">T86</f>
        <v>0</v>
      </c>
      <c r="J83" s="208"/>
      <c r="K83" s="216"/>
      <c r="L83" s="216"/>
      <c r="M83" s="208"/>
      <c r="N83" s="208"/>
      <c r="O83" s="206" t="n">
        <v>3739.9</v>
      </c>
      <c r="P83" s="206" t="n">
        <v>3767</v>
      </c>
      <c r="Q83" s="304" t="s">
        <v>39</v>
      </c>
      <c r="R83" s="304"/>
      <c r="S83" s="206" t="n">
        <v>40</v>
      </c>
      <c r="T83" s="206" t="n">
        <f aca="false">(P83-O83)*S83</f>
        <v>1084</v>
      </c>
      <c r="U83" s="209" t="n">
        <v>5669</v>
      </c>
      <c r="V83" s="210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308" t="s">
        <v>145</v>
      </c>
      <c r="C84" s="206" t="n">
        <f aca="false">H84+E84</f>
        <v>5414</v>
      </c>
      <c r="D84" s="206"/>
      <c r="E84" s="206" t="n">
        <f aca="false">F84+G84</f>
        <v>0</v>
      </c>
      <c r="F84" s="206" t="n">
        <v>0</v>
      </c>
      <c r="G84" s="206" t="n">
        <v>0</v>
      </c>
      <c r="H84" s="206" t="n">
        <f aca="false">T84</f>
        <v>5414</v>
      </c>
      <c r="I84" s="206" t="n">
        <f aca="false">T87</f>
        <v>0</v>
      </c>
      <c r="J84" s="208"/>
      <c r="K84" s="216"/>
      <c r="L84" s="216"/>
      <c r="M84" s="208"/>
      <c r="N84" s="208"/>
      <c r="O84" s="206" t="n">
        <v>2815.5</v>
      </c>
      <c r="P84" s="206" t="n">
        <v>2968</v>
      </c>
      <c r="Q84" s="304" t="s">
        <v>39</v>
      </c>
      <c r="R84" s="304"/>
      <c r="S84" s="206" t="n">
        <v>120</v>
      </c>
      <c r="T84" s="206" t="n">
        <f aca="false">(P84-O84)*S84-T377-T343-T83-T362-T376-T172</f>
        <v>5414</v>
      </c>
      <c r="U84" s="209" t="n">
        <v>1152</v>
      </c>
      <c r="V84" s="210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146</v>
      </c>
      <c r="C85" s="190" t="n">
        <f aca="false">SUM(C54+C74+C81+C66+C83+C84)</f>
        <v>311865.3586</v>
      </c>
      <c r="D85" s="148"/>
      <c r="E85" s="190"/>
      <c r="F85" s="148"/>
      <c r="G85" s="148"/>
      <c r="H85" s="190"/>
      <c r="I85" s="148" t="n">
        <f aca="false">SUM(I8:I43)+I74+I81+I66</f>
        <v>104897.204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152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152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152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481" t="s">
        <v>147</v>
      </c>
      <c r="C88" s="148" t="n">
        <f aca="false">H88-C89-C90-C726-D720</f>
        <v>23469.36</v>
      </c>
      <c r="D88" s="148"/>
      <c r="E88" s="148"/>
      <c r="F88" s="148"/>
      <c r="G88" s="148"/>
      <c r="H88" s="148" t="n">
        <f aca="false">T88</f>
        <v>33877.36</v>
      </c>
      <c r="I88" s="148" t="n">
        <v>0</v>
      </c>
      <c r="J88" s="25"/>
      <c r="K88" s="25"/>
      <c r="L88" s="25"/>
      <c r="M88" s="25"/>
      <c r="N88" s="25"/>
      <c r="O88" s="148" t="n">
        <v>38629.066</v>
      </c>
      <c r="P88" s="148" t="n">
        <v>39476</v>
      </c>
      <c r="Q88" s="204"/>
      <c r="R88" s="276"/>
      <c r="S88" s="148" t="n">
        <v>40</v>
      </c>
      <c r="T88" s="148" t="n">
        <f aca="false">(P88-O88)*S88</f>
        <v>33877.36</v>
      </c>
      <c r="U88" s="152" t="n">
        <v>95964307</v>
      </c>
      <c r="V88" s="153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76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236" t="s">
        <v>151</v>
      </c>
      <c r="C90" s="190" t="n">
        <f aca="false">H90+E90</f>
        <v>5347</v>
      </c>
      <c r="D90" s="149"/>
      <c r="E90" s="148" t="n">
        <f aca="false">247</f>
        <v>247</v>
      </c>
      <c r="F90" s="148"/>
      <c r="G90" s="148"/>
      <c r="H90" s="148" t="n">
        <f aca="false">T90</f>
        <v>5100</v>
      </c>
      <c r="I90" s="148"/>
      <c r="J90" s="25"/>
      <c r="K90" s="25"/>
      <c r="L90" s="25"/>
      <c r="M90" s="25"/>
      <c r="N90" s="25"/>
      <c r="O90" s="148" t="n">
        <v>15019</v>
      </c>
      <c r="P90" s="148" t="n">
        <v>15189</v>
      </c>
      <c r="Q90" s="237"/>
      <c r="R90" s="238"/>
      <c r="S90" s="239" t="n">
        <v>30</v>
      </c>
      <c r="T90" s="148" t="n">
        <f aca="false">(P90-O90)*S90</f>
        <v>5100</v>
      </c>
      <c r="U90" s="152"/>
      <c r="V90" s="153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152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33877.36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3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152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152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24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05" t="s">
        <v>155</v>
      </c>
      <c r="C96" s="161" t="n">
        <f aca="false">H96+E96</f>
        <v>6773.28000000001</v>
      </c>
      <c r="D96" s="207"/>
      <c r="E96" s="206" t="n">
        <f aca="false">F96+G96</f>
        <v>0</v>
      </c>
      <c r="F96" s="206" t="n">
        <v>0</v>
      </c>
      <c r="G96" s="206" t="n">
        <v>0</v>
      </c>
      <c r="H96" s="206" t="n">
        <f aca="false">T96</f>
        <v>6773.28000000001</v>
      </c>
      <c r="I96" s="206" t="n">
        <f aca="false">0.5*C96</f>
        <v>3386.64000000001</v>
      </c>
      <c r="J96" s="208"/>
      <c r="K96" s="208"/>
      <c r="L96" s="208"/>
      <c r="M96" s="208"/>
      <c r="N96" s="208"/>
      <c r="O96" s="309" t="n">
        <v>13512.944</v>
      </c>
      <c r="P96" s="309" t="n">
        <v>13682.276</v>
      </c>
      <c r="Q96" s="9"/>
      <c r="R96" s="448"/>
      <c r="S96" s="223" t="n">
        <v>40</v>
      </c>
      <c r="T96" s="206" t="n">
        <f aca="false">(P96-O96)*S96</f>
        <v>6773.28000000001</v>
      </c>
      <c r="U96" s="209" t="s">
        <v>156</v>
      </c>
      <c r="V96" s="210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308"/>
      <c r="C97" s="206"/>
      <c r="D97" s="206"/>
      <c r="E97" s="206"/>
      <c r="F97" s="206"/>
      <c r="G97" s="206"/>
      <c r="H97" s="206"/>
      <c r="I97" s="206" t="n">
        <f aca="false">0.5*C97</f>
        <v>0</v>
      </c>
      <c r="J97" s="208"/>
      <c r="K97" s="208"/>
      <c r="L97" s="208"/>
      <c r="M97" s="208"/>
      <c r="N97" s="208"/>
      <c r="O97" s="206"/>
      <c r="P97" s="206"/>
      <c r="Q97" s="221"/>
      <c r="R97" s="404"/>
      <c r="S97" s="223"/>
      <c r="T97" s="206"/>
      <c r="U97" s="209"/>
      <c r="V97" s="210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592" t="s">
        <v>158</v>
      </c>
      <c r="C98" s="206" t="n">
        <f aca="false">H98+E98</f>
        <v>79824</v>
      </c>
      <c r="D98" s="206"/>
      <c r="E98" s="206" t="n">
        <f aca="false">F98+G98</f>
        <v>0</v>
      </c>
      <c r="F98" s="206" t="n">
        <v>0</v>
      </c>
      <c r="G98" s="206" t="n">
        <v>0</v>
      </c>
      <c r="H98" s="206" t="n">
        <f aca="false">T98+T99</f>
        <v>79824</v>
      </c>
      <c r="I98" s="206" t="n">
        <f aca="false">0.6*C98</f>
        <v>47894.4</v>
      </c>
      <c r="J98" s="208"/>
      <c r="K98" s="208"/>
      <c r="L98" s="208"/>
      <c r="M98" s="208"/>
      <c r="N98" s="208"/>
      <c r="O98" s="206" t="n">
        <v>64090.84</v>
      </c>
      <c r="P98" s="206" t="n">
        <v>64090.84</v>
      </c>
      <c r="Q98" s="221"/>
      <c r="R98" s="404"/>
      <c r="S98" s="223" t="n">
        <v>80</v>
      </c>
      <c r="T98" s="206" t="n">
        <f aca="false">(P98-O98)*S98</f>
        <v>0</v>
      </c>
      <c r="U98" s="209"/>
      <c r="V98" s="210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592"/>
      <c r="C99" s="206"/>
      <c r="D99" s="206"/>
      <c r="E99" s="206"/>
      <c r="F99" s="206"/>
      <c r="G99" s="206"/>
      <c r="H99" s="206"/>
      <c r="I99" s="206" t="n">
        <f aca="false">0.6*C99</f>
        <v>0</v>
      </c>
      <c r="J99" s="208"/>
      <c r="K99" s="208"/>
      <c r="L99" s="208"/>
      <c r="M99" s="208"/>
      <c r="N99" s="208"/>
      <c r="O99" s="206" t="n">
        <v>2151.9</v>
      </c>
      <c r="P99" s="206" t="n">
        <v>2650.8</v>
      </c>
      <c r="Q99" s="221"/>
      <c r="R99" s="404"/>
      <c r="S99" s="223" t="n">
        <v>80</v>
      </c>
      <c r="T99" s="206" t="n">
        <f aca="false">(P99-O99)*S99*2</f>
        <v>79824</v>
      </c>
      <c r="U99" s="209"/>
      <c r="V99" s="210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143"/>
      <c r="C100" s="130"/>
      <c r="D100" s="130"/>
      <c r="E100" s="131"/>
      <c r="F100" s="131"/>
      <c r="G100" s="131"/>
      <c r="H100" s="130"/>
      <c r="I100" s="131"/>
      <c r="J100" s="212"/>
      <c r="K100" s="212"/>
      <c r="L100" s="212"/>
      <c r="M100" s="212"/>
      <c r="N100" s="212"/>
      <c r="O100" s="130"/>
      <c r="P100" s="130"/>
      <c r="Q100" s="212"/>
      <c r="R100" s="213"/>
      <c r="S100" s="130"/>
      <c r="T100" s="130"/>
      <c r="U100" s="136"/>
      <c r="V100" s="129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05" t="s">
        <v>161</v>
      </c>
      <c r="C101" s="161" t="n">
        <f aca="false">H101+E101</f>
        <v>15220</v>
      </c>
      <c r="D101" s="206"/>
      <c r="E101" s="206" t="n">
        <f aca="false">F101+G101</f>
        <v>0</v>
      </c>
      <c r="F101" s="206" t="n">
        <f aca="false">X101</f>
        <v>0</v>
      </c>
      <c r="G101" s="206" t="n">
        <f aca="false">Y101</f>
        <v>0</v>
      </c>
      <c r="H101" s="206" t="n">
        <f aca="false">T102+T105+T108</f>
        <v>15220</v>
      </c>
      <c r="I101" s="206" t="n">
        <f aca="false">T103+0.5*(T108+T105)</f>
        <v>3020</v>
      </c>
      <c r="J101" s="208"/>
      <c r="K101" s="208"/>
      <c r="L101" s="208"/>
      <c r="M101" s="208"/>
      <c r="N101" s="208" t="s">
        <v>162</v>
      </c>
      <c r="O101" s="206"/>
      <c r="P101" s="206"/>
      <c r="Q101" s="221"/>
      <c r="R101" s="304"/>
      <c r="S101" s="206" t="n">
        <v>1</v>
      </c>
      <c r="T101" s="206" t="n">
        <f aca="false">(P101-O101)*S101</f>
        <v>0</v>
      </c>
      <c r="U101" s="209"/>
      <c r="V101" s="210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308" t="s">
        <v>163</v>
      </c>
      <c r="C102" s="206"/>
      <c r="D102" s="206"/>
      <c r="E102" s="206"/>
      <c r="F102" s="206"/>
      <c r="G102" s="206"/>
      <c r="H102" s="206"/>
      <c r="I102" s="207"/>
      <c r="J102" s="208"/>
      <c r="K102" s="208"/>
      <c r="L102" s="208"/>
      <c r="M102" s="208"/>
      <c r="N102" s="208"/>
      <c r="O102" s="206" t="n">
        <v>28561</v>
      </c>
      <c r="P102" s="206" t="n">
        <v>28714</v>
      </c>
      <c r="Q102" s="221"/>
      <c r="R102" s="304"/>
      <c r="S102" s="206" t="n">
        <v>60</v>
      </c>
      <c r="T102" s="206" t="n">
        <f aca="false">(P102-O102)*S102</f>
        <v>9180</v>
      </c>
      <c r="U102" s="209" t="n">
        <v>36259</v>
      </c>
      <c r="V102" s="210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308"/>
      <c r="C103" s="206"/>
      <c r="D103" s="206"/>
      <c r="E103" s="206"/>
      <c r="F103" s="206"/>
      <c r="G103" s="206"/>
      <c r="H103" s="206"/>
      <c r="I103" s="207"/>
      <c r="J103" s="208"/>
      <c r="K103" s="208"/>
      <c r="L103" s="208"/>
      <c r="M103" s="208"/>
      <c r="N103" s="208"/>
      <c r="O103" s="206"/>
      <c r="P103" s="206"/>
      <c r="Q103" s="221"/>
      <c r="R103" s="304"/>
      <c r="S103" s="206" t="n">
        <v>60</v>
      </c>
      <c r="T103" s="206" t="n">
        <f aca="false">(P103-O103)*S103</f>
        <v>0</v>
      </c>
      <c r="U103" s="209"/>
      <c r="V103" s="210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308"/>
      <c r="C104" s="206"/>
      <c r="D104" s="206"/>
      <c r="E104" s="206"/>
      <c r="F104" s="206"/>
      <c r="G104" s="206"/>
      <c r="H104" s="206"/>
      <c r="I104" s="207"/>
      <c r="J104" s="208"/>
      <c r="K104" s="208"/>
      <c r="L104" s="208"/>
      <c r="M104" s="208"/>
      <c r="N104" s="208"/>
      <c r="O104" s="206"/>
      <c r="P104" s="206"/>
      <c r="Q104" s="221"/>
      <c r="R104" s="304"/>
      <c r="S104" s="206" t="n">
        <v>60</v>
      </c>
      <c r="T104" s="206" t="n">
        <f aca="false">(P104-O104)*S104</f>
        <v>0</v>
      </c>
      <c r="U104" s="209"/>
      <c r="V104" s="210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308" t="s">
        <v>165</v>
      </c>
      <c r="C105" s="206"/>
      <c r="D105" s="206"/>
      <c r="E105" s="206"/>
      <c r="F105" s="206"/>
      <c r="G105" s="206"/>
      <c r="H105" s="206"/>
      <c r="I105" s="207"/>
      <c r="J105" s="208"/>
      <c r="K105" s="208"/>
      <c r="L105" s="208"/>
      <c r="M105" s="208"/>
      <c r="N105" s="208"/>
      <c r="O105" s="206" t="n">
        <v>5822</v>
      </c>
      <c r="P105" s="206" t="n">
        <v>5887</v>
      </c>
      <c r="Q105" s="221"/>
      <c r="R105" s="404"/>
      <c r="S105" s="206" t="n">
        <v>40</v>
      </c>
      <c r="T105" s="206" t="n">
        <f aca="false">(P105-O105)*S105</f>
        <v>2600</v>
      </c>
      <c r="U105" s="209" t="n">
        <v>580023</v>
      </c>
      <c r="V105" s="210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308"/>
      <c r="C106" s="206"/>
      <c r="D106" s="206"/>
      <c r="E106" s="206"/>
      <c r="F106" s="206"/>
      <c r="G106" s="206"/>
      <c r="H106" s="206"/>
      <c r="I106" s="207"/>
      <c r="J106" s="208"/>
      <c r="K106" s="208"/>
      <c r="L106" s="208"/>
      <c r="M106" s="208"/>
      <c r="N106" s="208"/>
      <c r="O106" s="206"/>
      <c r="P106" s="206"/>
      <c r="Q106" s="221"/>
      <c r="R106" s="304"/>
      <c r="S106" s="206" t="n">
        <v>20</v>
      </c>
      <c r="T106" s="206" t="n">
        <f aca="false">(P106-O106)*S106</f>
        <v>0</v>
      </c>
      <c r="U106" s="209"/>
      <c r="V106" s="210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308"/>
      <c r="C107" s="206"/>
      <c r="D107" s="206"/>
      <c r="E107" s="206"/>
      <c r="F107" s="206"/>
      <c r="G107" s="206"/>
      <c r="H107" s="206"/>
      <c r="I107" s="207"/>
      <c r="J107" s="208"/>
      <c r="K107" s="208"/>
      <c r="L107" s="208"/>
      <c r="M107" s="208"/>
      <c r="N107" s="208"/>
      <c r="O107" s="206"/>
      <c r="P107" s="206"/>
      <c r="Q107" s="221"/>
      <c r="R107" s="304"/>
      <c r="S107" s="206" t="n">
        <v>40</v>
      </c>
      <c r="T107" s="206" t="n">
        <f aca="false">(P107-O107)*S107</f>
        <v>0</v>
      </c>
      <c r="U107" s="209"/>
      <c r="V107" s="210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308" t="s">
        <v>166</v>
      </c>
      <c r="C108" s="206"/>
      <c r="D108" s="206"/>
      <c r="E108" s="206"/>
      <c r="F108" s="206"/>
      <c r="G108" s="206"/>
      <c r="H108" s="206"/>
      <c r="I108" s="207"/>
      <c r="J108" s="208"/>
      <c r="K108" s="208"/>
      <c r="L108" s="208"/>
      <c r="M108" s="208"/>
      <c r="N108" s="208"/>
      <c r="O108" s="206" t="n">
        <v>5004</v>
      </c>
      <c r="P108" s="206" t="n">
        <v>5090</v>
      </c>
      <c r="Q108" s="221"/>
      <c r="R108" s="304"/>
      <c r="S108" s="206" t="n">
        <v>40</v>
      </c>
      <c r="T108" s="206" t="n">
        <f aca="false">(P108-O108)*S108</f>
        <v>3440</v>
      </c>
      <c r="U108" s="209" t="n">
        <v>951989</v>
      </c>
      <c r="V108" s="210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21993.28</v>
      </c>
      <c r="D109" s="190"/>
      <c r="E109" s="190"/>
      <c r="F109" s="148"/>
      <c r="G109" s="148"/>
      <c r="H109" s="190" t="n">
        <f aca="false">SUM(H99:H108)</f>
        <v>15220</v>
      </c>
      <c r="I109" s="190" t="n">
        <f aca="false">I101+I99</f>
        <v>3020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152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152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152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152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152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0</v>
      </c>
      <c r="D114" s="32"/>
      <c r="E114" s="32"/>
      <c r="F114" s="32" t="n">
        <f aca="false">0.04*H114</f>
        <v>0</v>
      </c>
      <c r="G114" s="32" t="n">
        <f aca="false">0.03*H114</f>
        <v>0</v>
      </c>
      <c r="H114" s="32" t="n">
        <f aca="false">T114</f>
        <v>0</v>
      </c>
      <c r="I114" s="32" t="n">
        <f aca="false">0.6*C114</f>
        <v>0</v>
      </c>
      <c r="J114" s="35"/>
      <c r="K114" s="35"/>
      <c r="L114" s="35"/>
      <c r="M114" s="35"/>
      <c r="N114" s="35" t="s">
        <v>170</v>
      </c>
      <c r="O114" s="32" t="n">
        <v>196697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0</v>
      </c>
      <c r="U114" s="3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236" t="s">
        <v>172</v>
      </c>
      <c r="C115" s="148" t="n">
        <f aca="false">H115+E115</f>
        <v>10905.44</v>
      </c>
      <c r="D115" s="148"/>
      <c r="E115" s="148" t="n">
        <f aca="false">F115+G115</f>
        <v>713.439999999998</v>
      </c>
      <c r="F115" s="148" t="n">
        <f aca="false">0.04*H115</f>
        <v>407.679999999999</v>
      </c>
      <c r="G115" s="148" t="n">
        <f aca="false">0.03*H115</f>
        <v>305.759999999999</v>
      </c>
      <c r="H115" s="148" t="n">
        <f aca="false">T115</f>
        <v>10192</v>
      </c>
      <c r="I115" s="148" t="n">
        <f aca="false">0.6*C115</f>
        <v>6543.26399999998</v>
      </c>
      <c r="J115" s="25"/>
      <c r="K115" s="25"/>
      <c r="L115" s="25"/>
      <c r="M115" s="25"/>
      <c r="N115" s="25" t="s">
        <v>173</v>
      </c>
      <c r="O115" s="148" t="n">
        <v>8929.4</v>
      </c>
      <c r="P115" s="148" t="n">
        <v>9056.8</v>
      </c>
      <c r="Q115" s="237"/>
      <c r="R115" s="398"/>
      <c r="S115" s="239" t="n">
        <v>80</v>
      </c>
      <c r="T115" s="148" t="n">
        <f aca="false">(P115-O115)*S115</f>
        <v>10192</v>
      </c>
      <c r="U115" s="152" t="n">
        <v>440479</v>
      </c>
      <c r="V115" s="153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269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269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7" t="s">
        <v>181</v>
      </c>
      <c r="C118" s="593" t="n">
        <f aca="false">H118+E118</f>
        <v>67795.2</v>
      </c>
      <c r="D118" s="190"/>
      <c r="E118" s="190" t="n">
        <f aca="false">F118+G118</f>
        <v>4435.2</v>
      </c>
      <c r="F118" s="190" t="n">
        <f aca="false">0.04*H118</f>
        <v>2534.4</v>
      </c>
      <c r="G118" s="190" t="n">
        <f aca="false">0.03*H118</f>
        <v>1900.8</v>
      </c>
      <c r="H118" s="190" t="n">
        <f aca="false">T118</f>
        <v>63360</v>
      </c>
      <c r="I118" s="190" t="n">
        <v>11490</v>
      </c>
      <c r="J118" s="262"/>
      <c r="K118" s="262"/>
      <c r="L118" s="262"/>
      <c r="M118" s="262"/>
      <c r="N118" s="262"/>
      <c r="O118" s="190" t="n">
        <v>45521</v>
      </c>
      <c r="P118" s="190" t="n">
        <v>46049</v>
      </c>
      <c r="Q118" s="237"/>
      <c r="R118" s="467"/>
      <c r="S118" s="401" t="n">
        <v>120</v>
      </c>
      <c r="T118" s="148" t="n">
        <f aca="false">(P118-O118)*S118</f>
        <v>63360</v>
      </c>
      <c r="U118" s="152"/>
      <c r="V118" s="153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236" t="s">
        <v>183</v>
      </c>
      <c r="C119" s="148" t="n">
        <f aca="false">H119+E119</f>
        <v>4.28</v>
      </c>
      <c r="D119" s="148"/>
      <c r="E119" s="148" t="n">
        <f aca="false">F119+G119</f>
        <v>0.28</v>
      </c>
      <c r="F119" s="148" t="n">
        <f aca="false">0.04*H119</f>
        <v>0.16</v>
      </c>
      <c r="G119" s="148" t="n">
        <f aca="false">0.03*H119</f>
        <v>0.12</v>
      </c>
      <c r="H119" s="148" t="n">
        <f aca="false">T119</f>
        <v>4</v>
      </c>
      <c r="I119" s="148" t="n">
        <f aca="false">0.6*C119</f>
        <v>2.568</v>
      </c>
      <c r="J119" s="25"/>
      <c r="K119" s="25"/>
      <c r="L119" s="25"/>
      <c r="M119" s="25"/>
      <c r="N119" s="25"/>
      <c r="O119" s="148" t="n">
        <v>59560</v>
      </c>
      <c r="P119" s="148" t="n">
        <v>59564</v>
      </c>
      <c r="Q119" s="204"/>
      <c r="R119" s="276"/>
      <c r="S119" s="239" t="n">
        <v>1</v>
      </c>
      <c r="T119" s="148" t="n">
        <f aca="false">(P119-O119)*S119</f>
        <v>4</v>
      </c>
      <c r="U119" s="152" t="n">
        <v>91423</v>
      </c>
      <c r="V119" s="153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152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236" t="s">
        <v>172</v>
      </c>
      <c r="C121" s="148" t="n">
        <f aca="false">H121+E121</f>
        <v>393.653</v>
      </c>
      <c r="D121" s="148"/>
      <c r="E121" s="148" t="n">
        <f aca="false">F121+G121</f>
        <v>25.753</v>
      </c>
      <c r="F121" s="148" t="n">
        <f aca="false">0.04*H121</f>
        <v>14.716</v>
      </c>
      <c r="G121" s="148" t="n">
        <f aca="false">0.03*H121</f>
        <v>11.037</v>
      </c>
      <c r="H121" s="148" t="n">
        <f aca="false">T121</f>
        <v>367.9</v>
      </c>
      <c r="I121" s="148" t="n">
        <f aca="false">0.6*C121</f>
        <v>236.1918</v>
      </c>
      <c r="J121" s="25"/>
      <c r="K121" s="25"/>
      <c r="L121" s="25"/>
      <c r="M121" s="25"/>
      <c r="N121" s="25"/>
      <c r="O121" s="148" t="n">
        <v>5840.1</v>
      </c>
      <c r="P121" s="148" t="n">
        <v>6208</v>
      </c>
      <c r="Q121" s="204"/>
      <c r="R121" s="276"/>
      <c r="S121" s="239" t="n">
        <v>1</v>
      </c>
      <c r="T121" s="148" t="n">
        <f aca="false">(P121-O121)*S121</f>
        <v>367.9</v>
      </c>
      <c r="U121" s="152" t="n">
        <v>9695</v>
      </c>
      <c r="V121" s="153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236" t="s">
        <v>185</v>
      </c>
      <c r="C122" s="148" t="n">
        <f aca="false">H122+E122</f>
        <v>823.9</v>
      </c>
      <c r="D122" s="148"/>
      <c r="E122" s="148" t="n">
        <f aca="false">F122+G122</f>
        <v>53.9</v>
      </c>
      <c r="F122" s="148" t="n">
        <f aca="false">0.04*H122</f>
        <v>30.8</v>
      </c>
      <c r="G122" s="148" t="n">
        <f aca="false">0.03*H122</f>
        <v>23.1</v>
      </c>
      <c r="H122" s="148" t="n">
        <f aca="false">T122</f>
        <v>770</v>
      </c>
      <c r="I122" s="148" t="n">
        <f aca="false">0.6*C122</f>
        <v>494.34</v>
      </c>
      <c r="J122" s="25"/>
      <c r="K122" s="25"/>
      <c r="L122" s="25"/>
      <c r="M122" s="25"/>
      <c r="N122" s="25"/>
      <c r="O122" s="148" t="n">
        <f aca="false">56805+29674</f>
        <v>86479</v>
      </c>
      <c r="P122" s="148" t="n">
        <f aca="false">57193+30056</f>
        <v>87249</v>
      </c>
      <c r="Q122" s="204"/>
      <c r="R122" s="276"/>
      <c r="S122" s="239" t="n">
        <v>1</v>
      </c>
      <c r="T122" s="148" t="n">
        <f aca="false">(P122-O122)*S122</f>
        <v>770</v>
      </c>
      <c r="U122" s="152" t="n">
        <v>18723</v>
      </c>
      <c r="V122" s="153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236" t="s">
        <v>187</v>
      </c>
      <c r="C123" s="148" t="n">
        <f aca="false">H123+E123</f>
        <v>1282.93</v>
      </c>
      <c r="D123" s="148"/>
      <c r="E123" s="148" t="n">
        <f aca="false">F123+G123</f>
        <v>83.93</v>
      </c>
      <c r="F123" s="148" t="n">
        <f aca="false">0.04*H123</f>
        <v>47.96</v>
      </c>
      <c r="G123" s="148" t="n">
        <f aca="false">0.03*H123</f>
        <v>35.97</v>
      </c>
      <c r="H123" s="148" t="n">
        <f aca="false">T123</f>
        <v>1199</v>
      </c>
      <c r="I123" s="148" t="n">
        <f aca="false">0.6*C123</f>
        <v>769.758</v>
      </c>
      <c r="J123" s="25"/>
      <c r="K123" s="25"/>
      <c r="L123" s="25"/>
      <c r="M123" s="25"/>
      <c r="N123" s="25" t="s">
        <v>170</v>
      </c>
      <c r="O123" s="148" t="n">
        <v>35288</v>
      </c>
      <c r="P123" s="148" t="n">
        <v>36487</v>
      </c>
      <c r="Q123" s="204"/>
      <c r="R123" s="276"/>
      <c r="S123" s="239" t="n">
        <v>1</v>
      </c>
      <c r="T123" s="148" t="n">
        <f aca="false">(P123-O123)*S123</f>
        <v>1199</v>
      </c>
      <c r="U123" s="152" t="n">
        <v>3275</v>
      </c>
      <c r="V123" s="153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7" t="s">
        <v>189</v>
      </c>
      <c r="C124" s="594" t="n">
        <f aca="false">H124+E124</f>
        <v>4622.4</v>
      </c>
      <c r="D124" s="190"/>
      <c r="E124" s="190" t="n">
        <f aca="false">F124+G124</f>
        <v>302.4</v>
      </c>
      <c r="F124" s="190" t="n">
        <f aca="false">0.04*H124</f>
        <v>172.8</v>
      </c>
      <c r="G124" s="190" t="n">
        <f aca="false">0.03*H124</f>
        <v>129.6</v>
      </c>
      <c r="H124" s="190" t="n">
        <f aca="false">T124</f>
        <v>4320</v>
      </c>
      <c r="I124" s="190" t="n">
        <f aca="false">T553</f>
        <v>0</v>
      </c>
      <c r="J124" s="189"/>
      <c r="K124" s="189"/>
      <c r="L124" s="189"/>
      <c r="M124" s="189"/>
      <c r="N124" s="189"/>
      <c r="O124" s="190" t="n">
        <v>12656</v>
      </c>
      <c r="P124" s="190" t="n">
        <v>12710</v>
      </c>
      <c r="Q124" s="262"/>
      <c r="R124" s="398"/>
      <c r="S124" s="401" t="n">
        <v>80</v>
      </c>
      <c r="T124" s="190" t="n">
        <f aca="false">(P124-O124)*S124</f>
        <v>4320</v>
      </c>
      <c r="U124" s="152"/>
      <c r="V124" s="153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152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236" t="s">
        <v>192</v>
      </c>
      <c r="C126" s="148" t="n">
        <f aca="false">H126+E126</f>
        <v>982.549999999977</v>
      </c>
      <c r="D126" s="148"/>
      <c r="E126" s="148" t="n">
        <f aca="false">F126+G126</f>
        <v>68.5499999999984</v>
      </c>
      <c r="F126" s="148" t="n">
        <f aca="false">0.035*H126</f>
        <v>31.9899999999992</v>
      </c>
      <c r="G126" s="148" t="n">
        <f aca="false">H126*0.04</f>
        <v>36.5599999999991</v>
      </c>
      <c r="H126" s="148" t="n">
        <f aca="false">T126</f>
        <v>913.999999999978</v>
      </c>
      <c r="I126" s="148" t="n">
        <f aca="false">0.6*C126</f>
        <v>589.529999999986</v>
      </c>
      <c r="J126" s="25"/>
      <c r="K126" s="25"/>
      <c r="L126" s="25"/>
      <c r="M126" s="25"/>
      <c r="N126" s="25"/>
      <c r="O126" s="148" t="n">
        <v>8170.6</v>
      </c>
      <c r="P126" s="148" t="n">
        <v>8216.3</v>
      </c>
      <c r="Q126" s="204"/>
      <c r="R126" s="276"/>
      <c r="S126" s="239" t="n">
        <v>20</v>
      </c>
      <c r="T126" s="148" t="n">
        <f aca="false">(P126-O126)*S126</f>
        <v>913.999999999978</v>
      </c>
      <c r="U126" s="152" t="n">
        <v>33780</v>
      </c>
      <c r="V126" s="153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269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79" t="s">
        <v>197</v>
      </c>
      <c r="C128" s="32" t="n">
        <f aca="false">H128+E128</f>
        <v>0</v>
      </c>
      <c r="D128" s="32"/>
      <c r="E128" s="32" t="n">
        <f aca="false">F128+G128</f>
        <v>0</v>
      </c>
      <c r="F128" s="32" t="n">
        <f aca="false">0.04*H128</f>
        <v>0</v>
      </c>
      <c r="G128" s="32" t="n">
        <f aca="false">0.03*H128</f>
        <v>0</v>
      </c>
      <c r="H128" s="32" t="n">
        <f aca="false">T128</f>
        <v>0</v>
      </c>
      <c r="I128" s="32" t="n">
        <f aca="false">0.6*C128</f>
        <v>0</v>
      </c>
      <c r="J128" s="35"/>
      <c r="K128" s="35"/>
      <c r="L128" s="35"/>
      <c r="M128" s="35"/>
      <c r="N128" s="35"/>
      <c r="O128" s="32" t="n">
        <v>2557</v>
      </c>
      <c r="P128" s="32" t="n">
        <v>2557</v>
      </c>
      <c r="Q128" s="36"/>
      <c r="R128" s="42"/>
      <c r="S128" s="69" t="n">
        <v>1</v>
      </c>
      <c r="T128" s="32" t="n">
        <f aca="false">(P128-O128)*S128</f>
        <v>0</v>
      </c>
      <c r="U128" s="38" t="n">
        <v>2466</v>
      </c>
      <c r="V128" s="39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269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31" t="s">
        <v>200</v>
      </c>
      <c r="C130" s="32" t="n">
        <f aca="false">H130+E130</f>
        <v>0</v>
      </c>
      <c r="D130" s="126"/>
      <c r="E130" s="32" t="n">
        <f aca="false">F130+G130</f>
        <v>0</v>
      </c>
      <c r="F130" s="32" t="n">
        <f aca="false">0.04*H130</f>
        <v>0</v>
      </c>
      <c r="G130" s="32" t="n">
        <f aca="false">0.03*H130</f>
        <v>0</v>
      </c>
      <c r="H130" s="32" t="n">
        <f aca="false">T130</f>
        <v>0</v>
      </c>
      <c r="I130" s="109" t="n">
        <f aca="false">0.6*C130</f>
        <v>0</v>
      </c>
      <c r="J130" s="63"/>
      <c r="K130" s="63"/>
      <c r="L130" s="63"/>
      <c r="M130" s="63"/>
      <c r="N130" s="63"/>
      <c r="O130" s="126" t="n">
        <v>31237</v>
      </c>
      <c r="P130" s="126" t="n">
        <v>31237</v>
      </c>
      <c r="Q130" s="138"/>
      <c r="R130" s="139"/>
      <c r="S130" s="126" t="n">
        <v>1</v>
      </c>
      <c r="T130" s="32" t="n">
        <f aca="false">(P130-O130)*S130</f>
        <v>0</v>
      </c>
      <c r="U130" s="38" t="n">
        <v>286946</v>
      </c>
      <c r="V130" s="39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136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86810.3529999999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152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152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05" t="s">
        <v>203</v>
      </c>
      <c r="C134" s="161" t="n">
        <f aca="false">H134+E134</f>
        <v>1995.00777000001</v>
      </c>
      <c r="D134" s="206" t="n">
        <f aca="false">D138+D139</f>
        <v>28500.1110000001</v>
      </c>
      <c r="E134" s="206" t="n">
        <f aca="false">F134+G134</f>
        <v>1995.00777000001</v>
      </c>
      <c r="F134" s="206" t="n">
        <f aca="false">0.04*D134</f>
        <v>1140.00444</v>
      </c>
      <c r="G134" s="206" t="n">
        <f aca="false">0.03*D134</f>
        <v>855.003330000003</v>
      </c>
      <c r="H134" s="206"/>
      <c r="I134" s="206" t="n">
        <v>0</v>
      </c>
      <c r="J134" s="208"/>
      <c r="K134" s="208"/>
      <c r="L134" s="208"/>
      <c r="M134" s="208"/>
      <c r="N134" s="208"/>
      <c r="O134" s="309" t="n">
        <v>2670.19</v>
      </c>
      <c r="P134" s="309" t="n">
        <v>2731.23</v>
      </c>
      <c r="Q134" s="221"/>
      <c r="R134" s="404"/>
      <c r="S134" s="206" t="n">
        <v>60</v>
      </c>
      <c r="T134" s="206" t="n">
        <f aca="false">(P134-O134)*S134</f>
        <v>3662.4</v>
      </c>
      <c r="U134" s="209" t="n">
        <v>1906</v>
      </c>
      <c r="V134" s="210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08"/>
      <c r="C135" s="206"/>
      <c r="D135" s="206"/>
      <c r="E135" s="206"/>
      <c r="F135" s="206"/>
      <c r="G135" s="206"/>
      <c r="H135" s="206"/>
      <c r="I135" s="161"/>
      <c r="J135" s="208"/>
      <c r="K135" s="208"/>
      <c r="L135" s="208"/>
      <c r="M135" s="208"/>
      <c r="N135" s="208"/>
      <c r="O135" s="309" t="n">
        <v>1369.53</v>
      </c>
      <c r="P135" s="309" t="n">
        <v>1396.16</v>
      </c>
      <c r="Q135" s="221"/>
      <c r="R135" s="404"/>
      <c r="S135" s="206" t="n">
        <v>20</v>
      </c>
      <c r="T135" s="206" t="n">
        <f aca="false">(P135-O135)*S135</f>
        <v>532.600000000002</v>
      </c>
      <c r="U135" s="209" t="n">
        <v>1821</v>
      </c>
      <c r="V135" s="210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08"/>
      <c r="C136" s="206"/>
      <c r="D136" s="206"/>
      <c r="E136" s="206"/>
      <c r="F136" s="206"/>
      <c r="G136" s="206"/>
      <c r="H136" s="206"/>
      <c r="I136" s="206"/>
      <c r="J136" s="208"/>
      <c r="K136" s="208"/>
      <c r="L136" s="208"/>
      <c r="M136" s="208"/>
      <c r="N136" s="208"/>
      <c r="O136" s="309" t="n">
        <v>626.599</v>
      </c>
      <c r="P136" s="309" t="n">
        <v>653.3225</v>
      </c>
      <c r="Q136" s="221"/>
      <c r="R136" s="595"/>
      <c r="S136" s="206" t="n">
        <v>60</v>
      </c>
      <c r="T136" s="206" t="n">
        <f aca="false">(P136-O136)*S136</f>
        <v>1603.41</v>
      </c>
      <c r="U136" s="209" t="n">
        <v>1903</v>
      </c>
      <c r="V136" s="210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308" t="s">
        <v>207</v>
      </c>
      <c r="C137" s="206"/>
      <c r="D137" s="206"/>
      <c r="E137" s="206"/>
      <c r="F137" s="206"/>
      <c r="G137" s="206"/>
      <c r="H137" s="206"/>
      <c r="I137" s="206"/>
      <c r="J137" s="208"/>
      <c r="K137" s="208"/>
      <c r="L137" s="208"/>
      <c r="M137" s="208"/>
      <c r="N137" s="208"/>
      <c r="O137" s="309" t="n">
        <v>83651.111</v>
      </c>
      <c r="P137" s="309" t="n">
        <v>85593.052</v>
      </c>
      <c r="Q137" s="221"/>
      <c r="R137" s="596"/>
      <c r="S137" s="206" t="n">
        <v>1</v>
      </c>
      <c r="T137" s="206" t="n">
        <f aca="false">(P137-O137)*S137</f>
        <v>1941.94099999999</v>
      </c>
      <c r="U137" s="209" t="n">
        <v>9454</v>
      </c>
      <c r="V137" s="210" t="str">
        <f aca="false">V135</f>
        <v>об.быт.корп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308" t="s">
        <v>208</v>
      </c>
      <c r="C138" s="206"/>
      <c r="D138" s="206" t="n">
        <f aca="false">T134+T135+T136+T137+T138</f>
        <v>7787.09099999999</v>
      </c>
      <c r="E138" s="206"/>
      <c r="F138" s="206"/>
      <c r="G138" s="206"/>
      <c r="H138" s="206"/>
      <c r="I138" s="206"/>
      <c r="J138" s="208"/>
      <c r="K138" s="208"/>
      <c r="L138" s="208"/>
      <c r="M138" s="208"/>
      <c r="N138" s="208"/>
      <c r="O138" s="309" t="n">
        <v>1941.211</v>
      </c>
      <c r="P138" s="309" t="n">
        <v>1987.951</v>
      </c>
      <c r="Q138" s="221"/>
      <c r="R138" s="461"/>
      <c r="S138" s="206" t="n">
        <v>1</v>
      </c>
      <c r="T138" s="206" t="n">
        <f aca="false">(P138-O138)*S138</f>
        <v>46.74</v>
      </c>
      <c r="U138" s="209" t="n">
        <v>9314</v>
      </c>
      <c r="V138" s="210" t="s">
        <v>209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308" t="s">
        <v>210</v>
      </c>
      <c r="C139" s="206"/>
      <c r="D139" s="206" t="n">
        <f aca="false">T139+T140</f>
        <v>20713.0200000001</v>
      </c>
      <c r="E139" s="206"/>
      <c r="F139" s="206"/>
      <c r="G139" s="206"/>
      <c r="H139" s="206"/>
      <c r="I139" s="206"/>
      <c r="J139" s="208"/>
      <c r="K139" s="208"/>
      <c r="L139" s="208"/>
      <c r="M139" s="208"/>
      <c r="N139" s="208"/>
      <c r="O139" s="309" t="n">
        <v>23526.083</v>
      </c>
      <c r="P139" s="309" t="n">
        <v>23995.06</v>
      </c>
      <c r="Q139" s="221"/>
      <c r="R139" s="461"/>
      <c r="S139" s="206" t="n">
        <v>40</v>
      </c>
      <c r="T139" s="206" t="n">
        <f aca="false">(P139-O139)*S139</f>
        <v>18759.0800000001</v>
      </c>
      <c r="U139" s="209" t="n">
        <v>1793</v>
      </c>
      <c r="V139" s="210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309" t="n">
        <v>2992.3415</v>
      </c>
      <c r="P140" s="309" t="n">
        <v>3041.19</v>
      </c>
      <c r="Q140" s="9"/>
      <c r="R140" s="151"/>
      <c r="S140" s="206" t="n">
        <v>40</v>
      </c>
      <c r="T140" s="206" t="n">
        <f aca="false">(P140-O140)*S140</f>
        <v>1953.94</v>
      </c>
      <c r="U140" s="209" t="n">
        <v>9996</v>
      </c>
      <c r="V140" s="210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136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302" t="s">
        <v>212</v>
      </c>
      <c r="C142" s="597" t="n">
        <f aca="false">H142+E142+C144</f>
        <v>8073.8952</v>
      </c>
      <c r="D142" s="598" t="n">
        <f aca="false">T142</f>
        <v>104861.36</v>
      </c>
      <c r="E142" s="599" t="n">
        <f aca="false">F142+G142</f>
        <v>7340.2952</v>
      </c>
      <c r="F142" s="598" t="n">
        <f aca="false">0.04*D142</f>
        <v>4194.4544</v>
      </c>
      <c r="G142" s="598" t="n">
        <f aca="false">0.03*D142</f>
        <v>3145.8408</v>
      </c>
      <c r="H142" s="598"/>
      <c r="I142" s="206" t="n">
        <f aca="false">T143</f>
        <v>0</v>
      </c>
      <c r="J142" s="208"/>
      <c r="K142" s="208"/>
      <c r="L142" s="208"/>
      <c r="M142" s="208"/>
      <c r="N142" s="208" t="s">
        <v>213</v>
      </c>
      <c r="O142" s="206" t="n">
        <v>42262.16</v>
      </c>
      <c r="P142" s="206" t="n">
        <v>44184.516</v>
      </c>
      <c r="Q142" s="9"/>
      <c r="R142" s="304"/>
      <c r="S142" s="598" t="n">
        <v>60</v>
      </c>
      <c r="T142" s="598" t="n">
        <f aca="false">(P142-O142)*S142-T144</f>
        <v>104861.36</v>
      </c>
      <c r="U142" s="600" t="n">
        <v>14314</v>
      </c>
      <c r="V142" s="6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209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291" t="s">
        <v>216</v>
      </c>
      <c r="C144" s="597" t="n">
        <f aca="false">H144+E144</f>
        <v>733.6</v>
      </c>
      <c r="D144" s="598" t="n">
        <f aca="false">T144</f>
        <v>10480</v>
      </c>
      <c r="E144" s="599" t="n">
        <f aca="false">F144+G144</f>
        <v>733.6</v>
      </c>
      <c r="F144" s="598" t="n">
        <f aca="false">0.04*D144</f>
        <v>419.2</v>
      </c>
      <c r="G144" s="598" t="n">
        <f aca="false">0.03*D144</f>
        <v>314.4</v>
      </c>
      <c r="H144" s="598"/>
      <c r="I144" s="206" t="n">
        <f aca="false">T145</f>
        <v>11920</v>
      </c>
      <c r="J144" s="208"/>
      <c r="K144" s="208"/>
      <c r="L144" s="208"/>
      <c r="M144" s="208"/>
      <c r="N144" s="208" t="s">
        <v>213</v>
      </c>
      <c r="O144" s="206" t="n">
        <v>5885</v>
      </c>
      <c r="P144" s="206" t="n">
        <v>6147</v>
      </c>
      <c r="Q144" s="9"/>
      <c r="R144" s="304"/>
      <c r="S144" s="598" t="n">
        <v>40</v>
      </c>
      <c r="T144" s="598" t="n">
        <f aca="false">(P144-O144)*S144</f>
        <v>10480</v>
      </c>
      <c r="U144" s="209"/>
      <c r="V144" s="210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291" t="s">
        <v>218</v>
      </c>
      <c r="C145" s="602" t="n">
        <f aca="false">E145+E146</f>
        <v>1189.08</v>
      </c>
      <c r="D145" s="206" t="n">
        <f aca="false">T145</f>
        <v>11920</v>
      </c>
      <c r="E145" s="206" t="n">
        <f aca="false">F145+G145</f>
        <v>1108.56</v>
      </c>
      <c r="F145" s="206" t="n">
        <f aca="false">0.05*D145</f>
        <v>596</v>
      </c>
      <c r="G145" s="206" t="n">
        <f aca="false">0.043*D145</f>
        <v>512.56</v>
      </c>
      <c r="H145" s="206"/>
      <c r="I145" s="206" t="n">
        <f aca="false">0.6*D145</f>
        <v>7152</v>
      </c>
      <c r="J145" s="208"/>
      <c r="K145" s="208"/>
      <c r="L145" s="208"/>
      <c r="M145" s="208"/>
      <c r="N145" s="208"/>
      <c r="O145" s="598" t="n">
        <v>16102</v>
      </c>
      <c r="P145" s="598" t="n">
        <v>16400</v>
      </c>
      <c r="Q145" s="208" t="s">
        <v>39</v>
      </c>
      <c r="R145" s="304"/>
      <c r="S145" s="223" t="n">
        <v>40</v>
      </c>
      <c r="T145" s="206" t="n">
        <f aca="false">(P145-O145)*S145</f>
        <v>11920</v>
      </c>
      <c r="U145" s="209" t="n">
        <v>1571</v>
      </c>
      <c r="V145" s="210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308"/>
      <c r="C146" s="161"/>
      <c r="D146" s="206" t="n">
        <f aca="false">T146</f>
        <v>2684</v>
      </c>
      <c r="E146" s="206" t="n">
        <f aca="false">F146+G146</f>
        <v>80.52</v>
      </c>
      <c r="F146" s="206" t="n">
        <f aca="false">0.02*D146</f>
        <v>53.68</v>
      </c>
      <c r="G146" s="206" t="n">
        <f aca="false">0.01*D146</f>
        <v>26.84</v>
      </c>
      <c r="H146" s="206"/>
      <c r="I146" s="206" t="n">
        <f aca="false">0.6*D146</f>
        <v>1610.4</v>
      </c>
      <c r="J146" s="208"/>
      <c r="K146" s="208"/>
      <c r="L146" s="208"/>
      <c r="M146" s="208"/>
      <c r="N146" s="208"/>
      <c r="O146" s="598" t="n">
        <v>113321</v>
      </c>
      <c r="P146" s="598" t="n">
        <v>116005</v>
      </c>
      <c r="Q146" s="208"/>
      <c r="R146" s="304"/>
      <c r="S146" s="223" t="n">
        <v>1</v>
      </c>
      <c r="T146" s="206" t="n">
        <f aca="false">(P146-O146)*S146</f>
        <v>2684</v>
      </c>
      <c r="U146" s="209" t="n">
        <v>8673</v>
      </c>
      <c r="V146" s="210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209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05" t="s">
        <v>222</v>
      </c>
      <c r="C148" s="602" t="n">
        <f aca="false">F148+G148</f>
        <v>2845.2375</v>
      </c>
      <c r="D148" s="206" t="n">
        <f aca="false">T148</f>
        <v>40646.25</v>
      </c>
      <c r="E148" s="206" t="n">
        <f aca="false">F148+G148</f>
        <v>2845.2375</v>
      </c>
      <c r="F148" s="206" t="n">
        <f aca="false">0.04*H148</f>
        <v>1625.85</v>
      </c>
      <c r="G148" s="206" t="n">
        <f aca="false">0.03*H148</f>
        <v>1219.3875</v>
      </c>
      <c r="H148" s="206" t="n">
        <f aca="false">T148</f>
        <v>40646.25</v>
      </c>
      <c r="I148" s="206" t="n">
        <f aca="false">Z525</f>
        <v>6780</v>
      </c>
      <c r="J148" s="208"/>
      <c r="K148" s="208"/>
      <c r="L148" s="208"/>
      <c r="M148" s="208"/>
      <c r="N148" s="208"/>
      <c r="O148" s="603" t="s">
        <v>224</v>
      </c>
      <c r="P148" s="603" t="s">
        <v>846</v>
      </c>
      <c r="Q148" s="208" t="s">
        <v>52</v>
      </c>
      <c r="R148" s="304"/>
      <c r="S148" s="223" t="n">
        <v>60</v>
      </c>
      <c r="T148" s="206" t="n">
        <f aca="false">(P148-O148)*S148</f>
        <v>40646.25</v>
      </c>
      <c r="U148" s="209" t="n">
        <v>27421830</v>
      </c>
      <c r="V148" s="210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305"/>
      <c r="C149" s="250"/>
      <c r="D149" s="250"/>
      <c r="E149" s="250"/>
      <c r="F149" s="130"/>
      <c r="G149" s="130"/>
      <c r="H149" s="130"/>
      <c r="I149" s="130"/>
      <c r="J149" s="295"/>
      <c r="K149" s="295"/>
      <c r="L149" s="295"/>
      <c r="M149" s="295"/>
      <c r="N149" s="295"/>
      <c r="O149" s="130"/>
      <c r="P149" s="130"/>
      <c r="Q149" s="144"/>
      <c r="R149" s="145"/>
      <c r="S149" s="130"/>
      <c r="T149" s="130"/>
      <c r="U149" s="136"/>
      <c r="V149" s="129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05" t="s">
        <v>227</v>
      </c>
      <c r="C150" s="161" t="n">
        <f aca="false">H150+E150</f>
        <v>0</v>
      </c>
      <c r="D150" s="206" t="n">
        <f aca="false">T150+T151</f>
        <v>0</v>
      </c>
      <c r="E150" s="206" t="n">
        <f aca="false">F150+G150</f>
        <v>0</v>
      </c>
      <c r="F150" s="206" t="n">
        <f aca="false">0.04*(H150+D150)</f>
        <v>0</v>
      </c>
      <c r="G150" s="206" t="n">
        <f aca="false">0.03*(H150+D150)</f>
        <v>0</v>
      </c>
      <c r="H150" s="206" t="n">
        <f aca="false">T152</f>
        <v>0</v>
      </c>
      <c r="I150" s="206" t="n">
        <f aca="false">0.4*C150</f>
        <v>0</v>
      </c>
      <c r="J150" s="208"/>
      <c r="K150" s="208"/>
      <c r="L150" s="208"/>
      <c r="M150" s="208"/>
      <c r="N150" s="208" t="s">
        <v>228</v>
      </c>
      <c r="O150" s="309" t="n">
        <v>1034.443</v>
      </c>
      <c r="P150" s="309" t="n">
        <v>1034.443</v>
      </c>
      <c r="Q150" s="9"/>
      <c r="R150" s="461"/>
      <c r="S150" s="223" t="n">
        <v>40</v>
      </c>
      <c r="T150" s="206" t="n">
        <f aca="false">(P150-O150)*S150</f>
        <v>0</v>
      </c>
      <c r="U150" s="209" t="n">
        <v>9834</v>
      </c>
      <c r="V150" s="210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308"/>
      <c r="C151" s="161"/>
      <c r="D151" s="206"/>
      <c r="E151" s="206"/>
      <c r="F151" s="206"/>
      <c r="G151" s="206"/>
      <c r="H151" s="206"/>
      <c r="I151" s="206" t="n">
        <f aca="false">0.4*C151</f>
        <v>0</v>
      </c>
      <c r="J151" s="208"/>
      <c r="K151" s="208"/>
      <c r="L151" s="208"/>
      <c r="M151" s="208"/>
      <c r="N151" s="208"/>
      <c r="O151" s="309" t="n">
        <v>400.122</v>
      </c>
      <c r="P151" s="309" t="n">
        <v>400.122</v>
      </c>
      <c r="Q151" s="9"/>
      <c r="R151" s="304"/>
      <c r="S151" s="223" t="n">
        <v>30</v>
      </c>
      <c r="T151" s="206" t="n">
        <f aca="false">(P151-O151)*S151</f>
        <v>0</v>
      </c>
      <c r="U151" s="209" t="n">
        <v>9861</v>
      </c>
      <c r="V151" s="210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136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209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05" t="s">
        <v>229</v>
      </c>
      <c r="C154" s="161" t="n">
        <f aca="false">H154+E154</f>
        <v>81.7431999999999</v>
      </c>
      <c r="D154" s="546" t="n">
        <f aca="false">T154+T156+T157+T159+T160+T161</f>
        <v>287078.26</v>
      </c>
      <c r="E154" s="206" t="n">
        <f aca="false">G154+F154</f>
        <v>81.7431999999999</v>
      </c>
      <c r="F154" s="206" t="n">
        <f aca="false">0.04*(T160+T161)</f>
        <v>46.7103999999999</v>
      </c>
      <c r="G154" s="206" t="n">
        <f aca="false">0.03*(T160+T161)</f>
        <v>35.0328</v>
      </c>
      <c r="H154" s="206"/>
      <c r="I154" s="206" t="n">
        <f aca="false">0.54*(T160+T161)*0</f>
        <v>0</v>
      </c>
      <c r="J154" s="208"/>
      <c r="K154" s="208"/>
      <c r="L154" s="208"/>
      <c r="M154" s="208"/>
      <c r="N154" s="208"/>
      <c r="O154" s="309"/>
      <c r="P154" s="309"/>
      <c r="Q154" s="9"/>
      <c r="R154" s="461"/>
      <c r="S154" s="223"/>
      <c r="T154" s="206"/>
      <c r="U154" s="209"/>
      <c r="V154" s="210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308"/>
      <c r="C155" s="206"/>
      <c r="D155" s="206"/>
      <c r="E155" s="206"/>
      <c r="F155" s="206"/>
      <c r="G155" s="206"/>
      <c r="H155" s="206"/>
      <c r="I155" s="206" t="n">
        <f aca="false">0.54*C155</f>
        <v>0</v>
      </c>
      <c r="J155" s="208"/>
      <c r="K155" s="208"/>
      <c r="L155" s="208"/>
      <c r="M155" s="208"/>
      <c r="N155" s="208"/>
      <c r="O155" s="604"/>
      <c r="P155" s="604"/>
      <c r="Q155" s="9"/>
      <c r="R155" s="461"/>
      <c r="S155" s="223"/>
      <c r="T155" s="206"/>
      <c r="U155" s="209"/>
      <c r="V155" s="210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308"/>
      <c r="C156" s="206"/>
      <c r="D156" s="206"/>
      <c r="E156" s="206"/>
      <c r="F156" s="206"/>
      <c r="G156" s="206"/>
      <c r="H156" s="206"/>
      <c r="I156" s="206" t="n">
        <f aca="false">0.54*C156</f>
        <v>0</v>
      </c>
      <c r="J156" s="208"/>
      <c r="K156" s="208"/>
      <c r="L156" s="208"/>
      <c r="M156" s="208"/>
      <c r="N156" s="208"/>
      <c r="O156" s="603" t="s">
        <v>231</v>
      </c>
      <c r="P156" s="603" t="s">
        <v>847</v>
      </c>
      <c r="Q156" s="9"/>
      <c r="R156" s="461"/>
      <c r="S156" s="223" t="n">
        <v>300</v>
      </c>
      <c r="T156" s="206" t="n">
        <f aca="false">(P156-O156)*S156</f>
        <v>183591.9</v>
      </c>
      <c r="U156" s="209" t="n">
        <v>257</v>
      </c>
      <c r="V156" s="210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308"/>
      <c r="C157" s="206"/>
      <c r="D157" s="206"/>
      <c r="E157" s="206"/>
      <c r="F157" s="206"/>
      <c r="G157" s="206"/>
      <c r="H157" s="206"/>
      <c r="I157" s="206" t="n">
        <f aca="false">0.54*C157</f>
        <v>0</v>
      </c>
      <c r="J157" s="208"/>
      <c r="K157" s="208"/>
      <c r="L157" s="208"/>
      <c r="M157" s="208"/>
      <c r="N157" s="208"/>
      <c r="O157" s="603" t="s">
        <v>235</v>
      </c>
      <c r="P157" s="603" t="s">
        <v>848</v>
      </c>
      <c r="Q157" s="9"/>
      <c r="R157" s="461"/>
      <c r="S157" s="223" t="n">
        <v>300</v>
      </c>
      <c r="T157" s="206" t="n">
        <f aca="false">(P157-O157)*S157</f>
        <v>102318.6</v>
      </c>
      <c r="U157" s="209" t="n">
        <v>851</v>
      </c>
      <c r="V157" s="210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136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2"/>
      <c r="K159" s="212"/>
      <c r="L159" s="212"/>
      <c r="M159" s="212"/>
      <c r="N159" s="212"/>
      <c r="O159" s="251"/>
      <c r="P159" s="251"/>
      <c r="Q159" s="144"/>
      <c r="R159" s="290"/>
      <c r="S159" s="253"/>
      <c r="T159" s="130"/>
      <c r="U159" s="136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08"/>
      <c r="C160" s="206"/>
      <c r="D160" s="206"/>
      <c r="E160" s="206"/>
      <c r="F160" s="206"/>
      <c r="G160" s="206"/>
      <c r="H160" s="206"/>
      <c r="I160" s="206" t="n">
        <f aca="false">0.54*C160</f>
        <v>0</v>
      </c>
      <c r="J160" s="208"/>
      <c r="K160" s="208"/>
      <c r="L160" s="208"/>
      <c r="M160" s="208"/>
      <c r="N160" s="208"/>
      <c r="O160" s="309" t="n">
        <v>2274.269</v>
      </c>
      <c r="P160" s="309" t="n">
        <v>2303.397</v>
      </c>
      <c r="Q160" s="9"/>
      <c r="R160" s="461"/>
      <c r="S160" s="223" t="n">
        <v>40</v>
      </c>
      <c r="T160" s="206" t="n">
        <f aca="false">(P160-O160)*S160</f>
        <v>1165.12000000001</v>
      </c>
      <c r="U160" s="209" t="n">
        <v>6289</v>
      </c>
      <c r="V160" s="210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08"/>
      <c r="C161" s="206"/>
      <c r="D161" s="206"/>
      <c r="E161" s="206"/>
      <c r="F161" s="206"/>
      <c r="G161" s="206"/>
      <c r="H161" s="206"/>
      <c r="I161" s="206" t="n">
        <f aca="false">0.54*C161</f>
        <v>0</v>
      </c>
      <c r="J161" s="208"/>
      <c r="K161" s="208"/>
      <c r="L161" s="208"/>
      <c r="M161" s="208"/>
      <c r="N161" s="208"/>
      <c r="O161" s="309" t="n">
        <v>2063.985</v>
      </c>
      <c r="P161" s="309" t="n">
        <v>2064.073</v>
      </c>
      <c r="Q161" s="9"/>
      <c r="R161" s="461"/>
      <c r="S161" s="223" t="n">
        <v>30</v>
      </c>
      <c r="T161" s="206" t="n">
        <f aca="false">(P161-O161)*S161</f>
        <v>2.63999999999214</v>
      </c>
      <c r="U161" s="209" t="n">
        <v>9845</v>
      </c>
      <c r="V161" s="210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05" t="s">
        <v>237</v>
      </c>
      <c r="C162" s="602" t="n">
        <f aca="false">F162+G162</f>
        <v>392.951999999999</v>
      </c>
      <c r="D162" s="206" t="n">
        <f aca="false">H162+E162</f>
        <v>6006.55199999999</v>
      </c>
      <c r="E162" s="206" t="n">
        <f aca="false">F162+G162</f>
        <v>392.951999999999</v>
      </c>
      <c r="F162" s="206" t="n">
        <f aca="false">0.04*H162</f>
        <v>224.544</v>
      </c>
      <c r="G162" s="206" t="n">
        <f aca="false">0.03*H162</f>
        <v>168.408</v>
      </c>
      <c r="H162" s="206" t="n">
        <f aca="false">T162</f>
        <v>5613.59999999999</v>
      </c>
      <c r="I162" s="206" t="n">
        <f aca="false">(X518-W518)*40</f>
        <v>856.400000000001</v>
      </c>
      <c r="J162" s="208"/>
      <c r="K162" s="208"/>
      <c r="L162" s="208"/>
      <c r="M162" s="208"/>
      <c r="N162" s="208"/>
      <c r="O162" s="309" t="n">
        <v>8547.1</v>
      </c>
      <c r="P162" s="309" t="n">
        <v>8781</v>
      </c>
      <c r="Q162" s="221"/>
      <c r="R162" s="404"/>
      <c r="S162" s="223" t="n">
        <v>24</v>
      </c>
      <c r="T162" s="206" t="n">
        <f aca="false">(P162-O162)*S162</f>
        <v>5613.59999999999</v>
      </c>
      <c r="U162" s="209" t="n">
        <v>5667</v>
      </c>
      <c r="V162" s="210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15311.51567</v>
      </c>
      <c r="D163" s="206" t="n">
        <f aca="false">SUM(D138:D162)</f>
        <v>492176.533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152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320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152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5" t="s">
        <v>241</v>
      </c>
      <c r="C166" s="206" t="n">
        <f aca="false">H166+E166</f>
        <v>740.44</v>
      </c>
      <c r="D166" s="206"/>
      <c r="E166" s="206" t="n">
        <f aca="false">F166+G166</f>
        <v>48.44</v>
      </c>
      <c r="F166" s="206" t="n">
        <f aca="false">0.04*H166</f>
        <v>27.68</v>
      </c>
      <c r="G166" s="206" t="n">
        <f aca="false">0.03*H166</f>
        <v>20.76</v>
      </c>
      <c r="H166" s="206" t="n">
        <f aca="false">T166</f>
        <v>692</v>
      </c>
      <c r="I166" s="206" t="n">
        <f aca="false">0.6*C166</f>
        <v>444.264</v>
      </c>
      <c r="J166" s="208"/>
      <c r="K166" s="208"/>
      <c r="L166" s="208"/>
      <c r="M166" s="208"/>
      <c r="N166" s="208"/>
      <c r="O166" s="206" t="n">
        <v>24162</v>
      </c>
      <c r="P166" s="206" t="n">
        <v>24854</v>
      </c>
      <c r="Q166" s="9"/>
      <c r="R166" s="151"/>
      <c r="S166" s="206" t="n">
        <v>1</v>
      </c>
      <c r="T166" s="206" t="n">
        <f aca="false">(P166-O166)*S166</f>
        <v>692</v>
      </c>
      <c r="U166" s="209" t="n">
        <v>179316</v>
      </c>
      <c r="V166" s="210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308" t="s">
        <v>849</v>
      </c>
      <c r="C167" s="206" t="n">
        <f aca="false">H167+E167</f>
        <v>69.55</v>
      </c>
      <c r="D167" s="206"/>
      <c r="E167" s="206" t="n">
        <f aca="false">F167+G167</f>
        <v>4.55</v>
      </c>
      <c r="F167" s="206" t="n">
        <f aca="false">0.04*H167</f>
        <v>2.6</v>
      </c>
      <c r="G167" s="206" t="n">
        <f aca="false">0.03*H167</f>
        <v>1.95</v>
      </c>
      <c r="H167" s="206" t="n">
        <f aca="false">T167</f>
        <v>65</v>
      </c>
      <c r="I167" s="206" t="n">
        <f aca="false">0.6*C167</f>
        <v>41.73</v>
      </c>
      <c r="J167" s="208"/>
      <c r="K167" s="208"/>
      <c r="L167" s="208"/>
      <c r="M167" s="208"/>
      <c r="N167" s="208"/>
      <c r="O167" s="206" t="n">
        <v>70511</v>
      </c>
      <c r="P167" s="206" t="n">
        <v>70576</v>
      </c>
      <c r="Q167" s="221"/>
      <c r="R167" s="404"/>
      <c r="S167" s="223" t="n">
        <v>1</v>
      </c>
      <c r="T167" s="206" t="n">
        <f aca="false">(P167-O167)*S167</f>
        <v>65</v>
      </c>
      <c r="U167" s="209"/>
      <c r="V167" s="210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308" t="s">
        <v>246</v>
      </c>
      <c r="C168" s="206" t="n">
        <f aca="false">H168+E168</f>
        <v>64.2</v>
      </c>
      <c r="D168" s="206"/>
      <c r="E168" s="206" t="n">
        <f aca="false">F168+G168</f>
        <v>4.2</v>
      </c>
      <c r="F168" s="206" t="n">
        <f aca="false">0.04*H168</f>
        <v>2.4</v>
      </c>
      <c r="G168" s="206" t="n">
        <f aca="false">0.03*H168</f>
        <v>1.8</v>
      </c>
      <c r="H168" s="206" t="n">
        <f aca="false">T168</f>
        <v>60</v>
      </c>
      <c r="I168" s="206" t="n">
        <f aca="false">0.6*C168</f>
        <v>38.52</v>
      </c>
      <c r="J168" s="208"/>
      <c r="K168" s="208"/>
      <c r="L168" s="208"/>
      <c r="M168" s="208"/>
      <c r="N168" s="208"/>
      <c r="O168" s="206" t="n">
        <v>9704</v>
      </c>
      <c r="P168" s="206" t="n">
        <v>9764</v>
      </c>
      <c r="Q168" s="208" t="s">
        <v>35</v>
      </c>
      <c r="R168" s="304"/>
      <c r="S168" s="223" t="n">
        <v>1</v>
      </c>
      <c r="T168" s="206" t="n">
        <f aca="false">(P168-O168)*S168</f>
        <v>60</v>
      </c>
      <c r="U168" s="209"/>
      <c r="V168" s="210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308" t="s">
        <v>248</v>
      </c>
      <c r="C169" s="605" t="n">
        <f aca="false">H169+E169</f>
        <v>485.78</v>
      </c>
      <c r="D169" s="605"/>
      <c r="E169" s="605" t="n">
        <f aca="false">F169+G169</f>
        <v>31.78</v>
      </c>
      <c r="F169" s="605" t="n">
        <f aca="false">0.04*H169</f>
        <v>18.16</v>
      </c>
      <c r="G169" s="605" t="n">
        <f aca="false">0.03*H169</f>
        <v>13.62</v>
      </c>
      <c r="H169" s="605" t="n">
        <f aca="false">T169</f>
        <v>454</v>
      </c>
      <c r="I169" s="605" t="n">
        <f aca="false">0.6*C169</f>
        <v>291.468</v>
      </c>
      <c r="J169" s="606"/>
      <c r="K169" s="606"/>
      <c r="L169" s="606"/>
      <c r="M169" s="606"/>
      <c r="N169" s="606"/>
      <c r="O169" s="605" t="n">
        <v>22449</v>
      </c>
      <c r="P169" s="605" t="n">
        <v>22903</v>
      </c>
      <c r="Q169" s="606" t="s">
        <v>35</v>
      </c>
      <c r="R169" s="595"/>
      <c r="S169" s="607" t="n">
        <v>1</v>
      </c>
      <c r="T169" s="605" t="n">
        <f aca="false">(P169-O169)*S169</f>
        <v>454</v>
      </c>
      <c r="U169" s="209" t="n">
        <v>6648</v>
      </c>
      <c r="V169" s="210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308" t="s">
        <v>250</v>
      </c>
      <c r="C170" s="206" t="n">
        <f aca="false">H170+E170</f>
        <v>2149.63</v>
      </c>
      <c r="D170" s="206"/>
      <c r="E170" s="206" t="n">
        <f aca="false">F170+G170</f>
        <v>140.63</v>
      </c>
      <c r="F170" s="206" t="n">
        <f aca="false">0.04*H170</f>
        <v>80.36</v>
      </c>
      <c r="G170" s="206" t="n">
        <f aca="false">0.03*H170</f>
        <v>60.27</v>
      </c>
      <c r="H170" s="206" t="n">
        <f aca="false">T170</f>
        <v>2009</v>
      </c>
      <c r="I170" s="206" t="n">
        <f aca="false">0.6*C170</f>
        <v>1289.778</v>
      </c>
      <c r="J170" s="208"/>
      <c r="K170" s="208"/>
      <c r="L170" s="208"/>
      <c r="M170" s="208"/>
      <c r="N170" s="208"/>
      <c r="O170" s="206" t="n">
        <v>79085</v>
      </c>
      <c r="P170" s="206" t="n">
        <v>81094</v>
      </c>
      <c r="Q170" s="9"/>
      <c r="R170" s="151"/>
      <c r="S170" s="223" t="n">
        <v>1</v>
      </c>
      <c r="T170" s="206" t="n">
        <f aca="false">(P170-O170)*S170</f>
        <v>2009</v>
      </c>
      <c r="U170" s="209"/>
      <c r="V170" s="210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308" t="s">
        <v>252</v>
      </c>
      <c r="C171" s="206" t="n">
        <f aca="false">H171+E171</f>
        <v>4844.96</v>
      </c>
      <c r="D171" s="206"/>
      <c r="E171" s="206" t="n">
        <f aca="false">F171+G171</f>
        <v>316.96</v>
      </c>
      <c r="F171" s="206" t="n">
        <f aca="false">0.04*H171</f>
        <v>181.12</v>
      </c>
      <c r="G171" s="206" t="n">
        <f aca="false">0.03*H171</f>
        <v>135.84</v>
      </c>
      <c r="H171" s="206" t="n">
        <f aca="false">T171</f>
        <v>4528</v>
      </c>
      <c r="I171" s="206" t="n">
        <f aca="false">0.6*C171</f>
        <v>2906.976</v>
      </c>
      <c r="J171" s="208"/>
      <c r="K171" s="208"/>
      <c r="L171" s="208"/>
      <c r="M171" s="208"/>
      <c r="N171" s="208"/>
      <c r="O171" s="206" t="n">
        <v>196230</v>
      </c>
      <c r="P171" s="206" t="n">
        <v>200758</v>
      </c>
      <c r="Q171" s="208"/>
      <c r="R171" s="304"/>
      <c r="S171" s="223" t="n">
        <v>1</v>
      </c>
      <c r="T171" s="206" t="n">
        <f aca="false">(P171-O171)*S171</f>
        <v>4528</v>
      </c>
      <c r="U171" s="209"/>
      <c r="V171" s="210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308" t="s">
        <v>254</v>
      </c>
      <c r="C172" s="206" t="n">
        <f aca="false">H172+E172</f>
        <v>778.96</v>
      </c>
      <c r="D172" s="206"/>
      <c r="E172" s="206" t="n">
        <f aca="false">F172+G172</f>
        <v>50.96</v>
      </c>
      <c r="F172" s="206" t="n">
        <f aca="false">0.04*H172</f>
        <v>29.12</v>
      </c>
      <c r="G172" s="206" t="n">
        <f aca="false">0.03*H172</f>
        <v>21.84</v>
      </c>
      <c r="H172" s="206" t="n">
        <f aca="false">T172</f>
        <v>728</v>
      </c>
      <c r="I172" s="206" t="n">
        <f aca="false">0.6*C172</f>
        <v>467.376</v>
      </c>
      <c r="J172" s="292"/>
      <c r="K172" s="292"/>
      <c r="L172" s="292"/>
      <c r="M172" s="292"/>
      <c r="N172" s="292"/>
      <c r="O172" s="206" t="n">
        <v>31999</v>
      </c>
      <c r="P172" s="206" t="n">
        <v>32727</v>
      </c>
      <c r="Q172" s="9"/>
      <c r="R172" s="304"/>
      <c r="S172" s="223" t="n">
        <v>1</v>
      </c>
      <c r="T172" s="206" t="n">
        <f aca="false">(P172-O172)*S172</f>
        <v>728</v>
      </c>
      <c r="U172" s="209"/>
      <c r="V172" s="210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5"/>
      <c r="C173" s="206" t="n">
        <f aca="false">H173+E173</f>
        <v>150.87</v>
      </c>
      <c r="D173" s="206"/>
      <c r="E173" s="206" t="n">
        <f aca="false">F173+G173</f>
        <v>9.87</v>
      </c>
      <c r="F173" s="206" t="n">
        <f aca="false">0.04*H173</f>
        <v>5.64</v>
      </c>
      <c r="G173" s="206" t="n">
        <f aca="false">0.03*H173</f>
        <v>4.23</v>
      </c>
      <c r="H173" s="206" t="n">
        <f aca="false">T173</f>
        <v>141</v>
      </c>
      <c r="I173" s="206" t="n">
        <f aca="false">0.6*C173</f>
        <v>90.522</v>
      </c>
      <c r="J173" s="208"/>
      <c r="K173" s="208"/>
      <c r="L173" s="208"/>
      <c r="M173" s="208"/>
      <c r="N173" s="208"/>
      <c r="O173" s="206" t="n">
        <v>26100</v>
      </c>
      <c r="P173" s="206" t="n">
        <v>26241</v>
      </c>
      <c r="Q173" s="9"/>
      <c r="R173" s="151"/>
      <c r="S173" s="223" t="n">
        <v>1</v>
      </c>
      <c r="T173" s="206" t="n">
        <f aca="false">(P173-O173)*S173</f>
        <v>141</v>
      </c>
      <c r="U173" s="209" t="n">
        <v>8383</v>
      </c>
      <c r="V173" s="210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05" t="s">
        <v>257</v>
      </c>
      <c r="C174" s="161" t="n">
        <f aca="false">H174+E174</f>
        <v>14696.6640000002</v>
      </c>
      <c r="D174" s="161"/>
      <c r="E174" s="161" t="n">
        <f aca="false">F174+G174</f>
        <v>961.464000000013</v>
      </c>
      <c r="F174" s="161" t="n">
        <f aca="false">0.04*H174</f>
        <v>549.408000000008</v>
      </c>
      <c r="G174" s="161" t="n">
        <f aca="false">0.03*H174</f>
        <v>412.056000000006</v>
      </c>
      <c r="H174" s="161" t="n">
        <f aca="false">T174</f>
        <v>13735.2000000002</v>
      </c>
      <c r="I174" s="161" t="n">
        <f aca="false">T175+250+750</f>
        <v>1000</v>
      </c>
      <c r="J174" s="292"/>
      <c r="K174" s="292"/>
      <c r="L174" s="292"/>
      <c r="M174" s="292"/>
      <c r="N174" s="292"/>
      <c r="O174" s="608" t="n">
        <v>63704.88</v>
      </c>
      <c r="P174" s="608" t="n">
        <v>64048.26</v>
      </c>
      <c r="Q174" s="221"/>
      <c r="R174" s="404"/>
      <c r="S174" s="161" t="n">
        <v>40</v>
      </c>
      <c r="T174" s="206" t="n">
        <f aca="false">(P174-O174)*S174</f>
        <v>13735.2000000002</v>
      </c>
      <c r="U174" s="209" t="n">
        <v>2835</v>
      </c>
      <c r="V174" s="210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5.5" hidden="false" customHeight="false" outlineLevel="0" collapsed="false">
      <c r="A175" s="10"/>
      <c r="B175" s="328"/>
      <c r="C175" s="206" t="n">
        <f aca="false">H175+E175</f>
        <v>0</v>
      </c>
      <c r="D175" s="206"/>
      <c r="E175" s="206" t="n">
        <f aca="false">F175+G175</f>
        <v>0</v>
      </c>
      <c r="F175" s="206" t="n">
        <f aca="false">0.04*H175</f>
        <v>0</v>
      </c>
      <c r="G175" s="206" t="n">
        <f aca="false">0.03*H175</f>
        <v>0</v>
      </c>
      <c r="H175" s="206" t="n">
        <f aca="false">T175</f>
        <v>0</v>
      </c>
      <c r="I175" s="206" t="n">
        <f aca="false">0.6*C175</f>
        <v>0</v>
      </c>
      <c r="J175" s="208"/>
      <c r="K175" s="208"/>
      <c r="L175" s="208"/>
      <c r="M175" s="208"/>
      <c r="N175" s="208"/>
      <c r="O175" s="206" t="n">
        <v>0</v>
      </c>
      <c r="P175" s="206" t="n">
        <v>0</v>
      </c>
      <c r="Q175" s="9"/>
      <c r="R175" s="151"/>
      <c r="S175" s="223" t="n">
        <v>1</v>
      </c>
      <c r="T175" s="206" t="n">
        <f aca="false">(P175-O175)*S175</f>
        <v>0</v>
      </c>
      <c r="U175" s="209"/>
      <c r="V175" s="210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609" t="s">
        <v>259</v>
      </c>
      <c r="C176" s="206" t="n">
        <f aca="false">H176+E176</f>
        <v>795.01</v>
      </c>
      <c r="D176" s="206"/>
      <c r="E176" s="206" t="n">
        <f aca="false">F176+G176</f>
        <v>52.01</v>
      </c>
      <c r="F176" s="206" t="n">
        <f aca="false">0.04*H176</f>
        <v>29.72</v>
      </c>
      <c r="G176" s="206" t="n">
        <f aca="false">0.03*H176</f>
        <v>22.29</v>
      </c>
      <c r="H176" s="206" t="n">
        <f aca="false">T176</f>
        <v>743</v>
      </c>
      <c r="I176" s="206" t="n">
        <f aca="false">0.6*C176</f>
        <v>477.006</v>
      </c>
      <c r="J176" s="208"/>
      <c r="K176" s="208"/>
      <c r="L176" s="208"/>
      <c r="M176" s="208"/>
      <c r="N176" s="208"/>
      <c r="O176" s="206" t="n">
        <v>30767</v>
      </c>
      <c r="P176" s="206" t="n">
        <v>31510</v>
      </c>
      <c r="Q176" s="9"/>
      <c r="R176" s="151"/>
      <c r="S176" s="223" t="n">
        <v>1</v>
      </c>
      <c r="T176" s="206" t="n">
        <f aca="false">(P176-O176)*S176</f>
        <v>743</v>
      </c>
      <c r="V176" s="153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609"/>
      <c r="C177" s="188" t="n">
        <f aca="false">H177+E177</f>
        <v>9450.23999999981</v>
      </c>
      <c r="D177" s="188"/>
      <c r="E177" s="188" t="n">
        <f aca="false">F177+G177</f>
        <v>618.239999999988</v>
      </c>
      <c r="F177" s="188" t="n">
        <f aca="false">0.04*H177</f>
        <v>353.279999999993</v>
      </c>
      <c r="G177" s="188" t="n">
        <f aca="false">0.03*H177</f>
        <v>264.959999999995</v>
      </c>
      <c r="H177" s="188" t="n">
        <f aca="false">T177</f>
        <v>8831.99999999983</v>
      </c>
      <c r="I177" s="303" t="n">
        <f aca="false">0.6*C177</f>
        <v>5670.14399999989</v>
      </c>
      <c r="J177" s="25"/>
      <c r="K177" s="25"/>
      <c r="L177" s="25"/>
      <c r="M177" s="25"/>
      <c r="N177" s="25"/>
      <c r="O177" s="610" t="n">
        <v>36931.9</v>
      </c>
      <c r="P177" s="610" t="n">
        <v>37079.1</v>
      </c>
      <c r="Q177" s="25" t="s">
        <v>35</v>
      </c>
      <c r="R177" s="611"/>
      <c r="S177" s="612" t="n">
        <v>60</v>
      </c>
      <c r="T177" s="188" t="n">
        <f aca="false">(P177-O177)*S177</f>
        <v>8831.99999999983</v>
      </c>
      <c r="U177" s="152" t="n">
        <v>4093</v>
      </c>
      <c r="V177" s="153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613" t="s">
        <v>262</v>
      </c>
      <c r="C178" s="449" t="n">
        <f aca="false">H178+E178</f>
        <v>2393.59</v>
      </c>
      <c r="D178" s="449"/>
      <c r="E178" s="449" t="n">
        <f aca="false">G178+F178</f>
        <v>156.59</v>
      </c>
      <c r="F178" s="449" t="n">
        <f aca="false">0.04*H178</f>
        <v>89.48</v>
      </c>
      <c r="G178" s="449" t="n">
        <f aca="false">0.03*H178</f>
        <v>67.11</v>
      </c>
      <c r="H178" s="449" t="n">
        <f aca="false">T178</f>
        <v>2237</v>
      </c>
      <c r="I178" s="449" t="n">
        <f aca="false">0.6*C178</f>
        <v>1436.154</v>
      </c>
      <c r="J178" s="614"/>
      <c r="K178" s="614"/>
      <c r="L178" s="614"/>
      <c r="M178" s="614"/>
      <c r="N178" s="614"/>
      <c r="O178" s="449" t="n">
        <v>92188</v>
      </c>
      <c r="P178" s="449" t="n">
        <v>94425</v>
      </c>
      <c r="Q178" s="615"/>
      <c r="R178" s="616"/>
      <c r="S178" s="617" t="n">
        <v>1</v>
      </c>
      <c r="T178" s="449" t="n">
        <f aca="false">(P178-O178)*S178</f>
        <v>2237</v>
      </c>
      <c r="U178" s="152" t="n">
        <v>7368</v>
      </c>
      <c r="V178" s="153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236" t="s">
        <v>264</v>
      </c>
      <c r="C179" s="148" t="n">
        <f aca="false">H179+E179</f>
        <v>501.83</v>
      </c>
      <c r="D179" s="148"/>
      <c r="E179" s="148" t="n">
        <f aca="false">F179+G179</f>
        <v>32.83</v>
      </c>
      <c r="F179" s="148" t="n">
        <f aca="false">0.04*H179</f>
        <v>18.76</v>
      </c>
      <c r="G179" s="148" t="n">
        <f aca="false">0.03*H179</f>
        <v>14.07</v>
      </c>
      <c r="H179" s="148" t="n">
        <f aca="false">T179</f>
        <v>469</v>
      </c>
      <c r="I179" s="148" t="n">
        <f aca="false">0.6*C179</f>
        <v>301.098</v>
      </c>
      <c r="J179" s="25"/>
      <c r="K179" s="25"/>
      <c r="L179" s="25"/>
      <c r="M179" s="25"/>
      <c r="N179" s="25"/>
      <c r="O179" s="148" t="n">
        <v>7264</v>
      </c>
      <c r="P179" s="148" t="n">
        <v>7733</v>
      </c>
      <c r="Q179" s="204"/>
      <c r="R179" s="276"/>
      <c r="S179" s="239" t="n">
        <v>1</v>
      </c>
      <c r="T179" s="148" t="n">
        <f aca="false">(P179-O179)*S179</f>
        <v>469</v>
      </c>
      <c r="U179" s="152" t="n">
        <v>4327</v>
      </c>
      <c r="V179" s="153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236" t="s">
        <v>851</v>
      </c>
      <c r="C180" s="148" t="n">
        <f aca="false">H180+E180</f>
        <v>467.59</v>
      </c>
      <c r="D180" s="148"/>
      <c r="E180" s="148" t="n">
        <f aca="false">F180+G180</f>
        <v>30.59</v>
      </c>
      <c r="F180" s="148" t="n">
        <f aca="false">0.04*H180</f>
        <v>17.48</v>
      </c>
      <c r="G180" s="148" t="n">
        <f aca="false">0.03*H180</f>
        <v>13.11</v>
      </c>
      <c r="H180" s="148" t="n">
        <f aca="false">T180</f>
        <v>437</v>
      </c>
      <c r="I180" s="148" t="n">
        <f aca="false">0.6*C180</f>
        <v>280.554</v>
      </c>
      <c r="J180" s="25"/>
      <c r="K180" s="25"/>
      <c r="L180" s="25"/>
      <c r="M180" s="25"/>
      <c r="N180" s="25"/>
      <c r="O180" s="148" t="n">
        <v>3459</v>
      </c>
      <c r="P180" s="148" t="n">
        <v>3896</v>
      </c>
      <c r="Q180" s="204"/>
      <c r="R180" s="276"/>
      <c r="S180" s="239" t="n">
        <v>1</v>
      </c>
      <c r="T180" s="148" t="n">
        <f aca="false">(P180-O180)*S180</f>
        <v>437</v>
      </c>
      <c r="U180" s="152" t="n">
        <v>70373</v>
      </c>
      <c r="V180" s="153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236" t="s">
        <v>852</v>
      </c>
      <c r="C181" s="148" t="n">
        <f aca="false">H181+E181</f>
        <v>561.75</v>
      </c>
      <c r="D181" s="148"/>
      <c r="E181" s="148" t="n">
        <f aca="false">F181+G181</f>
        <v>36.75</v>
      </c>
      <c r="F181" s="148" t="n">
        <f aca="false">0.04*H181</f>
        <v>21</v>
      </c>
      <c r="G181" s="148" t="n">
        <f aca="false">0.03*H181</f>
        <v>15.75</v>
      </c>
      <c r="H181" s="148" t="n">
        <f aca="false">T181</f>
        <v>525</v>
      </c>
      <c r="I181" s="148" t="n">
        <f aca="false">0.6*C181</f>
        <v>337.05</v>
      </c>
      <c r="J181" s="25"/>
      <c r="K181" s="25"/>
      <c r="L181" s="25"/>
      <c r="M181" s="25"/>
      <c r="N181" s="25"/>
      <c r="O181" s="148" t="n">
        <v>8506</v>
      </c>
      <c r="P181" s="148" t="n">
        <v>9031</v>
      </c>
      <c r="Q181" s="204"/>
      <c r="R181" s="276"/>
      <c r="S181" s="148" t="n">
        <v>1</v>
      </c>
      <c r="T181" s="148" t="n">
        <f aca="false">(P181-O181)*S181</f>
        <v>525</v>
      </c>
      <c r="U181" s="152" t="n">
        <v>99648</v>
      </c>
      <c r="V181" s="153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236" t="s">
        <v>853</v>
      </c>
      <c r="C182" s="148" t="n">
        <f aca="false">H182+E182</f>
        <v>488.99</v>
      </c>
      <c r="D182" s="148"/>
      <c r="E182" s="148" t="n">
        <f aca="false">F182+G182</f>
        <v>31.99</v>
      </c>
      <c r="F182" s="148" t="n">
        <f aca="false">0.04*H182</f>
        <v>18.28</v>
      </c>
      <c r="G182" s="148" t="n">
        <f aca="false">0.03*H182</f>
        <v>13.71</v>
      </c>
      <c r="H182" s="148" t="n">
        <f aca="false">T182</f>
        <v>457</v>
      </c>
      <c r="I182" s="148" t="n">
        <f aca="false">0.6*C182</f>
        <v>293.394</v>
      </c>
      <c r="J182" s="25"/>
      <c r="K182" s="25"/>
      <c r="L182" s="25"/>
      <c r="M182" s="25"/>
      <c r="N182" s="25" t="s">
        <v>271</v>
      </c>
      <c r="O182" s="148" t="n">
        <v>34086</v>
      </c>
      <c r="P182" s="148" t="n">
        <v>34543</v>
      </c>
      <c r="Q182" s="237"/>
      <c r="R182" s="259"/>
      <c r="S182" s="148" t="n">
        <v>1</v>
      </c>
      <c r="T182" s="148" t="n">
        <f aca="false">(P182-O182)*S182</f>
        <v>457</v>
      </c>
      <c r="U182" s="152" t="n">
        <v>98600</v>
      </c>
      <c r="V182" s="153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236" t="s">
        <v>854</v>
      </c>
      <c r="C183" s="148" t="n">
        <f aca="false">H183+E183</f>
        <v>342.4</v>
      </c>
      <c r="D183" s="148"/>
      <c r="E183" s="148" t="n">
        <f aca="false">F183+G183</f>
        <v>22.4</v>
      </c>
      <c r="F183" s="148" t="n">
        <f aca="false">0.04*H183</f>
        <v>12.8</v>
      </c>
      <c r="G183" s="148" t="n">
        <f aca="false">0.03*H183</f>
        <v>9.6</v>
      </c>
      <c r="H183" s="148" t="n">
        <f aca="false">T183</f>
        <v>320</v>
      </c>
      <c r="I183" s="148" t="n">
        <f aca="false">0.6*C183</f>
        <v>205.44</v>
      </c>
      <c r="J183" s="25"/>
      <c r="K183" s="25"/>
      <c r="L183" s="25"/>
      <c r="M183" s="25"/>
      <c r="N183" s="25" t="s">
        <v>274</v>
      </c>
      <c r="O183" s="148" t="n">
        <v>86266</v>
      </c>
      <c r="P183" s="148" t="n">
        <v>86586</v>
      </c>
      <c r="Q183" s="204"/>
      <c r="R183" s="276"/>
      <c r="S183" s="148" t="n">
        <v>1</v>
      </c>
      <c r="T183" s="148" t="n">
        <f aca="false">(P183-O183)*S183</f>
        <v>320</v>
      </c>
      <c r="U183" s="152" t="n">
        <v>98517</v>
      </c>
      <c r="V183" s="153" t="s">
        <v>855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236" t="s">
        <v>856</v>
      </c>
      <c r="C184" s="148" t="n">
        <f aca="false">H184+E184</f>
        <v>632.37</v>
      </c>
      <c r="D184" s="148"/>
      <c r="E184" s="148" t="n">
        <f aca="false">F184++G184</f>
        <v>41.37</v>
      </c>
      <c r="F184" s="148" t="n">
        <f aca="false">0.04*H184</f>
        <v>23.64</v>
      </c>
      <c r="G184" s="148" t="n">
        <f aca="false">0.03*H184</f>
        <v>17.73</v>
      </c>
      <c r="H184" s="148" t="n">
        <f aca="false">T184</f>
        <v>591</v>
      </c>
      <c r="I184" s="148" t="n">
        <f aca="false">0.6*C184</f>
        <v>379.422</v>
      </c>
      <c r="J184" s="25"/>
      <c r="K184" s="25"/>
      <c r="L184" s="25"/>
      <c r="M184" s="25"/>
      <c r="N184" s="25" t="s">
        <v>277</v>
      </c>
      <c r="O184" s="148" t="n">
        <v>45099</v>
      </c>
      <c r="P184" s="148" t="n">
        <v>45690</v>
      </c>
      <c r="Q184" s="25" t="s">
        <v>35</v>
      </c>
      <c r="R184" s="226"/>
      <c r="S184" s="239" t="n">
        <v>1</v>
      </c>
      <c r="T184" s="148" t="n">
        <f aca="false">(P184-O184)*S184</f>
        <v>591</v>
      </c>
      <c r="U184" s="152" t="n">
        <v>98627</v>
      </c>
      <c r="V184" s="153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7" t="s">
        <v>857</v>
      </c>
      <c r="C185" s="148" t="n">
        <f aca="false">H185+E185</f>
        <v>192.6</v>
      </c>
      <c r="D185" s="148"/>
      <c r="E185" s="148" t="n">
        <f aca="false">G185+F185</f>
        <v>12.6</v>
      </c>
      <c r="F185" s="148" t="n">
        <f aca="false">0.04*H185</f>
        <v>7.2</v>
      </c>
      <c r="G185" s="148" t="n">
        <f aca="false">0.03*H185</f>
        <v>5.4</v>
      </c>
      <c r="H185" s="148" t="n">
        <f aca="false">T185</f>
        <v>180</v>
      </c>
      <c r="I185" s="148" t="n">
        <f aca="false">0.6*C185</f>
        <v>115.56</v>
      </c>
      <c r="J185" s="25"/>
      <c r="K185" s="25"/>
      <c r="L185" s="25"/>
      <c r="M185" s="25"/>
      <c r="N185" s="25"/>
      <c r="O185" s="148" t="n">
        <v>73789</v>
      </c>
      <c r="P185" s="148" t="n">
        <v>73969</v>
      </c>
      <c r="Q185" s="237"/>
      <c r="R185" s="259"/>
      <c r="S185" s="239" t="n">
        <v>1</v>
      </c>
      <c r="T185" s="148" t="n">
        <f aca="false">(P185-O185)*S185</f>
        <v>180</v>
      </c>
      <c r="U185" s="152" t="n">
        <v>98556</v>
      </c>
      <c r="V185" s="153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236" t="s">
        <v>858</v>
      </c>
      <c r="C186" s="148" t="n">
        <f aca="false">H186+E186</f>
        <v>292.11</v>
      </c>
      <c r="D186" s="148"/>
      <c r="E186" s="148" t="n">
        <f aca="false">F186+G186</f>
        <v>19.11</v>
      </c>
      <c r="F186" s="148" t="n">
        <f aca="false">0.04*H186</f>
        <v>10.92</v>
      </c>
      <c r="G186" s="148" t="n">
        <f aca="false">0.03*H186</f>
        <v>8.19</v>
      </c>
      <c r="H186" s="148" t="n">
        <f aca="false">T186</f>
        <v>273</v>
      </c>
      <c r="I186" s="148" t="n">
        <f aca="false">0.6*C186</f>
        <v>175.266</v>
      </c>
      <c r="J186" s="25"/>
      <c r="K186" s="25"/>
      <c r="L186" s="25"/>
      <c r="M186" s="25"/>
      <c r="N186" s="25"/>
      <c r="O186" s="148" t="n">
        <v>71120</v>
      </c>
      <c r="P186" s="148" t="n">
        <v>71393</v>
      </c>
      <c r="Q186" s="204"/>
      <c r="R186" s="276"/>
      <c r="S186" s="239" t="n">
        <v>1</v>
      </c>
      <c r="T186" s="148" t="n">
        <f aca="false">(P186-O186)*S186</f>
        <v>273</v>
      </c>
      <c r="U186" s="152" t="n">
        <v>98503</v>
      </c>
      <c r="V186" s="153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23" t="s">
        <v>283</v>
      </c>
      <c r="C187" s="148" t="n">
        <f aca="false">H187+E187</f>
        <v>543.56</v>
      </c>
      <c r="D187" s="148"/>
      <c r="E187" s="148" t="n">
        <f aca="false">F187+G187</f>
        <v>35.56</v>
      </c>
      <c r="F187" s="148" t="n">
        <f aca="false">0.04*H187</f>
        <v>20.32</v>
      </c>
      <c r="G187" s="148" t="n">
        <f aca="false">0.03*H187</f>
        <v>15.24</v>
      </c>
      <c r="H187" s="148" t="n">
        <f aca="false">T187</f>
        <v>508</v>
      </c>
      <c r="I187" s="148" t="n">
        <f aca="false">0.6*C187</f>
        <v>326.136</v>
      </c>
      <c r="J187" s="25"/>
      <c r="K187" s="25"/>
      <c r="L187" s="25"/>
      <c r="M187" s="25"/>
      <c r="N187" s="25"/>
      <c r="O187" s="148" t="n">
        <v>82478</v>
      </c>
      <c r="P187" s="148" t="n">
        <v>82986</v>
      </c>
      <c r="Q187" s="237"/>
      <c r="R187" s="259"/>
      <c r="S187" s="239" t="n">
        <v>1</v>
      </c>
      <c r="T187" s="148" t="n">
        <f aca="false">(P187-O187)*S187</f>
        <v>508</v>
      </c>
      <c r="U187" s="152" t="n">
        <v>98630</v>
      </c>
      <c r="V187" s="153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23"/>
      <c r="C188" s="369" t="n">
        <f aca="false">H188+E188</f>
        <v>603.48</v>
      </c>
      <c r="D188" s="148"/>
      <c r="E188" s="148" t="n">
        <f aca="false">F188+G188</f>
        <v>39.48</v>
      </c>
      <c r="F188" s="148" t="n">
        <f aca="false">0.04*H188</f>
        <v>22.56</v>
      </c>
      <c r="G188" s="148" t="n">
        <f aca="false">0.03*H188</f>
        <v>16.92</v>
      </c>
      <c r="H188" s="148" t="n">
        <f aca="false">T188</f>
        <v>564</v>
      </c>
      <c r="I188" s="148" t="n">
        <f aca="false">0.6*C188</f>
        <v>362.088</v>
      </c>
      <c r="J188" s="25"/>
      <c r="K188" s="25"/>
      <c r="L188" s="25"/>
      <c r="M188" s="25"/>
      <c r="N188" s="25"/>
      <c r="O188" s="148" t="n">
        <v>75065</v>
      </c>
      <c r="P188" s="148" t="n">
        <v>75629</v>
      </c>
      <c r="Q188" s="204"/>
      <c r="R188" s="362"/>
      <c r="S188" s="239" t="n">
        <v>1</v>
      </c>
      <c r="T188" s="148" t="n">
        <f aca="false">(P188-O188)*S188</f>
        <v>564</v>
      </c>
      <c r="U188" s="152" t="n">
        <v>8265</v>
      </c>
      <c r="V188" s="153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236" t="s">
        <v>286</v>
      </c>
      <c r="C189" s="148" t="n">
        <f aca="false">H189+E189</f>
        <v>0</v>
      </c>
      <c r="D189" s="148"/>
      <c r="E189" s="148" t="n">
        <f aca="false">F189+G189</f>
        <v>0</v>
      </c>
      <c r="F189" s="148" t="n">
        <f aca="false">0.04*H189</f>
        <v>0</v>
      </c>
      <c r="G189" s="148" t="n">
        <f aca="false">0.03*H189</f>
        <v>0</v>
      </c>
      <c r="H189" s="148" t="n">
        <f aca="false">T189</f>
        <v>0</v>
      </c>
      <c r="I189" s="148" t="n">
        <f aca="false">0.6*C189</f>
        <v>0</v>
      </c>
      <c r="J189" s="25"/>
      <c r="K189" s="25"/>
      <c r="L189" s="25"/>
      <c r="M189" s="25"/>
      <c r="N189" s="25"/>
      <c r="O189" s="148" t="n">
        <v>19403</v>
      </c>
      <c r="P189" s="148" t="n">
        <v>19403</v>
      </c>
      <c r="Q189" s="204"/>
      <c r="R189" s="149"/>
      <c r="S189" s="148" t="n">
        <v>1</v>
      </c>
      <c r="T189" s="148" t="n">
        <f aca="false">(P189-O189)*S189</f>
        <v>0</v>
      </c>
      <c r="U189" s="152" t="n">
        <v>8726</v>
      </c>
      <c r="V189" s="153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236" t="s">
        <v>859</v>
      </c>
      <c r="C190" s="148" t="n">
        <f aca="false">H190+E190</f>
        <v>1153.46</v>
      </c>
      <c r="D190" s="148"/>
      <c r="E190" s="148" t="n">
        <f aca="false">F190+G190</f>
        <v>75.46</v>
      </c>
      <c r="F190" s="148" t="n">
        <f aca="false">0.04*H190</f>
        <v>43.12</v>
      </c>
      <c r="G190" s="148" t="n">
        <f aca="false">0.03*H190</f>
        <v>32.34</v>
      </c>
      <c r="H190" s="148" t="n">
        <f aca="false">T190</f>
        <v>1078</v>
      </c>
      <c r="I190" s="148" t="n">
        <f aca="false">0.6*C190</f>
        <v>692.076</v>
      </c>
      <c r="J190" s="25"/>
      <c r="K190" s="25"/>
      <c r="L190" s="25"/>
      <c r="M190" s="25"/>
      <c r="N190" s="25"/>
      <c r="O190" s="148" t="n">
        <v>131210</v>
      </c>
      <c r="P190" s="148" t="n">
        <v>132288</v>
      </c>
      <c r="Q190" s="204"/>
      <c r="R190" s="276"/>
      <c r="S190" s="148" t="n">
        <v>1</v>
      </c>
      <c r="T190" s="148" t="n">
        <f aca="false">(P190-O190)*S190</f>
        <v>1078</v>
      </c>
      <c r="U190" s="152" t="n">
        <v>542003</v>
      </c>
      <c r="V190" s="153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236" t="s">
        <v>860</v>
      </c>
      <c r="C191" s="148" t="n">
        <f aca="false">H191+E191</f>
        <v>269.64</v>
      </c>
      <c r="D191" s="148"/>
      <c r="E191" s="148" t="n">
        <f aca="false">F191+G191</f>
        <v>17.64</v>
      </c>
      <c r="F191" s="148" t="n">
        <f aca="false">0.04*H191</f>
        <v>10.08</v>
      </c>
      <c r="G191" s="148" t="n">
        <f aca="false">0.03*H191</f>
        <v>7.56</v>
      </c>
      <c r="H191" s="148" t="n">
        <f aca="false">T191</f>
        <v>252</v>
      </c>
      <c r="I191" s="148" t="n">
        <f aca="false">0.6*C191</f>
        <v>161.784</v>
      </c>
      <c r="J191" s="25"/>
      <c r="K191" s="25"/>
      <c r="L191" s="25"/>
      <c r="M191" s="25"/>
      <c r="N191" s="25" t="s">
        <v>291</v>
      </c>
      <c r="O191" s="148" t="n">
        <v>43645</v>
      </c>
      <c r="P191" s="148" t="n">
        <v>43897</v>
      </c>
      <c r="Q191" s="25" t="s">
        <v>39</v>
      </c>
      <c r="R191" s="226"/>
      <c r="S191" s="148" t="n">
        <v>1</v>
      </c>
      <c r="T191" s="148" t="n">
        <f aca="false">(P191-O191)*S191</f>
        <v>252</v>
      </c>
      <c r="U191" s="152" t="n">
        <v>100986</v>
      </c>
      <c r="V191" s="153" t="s">
        <v>861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236" t="s">
        <v>862</v>
      </c>
      <c r="C192" s="148" t="n">
        <f aca="false">H192+E192</f>
        <v>381.99</v>
      </c>
      <c r="D192" s="148"/>
      <c r="E192" s="148" t="n">
        <f aca="false">F192+G192</f>
        <v>24.99</v>
      </c>
      <c r="F192" s="148" t="n">
        <f aca="false">0.04*H192</f>
        <v>14.28</v>
      </c>
      <c r="G192" s="148" t="n">
        <f aca="false">0.03*H192</f>
        <v>10.71</v>
      </c>
      <c r="H192" s="148" t="n">
        <f aca="false">T192</f>
        <v>357</v>
      </c>
      <c r="I192" s="148" t="n">
        <f aca="false">0.6*C192</f>
        <v>229.194</v>
      </c>
      <c r="J192" s="25"/>
      <c r="K192" s="25"/>
      <c r="L192" s="25"/>
      <c r="M192" s="25"/>
      <c r="N192" s="25"/>
      <c r="O192" s="148" t="n">
        <v>95601</v>
      </c>
      <c r="P192" s="148" t="n">
        <v>95958</v>
      </c>
      <c r="Q192" s="25" t="s">
        <v>153</v>
      </c>
      <c r="R192" s="226"/>
      <c r="S192" s="148" t="n">
        <v>1</v>
      </c>
      <c r="T192" s="148" t="n">
        <f aca="false">(P192-O192)*S192</f>
        <v>357</v>
      </c>
      <c r="U192" s="152" t="n">
        <v>70386</v>
      </c>
      <c r="V192" s="153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236" t="s">
        <v>863</v>
      </c>
      <c r="C193" s="148" t="n">
        <f aca="false">H193+E193</f>
        <v>422.65</v>
      </c>
      <c r="D193" s="148"/>
      <c r="E193" s="148" t="n">
        <f aca="false">F193+G193</f>
        <v>27.65</v>
      </c>
      <c r="F193" s="148" t="n">
        <f aca="false">0.04*H193</f>
        <v>15.8</v>
      </c>
      <c r="G193" s="148" t="n">
        <f aca="false">0.03*H193</f>
        <v>11.85</v>
      </c>
      <c r="H193" s="148" t="n">
        <f aca="false">T193</f>
        <v>395</v>
      </c>
      <c r="I193" s="148" t="n">
        <f aca="false">0.6*C193</f>
        <v>253.59</v>
      </c>
      <c r="J193" s="25"/>
      <c r="K193" s="25"/>
      <c r="L193" s="25"/>
      <c r="M193" s="25"/>
      <c r="N193" s="25"/>
      <c r="O193" s="148" t="n">
        <v>55702</v>
      </c>
      <c r="P193" s="148" t="n">
        <v>56097</v>
      </c>
      <c r="Q193" s="25" t="s">
        <v>39</v>
      </c>
      <c r="R193" s="226"/>
      <c r="S193" s="148" t="n">
        <v>1</v>
      </c>
      <c r="T193" s="148" t="n">
        <f aca="false">(P193-O193)*S193</f>
        <v>395</v>
      </c>
      <c r="U193" s="152" t="n">
        <v>64591</v>
      </c>
      <c r="V193" s="153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481" t="s">
        <v>864</v>
      </c>
      <c r="C194" s="148" t="n">
        <f aca="false">H194+E194</f>
        <v>1443.43</v>
      </c>
      <c r="D194" s="148"/>
      <c r="E194" s="148" t="n">
        <f aca="false">G194+F194</f>
        <v>94.43</v>
      </c>
      <c r="F194" s="148" t="n">
        <f aca="false">0.04*H194</f>
        <v>53.96</v>
      </c>
      <c r="G194" s="148" t="n">
        <f aca="false">0.03*H194</f>
        <v>40.47</v>
      </c>
      <c r="H194" s="148" t="n">
        <f aca="false">T194</f>
        <v>1349</v>
      </c>
      <c r="I194" s="148" t="n">
        <f aca="false">0.6*C194</f>
        <v>866.058</v>
      </c>
      <c r="J194" s="25"/>
      <c r="K194" s="25"/>
      <c r="L194" s="25"/>
      <c r="M194" s="25"/>
      <c r="N194" s="25"/>
      <c r="O194" s="148" t="n">
        <v>35254</v>
      </c>
      <c r="P194" s="148" t="n">
        <v>36603</v>
      </c>
      <c r="Q194" s="237"/>
      <c r="R194" s="259"/>
      <c r="S194" s="239" t="n">
        <v>1</v>
      </c>
      <c r="T194" s="148" t="n">
        <f aca="false">(P194-O194)*S194</f>
        <v>1349</v>
      </c>
      <c r="U194" s="152" t="n">
        <v>87125</v>
      </c>
      <c r="V194" s="153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236" t="s">
        <v>865</v>
      </c>
      <c r="C195" s="148" t="n">
        <f aca="false">H195+E195</f>
        <v>736.16</v>
      </c>
      <c r="D195" s="148"/>
      <c r="E195" s="148" t="n">
        <f aca="false">G195+F195</f>
        <v>48.16</v>
      </c>
      <c r="F195" s="148" t="n">
        <f aca="false">0.04*H195</f>
        <v>27.52</v>
      </c>
      <c r="G195" s="148" t="n">
        <f aca="false">0.03*H195</f>
        <v>20.64</v>
      </c>
      <c r="H195" s="148" t="n">
        <f aca="false">T195</f>
        <v>688</v>
      </c>
      <c r="I195" s="148" t="n">
        <f aca="false">0.6*C195</f>
        <v>441.696</v>
      </c>
      <c r="J195" s="25"/>
      <c r="K195" s="25"/>
      <c r="L195" s="25"/>
      <c r="M195" s="25"/>
      <c r="N195" s="25"/>
      <c r="O195" s="148" t="n">
        <v>73249</v>
      </c>
      <c r="P195" s="148" t="n">
        <v>73937</v>
      </c>
      <c r="Q195" s="204"/>
      <c r="R195" s="362"/>
      <c r="S195" s="239" t="n">
        <v>1</v>
      </c>
      <c r="T195" s="148" t="n">
        <f aca="false">(P195-O195)*S195</f>
        <v>688</v>
      </c>
      <c r="U195" s="152" t="n">
        <v>87202</v>
      </c>
      <c r="V195" s="153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236" t="s">
        <v>866</v>
      </c>
      <c r="C196" s="148" t="n">
        <f aca="false">H196+E196</f>
        <v>173.34</v>
      </c>
      <c r="D196" s="148"/>
      <c r="E196" s="148" t="n">
        <f aca="false">F196+G196</f>
        <v>11.34</v>
      </c>
      <c r="F196" s="148" t="n">
        <f aca="false">0.04*H196</f>
        <v>6.48</v>
      </c>
      <c r="G196" s="148" t="n">
        <f aca="false">0.03*H196</f>
        <v>4.86</v>
      </c>
      <c r="H196" s="148" t="n">
        <f aca="false">T196</f>
        <v>162</v>
      </c>
      <c r="I196" s="148" t="n">
        <f aca="false">0.6*C196</f>
        <v>104.004</v>
      </c>
      <c r="J196" s="25"/>
      <c r="K196" s="25"/>
      <c r="L196" s="25"/>
      <c r="M196" s="25"/>
      <c r="N196" s="25"/>
      <c r="O196" s="148" t="n">
        <v>32579</v>
      </c>
      <c r="P196" s="148" t="n">
        <v>32741</v>
      </c>
      <c r="Q196" s="204"/>
      <c r="R196" s="276"/>
      <c r="S196" s="239" t="n">
        <v>1</v>
      </c>
      <c r="T196" s="148" t="n">
        <f aca="false">(P196-O196)*S196</f>
        <v>162</v>
      </c>
      <c r="U196" s="152" t="n">
        <v>99475</v>
      </c>
      <c r="V196" s="153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236" t="s">
        <v>867</v>
      </c>
      <c r="C197" s="148" t="n">
        <f aca="false">H197+E197</f>
        <v>216.14</v>
      </c>
      <c r="D197" s="148"/>
      <c r="E197" s="148" t="n">
        <f aca="false">F197+G197</f>
        <v>14.14</v>
      </c>
      <c r="F197" s="148" t="n">
        <f aca="false">0.04*H197</f>
        <v>8.08</v>
      </c>
      <c r="G197" s="148" t="n">
        <f aca="false">0.03*H197</f>
        <v>6.06</v>
      </c>
      <c r="H197" s="148" t="n">
        <f aca="false">T197</f>
        <v>202</v>
      </c>
      <c r="I197" s="148" t="n">
        <f aca="false">0.6*C197</f>
        <v>129.684</v>
      </c>
      <c r="J197" s="25"/>
      <c r="K197" s="25"/>
      <c r="L197" s="25"/>
      <c r="M197" s="25"/>
      <c r="N197" s="25"/>
      <c r="O197" s="148" t="n">
        <v>56572</v>
      </c>
      <c r="P197" s="148" t="n">
        <v>56774</v>
      </c>
      <c r="Q197" s="25"/>
      <c r="R197" s="226"/>
      <c r="S197" s="148" t="n">
        <v>1</v>
      </c>
      <c r="T197" s="148" t="n">
        <f aca="false">(P197-O197)*S197</f>
        <v>202</v>
      </c>
      <c r="U197" s="152" t="n">
        <v>100985</v>
      </c>
      <c r="V197" s="153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236" t="s">
        <v>867</v>
      </c>
      <c r="C198" s="148" t="n">
        <f aca="false">H198+E198</f>
        <v>80.25</v>
      </c>
      <c r="D198" s="148"/>
      <c r="E198" s="148" t="n">
        <f aca="false">F198+G198</f>
        <v>5.25</v>
      </c>
      <c r="F198" s="148" t="n">
        <f aca="false">0.04*H198</f>
        <v>3</v>
      </c>
      <c r="G198" s="148" t="n">
        <f aca="false">0.03*H198</f>
        <v>2.25</v>
      </c>
      <c r="H198" s="148" t="n">
        <f aca="false">T198</f>
        <v>75</v>
      </c>
      <c r="I198" s="148" t="n">
        <f aca="false">0.5*C198</f>
        <v>40.125</v>
      </c>
      <c r="J198" s="25"/>
      <c r="K198" s="25"/>
      <c r="L198" s="25"/>
      <c r="M198" s="25"/>
      <c r="N198" s="25"/>
      <c r="O198" s="148" t="n">
        <v>32656</v>
      </c>
      <c r="P198" s="148" t="n">
        <v>32731</v>
      </c>
      <c r="Q198" s="237"/>
      <c r="R198" s="259"/>
      <c r="S198" s="239" t="n">
        <v>1</v>
      </c>
      <c r="T198" s="148" t="n">
        <f aca="false">(P198-O198)*S198</f>
        <v>75</v>
      </c>
      <c r="U198" s="152" t="n">
        <v>100839</v>
      </c>
      <c r="V198" s="153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236" t="s">
        <v>868</v>
      </c>
      <c r="C199" s="148" t="n">
        <f aca="false">H199+E199</f>
        <v>114.49</v>
      </c>
      <c r="D199" s="148"/>
      <c r="E199" s="148" t="n">
        <f aca="false">G199+F199</f>
        <v>7.49</v>
      </c>
      <c r="F199" s="148" t="n">
        <f aca="false">0.04*H199</f>
        <v>4.28</v>
      </c>
      <c r="G199" s="148" t="n">
        <f aca="false">0.03*H199</f>
        <v>3.21</v>
      </c>
      <c r="H199" s="148" t="n">
        <f aca="false">T199</f>
        <v>107</v>
      </c>
      <c r="I199" s="148" t="n">
        <f aca="false">0.6*C199</f>
        <v>68.694</v>
      </c>
      <c r="J199" s="25"/>
      <c r="K199" s="25"/>
      <c r="L199" s="25"/>
      <c r="M199" s="25"/>
      <c r="N199" s="25"/>
      <c r="O199" s="148" t="n">
        <v>23190</v>
      </c>
      <c r="P199" s="148" t="n">
        <v>23297</v>
      </c>
      <c r="Q199" s="204"/>
      <c r="R199" s="362"/>
      <c r="S199" s="239" t="n">
        <v>1</v>
      </c>
      <c r="T199" s="148" t="n">
        <f aca="false">(P199-O199)*S199</f>
        <v>107</v>
      </c>
      <c r="U199" s="152" t="n">
        <v>100976</v>
      </c>
      <c r="V199" s="153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236" t="s">
        <v>307</v>
      </c>
      <c r="C200" s="148" t="n">
        <f aca="false">H200+E200</f>
        <v>167.99</v>
      </c>
      <c r="D200" s="148"/>
      <c r="E200" s="148" t="n">
        <f aca="false">F200+G200</f>
        <v>10.99</v>
      </c>
      <c r="F200" s="148" t="n">
        <f aca="false">0.04*H200</f>
        <v>6.28</v>
      </c>
      <c r="G200" s="148" t="n">
        <f aca="false">0.03*H200</f>
        <v>4.71</v>
      </c>
      <c r="H200" s="148" t="n">
        <f aca="false">T200</f>
        <v>157</v>
      </c>
      <c r="I200" s="148" t="n">
        <f aca="false">0.6*C200</f>
        <v>100.794</v>
      </c>
      <c r="J200" s="25"/>
      <c r="K200" s="25"/>
      <c r="L200" s="25"/>
      <c r="M200" s="25"/>
      <c r="N200" s="25"/>
      <c r="O200" s="148" t="n">
        <v>40646</v>
      </c>
      <c r="P200" s="148" t="n">
        <v>40803</v>
      </c>
      <c r="Q200" s="204"/>
      <c r="R200" s="276"/>
      <c r="S200" s="148" t="n">
        <v>1</v>
      </c>
      <c r="T200" s="148" t="n">
        <f aca="false">(P200-O200)*S200</f>
        <v>157</v>
      </c>
      <c r="U200" s="152" t="n">
        <v>99491</v>
      </c>
      <c r="V200" s="153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236" t="s">
        <v>307</v>
      </c>
      <c r="C201" s="148" t="n">
        <f aca="false">H201+E201</f>
        <v>163.71</v>
      </c>
      <c r="D201" s="148"/>
      <c r="E201" s="148" t="n">
        <f aca="false">F201+G201</f>
        <v>10.71</v>
      </c>
      <c r="F201" s="148" t="n">
        <f aca="false">0.04*H201</f>
        <v>6.12</v>
      </c>
      <c r="G201" s="148" t="n">
        <f aca="false">0.03*H201</f>
        <v>4.59</v>
      </c>
      <c r="H201" s="148" t="n">
        <f aca="false">T201</f>
        <v>153</v>
      </c>
      <c r="I201" s="148" t="n">
        <f aca="false">0.6*C201</f>
        <v>98.226</v>
      </c>
      <c r="J201" s="162"/>
      <c r="K201" s="162"/>
      <c r="L201" s="162"/>
      <c r="M201" s="162"/>
      <c r="N201" s="162"/>
      <c r="O201" s="148" t="n">
        <v>32642</v>
      </c>
      <c r="P201" s="148" t="n">
        <v>32795</v>
      </c>
      <c r="Q201" s="237"/>
      <c r="R201" s="259"/>
      <c r="S201" s="239" t="n">
        <v>1</v>
      </c>
      <c r="T201" s="148" t="n">
        <f aca="false">(P201-O201)*S201</f>
        <v>153</v>
      </c>
      <c r="U201" s="152" t="n">
        <v>99470</v>
      </c>
      <c r="V201" s="153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236" t="s">
        <v>869</v>
      </c>
      <c r="C202" s="148" t="n">
        <f aca="false">H202+E202</f>
        <v>140.17</v>
      </c>
      <c r="D202" s="148"/>
      <c r="E202" s="148" t="n">
        <f aca="false">F202+G202</f>
        <v>9.17</v>
      </c>
      <c r="F202" s="148" t="n">
        <f aca="false">0.04*H202</f>
        <v>5.24</v>
      </c>
      <c r="G202" s="148" t="n">
        <f aca="false">0.03*H202</f>
        <v>3.93</v>
      </c>
      <c r="H202" s="148" t="n">
        <f aca="false">T202</f>
        <v>131</v>
      </c>
      <c r="I202" s="148" t="n">
        <f aca="false">0.6*C202</f>
        <v>84.102</v>
      </c>
      <c r="J202" s="25"/>
      <c r="K202" s="25"/>
      <c r="L202" s="25"/>
      <c r="M202" s="25"/>
      <c r="N202" s="25"/>
      <c r="O202" s="148" t="n">
        <v>30879</v>
      </c>
      <c r="P202" s="148" t="n">
        <v>31010</v>
      </c>
      <c r="Q202" s="204"/>
      <c r="R202" s="276"/>
      <c r="S202" s="239" t="n">
        <v>1</v>
      </c>
      <c r="T202" s="148" t="n">
        <f aca="false">(P202-O202)*S202</f>
        <v>131</v>
      </c>
      <c r="U202" s="152" t="n">
        <v>99541</v>
      </c>
      <c r="V202" s="153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236" t="s">
        <v>870</v>
      </c>
      <c r="C203" s="148" t="n">
        <f aca="false">H203+E203</f>
        <v>124.12</v>
      </c>
      <c r="D203" s="148"/>
      <c r="E203" s="148" t="n">
        <f aca="false">F203+G203</f>
        <v>8.12</v>
      </c>
      <c r="F203" s="148" t="n">
        <f aca="false">0.04*H203</f>
        <v>4.64</v>
      </c>
      <c r="G203" s="148" t="n">
        <f aca="false">0.03*H203</f>
        <v>3.48</v>
      </c>
      <c r="H203" s="148" t="n">
        <f aca="false">T203</f>
        <v>116</v>
      </c>
      <c r="I203" s="148" t="n">
        <f aca="false">0.6*C203</f>
        <v>74.472</v>
      </c>
      <c r="J203" s="25"/>
      <c r="K203" s="25"/>
      <c r="L203" s="25"/>
      <c r="M203" s="25"/>
      <c r="N203" s="25"/>
      <c r="O203" s="148" t="n">
        <v>29663</v>
      </c>
      <c r="P203" s="148" t="n">
        <v>29779</v>
      </c>
      <c r="Q203" s="237"/>
      <c r="R203" s="259"/>
      <c r="S203" s="239" t="n">
        <v>1</v>
      </c>
      <c r="T203" s="148" t="n">
        <f aca="false">(P203-O203)*S203</f>
        <v>116</v>
      </c>
      <c r="U203" s="152" t="n">
        <v>99680</v>
      </c>
      <c r="V203" s="153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236" t="s">
        <v>871</v>
      </c>
      <c r="C204" s="148" t="n">
        <f aca="false">H204+E204</f>
        <v>239.68</v>
      </c>
      <c r="D204" s="148"/>
      <c r="E204" s="148" t="n">
        <f aca="false">F204+G204</f>
        <v>15.68</v>
      </c>
      <c r="F204" s="148" t="n">
        <f aca="false">0.04*H204</f>
        <v>8.96</v>
      </c>
      <c r="G204" s="148" t="n">
        <f aca="false">0.03*H204</f>
        <v>6.72</v>
      </c>
      <c r="H204" s="148" t="n">
        <f aca="false">T204</f>
        <v>224</v>
      </c>
      <c r="I204" s="148" t="n">
        <f aca="false">0.6*C204</f>
        <v>143.808</v>
      </c>
      <c r="J204" s="25"/>
      <c r="K204" s="25"/>
      <c r="L204" s="25"/>
      <c r="M204" s="25"/>
      <c r="N204" s="25"/>
      <c r="O204" s="148" t="n">
        <v>64674</v>
      </c>
      <c r="P204" s="148" t="n">
        <v>64898</v>
      </c>
      <c r="Q204" s="25" t="s">
        <v>29</v>
      </c>
      <c r="R204" s="226"/>
      <c r="S204" s="239" t="n">
        <v>1</v>
      </c>
      <c r="T204" s="148" t="n">
        <f aca="false">(P204-O204)*S204</f>
        <v>224</v>
      </c>
      <c r="U204" s="152" t="n">
        <v>100829</v>
      </c>
      <c r="V204" s="153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618" t="s">
        <v>872</v>
      </c>
      <c r="C205" s="148" t="n">
        <f aca="false">H205+E205</f>
        <v>573.52</v>
      </c>
      <c r="D205" s="148"/>
      <c r="E205" s="148" t="n">
        <f aca="false">F205+G205</f>
        <v>37.52</v>
      </c>
      <c r="F205" s="148" t="n">
        <f aca="false">0.04*H205</f>
        <v>21.44</v>
      </c>
      <c r="G205" s="148" t="n">
        <f aca="false">0.03*H205</f>
        <v>16.08</v>
      </c>
      <c r="H205" s="148" t="n">
        <f aca="false">T205</f>
        <v>536</v>
      </c>
      <c r="I205" s="148" t="n">
        <f aca="false">0.6*C205</f>
        <v>344.112</v>
      </c>
      <c r="J205" s="25"/>
      <c r="K205" s="25"/>
      <c r="L205" s="25"/>
      <c r="M205" s="25"/>
      <c r="N205" s="25" t="s">
        <v>316</v>
      </c>
      <c r="O205" s="148" t="n">
        <v>55947</v>
      </c>
      <c r="P205" s="148" t="n">
        <v>56483</v>
      </c>
      <c r="Q205" s="204"/>
      <c r="R205" s="276"/>
      <c r="S205" s="239" t="n">
        <v>1</v>
      </c>
      <c r="T205" s="148" t="n">
        <f aca="false">(P205-O205)*S205</f>
        <v>536</v>
      </c>
      <c r="U205" s="152" t="n">
        <v>100980</v>
      </c>
      <c r="V205" s="153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236" t="s">
        <v>873</v>
      </c>
      <c r="C206" s="148" t="n">
        <f aca="false">H206+E206</f>
        <v>393.76</v>
      </c>
      <c r="D206" s="148"/>
      <c r="E206" s="148" t="n">
        <f aca="false">F206+G206</f>
        <v>25.76</v>
      </c>
      <c r="F206" s="148" t="n">
        <f aca="false">0.04*H206</f>
        <v>14.72</v>
      </c>
      <c r="G206" s="148" t="n">
        <f aca="false">0.03*H206</f>
        <v>11.04</v>
      </c>
      <c r="H206" s="148" t="n">
        <f aca="false">T206</f>
        <v>368</v>
      </c>
      <c r="I206" s="148" t="n">
        <f aca="false">0.6*C206</f>
        <v>236.256</v>
      </c>
      <c r="J206" s="25"/>
      <c r="K206" s="25"/>
      <c r="L206" s="25"/>
      <c r="M206" s="25"/>
      <c r="N206" s="25"/>
      <c r="O206" s="148" t="n">
        <v>43995</v>
      </c>
      <c r="P206" s="148" t="n">
        <v>44363</v>
      </c>
      <c r="Q206" s="204"/>
      <c r="R206" s="276"/>
      <c r="S206" s="148" t="n">
        <v>1</v>
      </c>
      <c r="T206" s="148" t="n">
        <f aca="false">(P206-O206)*S206</f>
        <v>368</v>
      </c>
      <c r="U206" s="152" t="n">
        <v>2660</v>
      </c>
      <c r="V206" s="153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619" t="s">
        <v>874</v>
      </c>
      <c r="C207" s="148" t="n">
        <f aca="false">H207+E207</f>
        <v>245.03</v>
      </c>
      <c r="D207" s="148"/>
      <c r="E207" s="148" t="n">
        <f aca="false">F207+G207</f>
        <v>16.03</v>
      </c>
      <c r="F207" s="148" t="n">
        <f aca="false">0.04*H207</f>
        <v>9.16</v>
      </c>
      <c r="G207" s="148" t="n">
        <f aca="false">0.03*H207</f>
        <v>6.87</v>
      </c>
      <c r="H207" s="148" t="n">
        <f aca="false">T207</f>
        <v>229</v>
      </c>
      <c r="I207" s="148" t="n">
        <f aca="false">0.6*C207</f>
        <v>147.018</v>
      </c>
      <c r="J207" s="25"/>
      <c r="K207" s="25"/>
      <c r="L207" s="25"/>
      <c r="M207" s="25"/>
      <c r="N207" s="25"/>
      <c r="O207" s="148" t="n">
        <v>6566</v>
      </c>
      <c r="P207" s="148" t="n">
        <v>6795</v>
      </c>
      <c r="Q207" s="204"/>
      <c r="R207" s="276"/>
      <c r="S207" s="239" t="n">
        <v>1</v>
      </c>
      <c r="T207" s="148" t="n">
        <f aca="false">(P207-O207)*S207</f>
        <v>229</v>
      </c>
      <c r="U207" s="152" t="n">
        <v>492770</v>
      </c>
      <c r="V207" s="153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236" t="s">
        <v>875</v>
      </c>
      <c r="C208" s="148" t="n">
        <f aca="false">H208+E208</f>
        <v>0</v>
      </c>
      <c r="D208" s="148"/>
      <c r="E208" s="148" t="n">
        <f aca="false">G208+F208</f>
        <v>0</v>
      </c>
      <c r="F208" s="148" t="n">
        <f aca="false">0.04*H208</f>
        <v>0</v>
      </c>
      <c r="G208" s="148" t="n">
        <f aca="false">0.03*H208</f>
        <v>0</v>
      </c>
      <c r="H208" s="148" t="n">
        <f aca="false">T208</f>
        <v>0</v>
      </c>
      <c r="I208" s="148" t="n">
        <f aca="false">0.6*C208</f>
        <v>0</v>
      </c>
      <c r="J208" s="25"/>
      <c r="K208" s="25"/>
      <c r="L208" s="25"/>
      <c r="M208" s="25"/>
      <c r="N208" s="25"/>
      <c r="O208" s="148" t="n">
        <v>68475</v>
      </c>
      <c r="P208" s="148" t="n">
        <v>68475</v>
      </c>
      <c r="Q208" s="204"/>
      <c r="R208" s="362"/>
      <c r="S208" s="239" t="n">
        <v>1</v>
      </c>
      <c r="T208" s="148" t="n">
        <f aca="false">(P208-O208)*S208</f>
        <v>0</v>
      </c>
      <c r="U208" s="152" t="n">
        <v>492735</v>
      </c>
      <c r="V208" s="153" t="s">
        <v>323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236" t="s">
        <v>876</v>
      </c>
      <c r="C209" s="148" t="n">
        <f aca="false">H209+E209</f>
        <v>248.24</v>
      </c>
      <c r="D209" s="148"/>
      <c r="E209" s="148" t="n">
        <f aca="false">F209++G209</f>
        <v>16.24</v>
      </c>
      <c r="F209" s="148" t="n">
        <f aca="false">0.04*H209</f>
        <v>9.28</v>
      </c>
      <c r="G209" s="148" t="n">
        <f aca="false">0.03*H209</f>
        <v>6.96</v>
      </c>
      <c r="H209" s="148" t="n">
        <f aca="false">T209</f>
        <v>232</v>
      </c>
      <c r="I209" s="148" t="n">
        <f aca="false">0.6*C209</f>
        <v>148.944</v>
      </c>
      <c r="J209" s="25"/>
      <c r="K209" s="25"/>
      <c r="L209" s="25"/>
      <c r="M209" s="25"/>
      <c r="N209" s="25"/>
      <c r="O209" s="148" t="n">
        <v>1958</v>
      </c>
      <c r="P209" s="148" t="n">
        <v>2190</v>
      </c>
      <c r="Q209" s="25" t="s">
        <v>153</v>
      </c>
      <c r="R209" s="226"/>
      <c r="S209" s="239" t="n">
        <v>1</v>
      </c>
      <c r="T209" s="148" t="n">
        <f aca="false">(P209-O209)*S209</f>
        <v>232</v>
      </c>
      <c r="U209" s="152" t="n">
        <v>77006572</v>
      </c>
      <c r="V209" s="153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236" t="s">
        <v>877</v>
      </c>
      <c r="C210" s="148" t="n">
        <f aca="false">H210+E210</f>
        <v>297.46</v>
      </c>
      <c r="D210" s="148"/>
      <c r="E210" s="148" t="n">
        <f aca="false">F210+G210</f>
        <v>19.46</v>
      </c>
      <c r="F210" s="148" t="n">
        <f aca="false">0.04*H210</f>
        <v>11.12</v>
      </c>
      <c r="G210" s="148" t="n">
        <f aca="false">0.03*H210</f>
        <v>8.34</v>
      </c>
      <c r="H210" s="148" t="n">
        <f aca="false">T210</f>
        <v>278</v>
      </c>
      <c r="I210" s="148" t="n">
        <f aca="false">0.6*C210</f>
        <v>178.476</v>
      </c>
      <c r="J210" s="25"/>
      <c r="K210" s="25"/>
      <c r="L210" s="25"/>
      <c r="M210" s="25"/>
      <c r="N210" s="25"/>
      <c r="O210" s="148" t="n">
        <v>85822</v>
      </c>
      <c r="P210" s="148" t="n">
        <v>86100</v>
      </c>
      <c r="Q210" s="25"/>
      <c r="R210" s="226"/>
      <c r="S210" s="148" t="n">
        <v>1</v>
      </c>
      <c r="T210" s="148" t="n">
        <f aca="false">(P210-O210)*S210</f>
        <v>278</v>
      </c>
      <c r="U210" s="152" t="n">
        <v>503440</v>
      </c>
      <c r="V210" s="153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236" t="s">
        <v>878</v>
      </c>
      <c r="C211" s="148" t="n">
        <f aca="false">H211+E211</f>
        <v>140.17</v>
      </c>
      <c r="D211" s="148"/>
      <c r="E211" s="148" t="n">
        <f aca="false">F211+G211</f>
        <v>9.17</v>
      </c>
      <c r="F211" s="148" t="n">
        <f aca="false">0.04*H211</f>
        <v>5.24</v>
      </c>
      <c r="G211" s="148" t="n">
        <f aca="false">0.03*H211</f>
        <v>3.93</v>
      </c>
      <c r="H211" s="148" t="n">
        <f aca="false">T211</f>
        <v>131</v>
      </c>
      <c r="I211" s="148" t="n">
        <f aca="false">0.6*C211</f>
        <v>84.102</v>
      </c>
      <c r="J211" s="162"/>
      <c r="K211" s="162"/>
      <c r="L211" s="162"/>
      <c r="M211" s="162"/>
      <c r="N211" s="162"/>
      <c r="O211" s="148" t="n">
        <v>53577</v>
      </c>
      <c r="P211" s="148" t="n">
        <v>53708</v>
      </c>
      <c r="Q211" s="237"/>
      <c r="R211" s="259"/>
      <c r="S211" s="239" t="n">
        <v>1</v>
      </c>
      <c r="T211" s="148" t="n">
        <f aca="false">(P211-O211)*S211</f>
        <v>131</v>
      </c>
      <c r="U211" s="152" t="n">
        <v>492892</v>
      </c>
      <c r="V211" s="620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236" t="s">
        <v>879</v>
      </c>
      <c r="C212" s="148" t="n">
        <f aca="false">H212+E212</f>
        <v>138.03</v>
      </c>
      <c r="D212" s="148"/>
      <c r="E212" s="148" t="n">
        <f aca="false">F212+G212</f>
        <v>9.03</v>
      </c>
      <c r="F212" s="148" t="n">
        <f aca="false">0.04*H212</f>
        <v>5.16</v>
      </c>
      <c r="G212" s="148" t="n">
        <f aca="false">0.03*H212</f>
        <v>3.87</v>
      </c>
      <c r="H212" s="148" t="n">
        <f aca="false">T212+10</f>
        <v>129</v>
      </c>
      <c r="I212" s="148" t="n">
        <f aca="false">0.6*C212</f>
        <v>82.818</v>
      </c>
      <c r="J212" s="25"/>
      <c r="K212" s="25"/>
      <c r="L212" s="25"/>
      <c r="M212" s="25"/>
      <c r="N212" s="25"/>
      <c r="O212" s="148" t="n">
        <v>35672</v>
      </c>
      <c r="P212" s="148" t="n">
        <v>35791</v>
      </c>
      <c r="Q212" s="204"/>
      <c r="R212" s="276"/>
      <c r="S212" s="148" t="n">
        <v>1</v>
      </c>
      <c r="T212" s="148" t="n">
        <f aca="false">(P212-O212)*S212</f>
        <v>119</v>
      </c>
      <c r="U212" s="152" t="n">
        <v>503014</v>
      </c>
      <c r="V212" s="620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613" t="s">
        <v>880</v>
      </c>
      <c r="C213" s="449" t="n">
        <f aca="false">H213+E213</f>
        <v>258.94</v>
      </c>
      <c r="D213" s="449"/>
      <c r="E213" s="449" t="n">
        <f aca="false">G213+F213</f>
        <v>16.94</v>
      </c>
      <c r="F213" s="449" t="n">
        <f aca="false">0.04*H213</f>
        <v>9.68</v>
      </c>
      <c r="G213" s="449" t="n">
        <f aca="false">0.03*H213</f>
        <v>7.26</v>
      </c>
      <c r="H213" s="449" t="n">
        <f aca="false">T213</f>
        <v>242</v>
      </c>
      <c r="I213" s="449" t="n">
        <f aca="false">0.6*C213</f>
        <v>155.364</v>
      </c>
      <c r="J213" s="614"/>
      <c r="K213" s="614"/>
      <c r="L213" s="614"/>
      <c r="M213" s="614"/>
      <c r="N213" s="614"/>
      <c r="O213" s="449" t="n">
        <v>33996</v>
      </c>
      <c r="P213" s="449" t="n">
        <v>34238</v>
      </c>
      <c r="Q213" s="621"/>
      <c r="R213" s="622"/>
      <c r="S213" s="617" t="n">
        <v>1</v>
      </c>
      <c r="T213" s="449" t="n">
        <f aca="false">(P213-O213)*S213</f>
        <v>242</v>
      </c>
      <c r="U213" s="152" t="n">
        <v>88031383</v>
      </c>
      <c r="V213" s="153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236" t="s">
        <v>333</v>
      </c>
      <c r="C214" s="148" t="n">
        <f aca="false">H214+E214</f>
        <v>120.91</v>
      </c>
      <c r="D214" s="148"/>
      <c r="E214" s="148" t="n">
        <f aca="false">F214+G214</f>
        <v>7.91</v>
      </c>
      <c r="F214" s="148" t="n">
        <f aca="false">0.04*H214</f>
        <v>4.52</v>
      </c>
      <c r="G214" s="148" t="n">
        <f aca="false">0.03*H214</f>
        <v>3.39</v>
      </c>
      <c r="H214" s="148" t="n">
        <f aca="false">T214</f>
        <v>113</v>
      </c>
      <c r="I214" s="148" t="n">
        <f aca="false">0.6*C214</f>
        <v>72.546</v>
      </c>
      <c r="J214" s="25"/>
      <c r="K214" s="25"/>
      <c r="L214" s="25"/>
      <c r="M214" s="25"/>
      <c r="N214" s="25"/>
      <c r="O214" s="148" t="n">
        <v>28328</v>
      </c>
      <c r="P214" s="148" t="n">
        <v>28441</v>
      </c>
      <c r="Q214" s="204"/>
      <c r="R214" s="276"/>
      <c r="S214" s="148" t="n">
        <v>1</v>
      </c>
      <c r="T214" s="148" t="n">
        <f aca="false">(P214-O214)*S214</f>
        <v>113</v>
      </c>
      <c r="U214" s="152" t="n">
        <v>16596</v>
      </c>
      <c r="V214" s="153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236" t="s">
        <v>881</v>
      </c>
      <c r="C215" s="148" t="n">
        <f aca="false">H215+E215</f>
        <v>141.24</v>
      </c>
      <c r="D215" s="148"/>
      <c r="E215" s="148" t="n">
        <f aca="false">F215+G215</f>
        <v>9.24</v>
      </c>
      <c r="F215" s="148" t="n">
        <f aca="false">0.04*H215</f>
        <v>5.28</v>
      </c>
      <c r="G215" s="148" t="n">
        <f aca="false">0.03*H215</f>
        <v>3.96</v>
      </c>
      <c r="H215" s="148" t="n">
        <f aca="false">T215</f>
        <v>132</v>
      </c>
      <c r="I215" s="148" t="n">
        <f aca="false">0.6*C215</f>
        <v>84.744</v>
      </c>
      <c r="J215" s="25"/>
      <c r="K215" s="25"/>
      <c r="L215" s="25"/>
      <c r="M215" s="25"/>
      <c r="N215" s="25"/>
      <c r="O215" s="148" t="n">
        <v>41172</v>
      </c>
      <c r="P215" s="148" t="n">
        <v>41304</v>
      </c>
      <c r="Q215" s="25"/>
      <c r="R215" s="226"/>
      <c r="S215" s="148" t="n">
        <v>1</v>
      </c>
      <c r="T215" s="148" t="n">
        <f aca="false">(P215-O215)*S215</f>
        <v>132</v>
      </c>
      <c r="U215" s="152" t="n">
        <v>88031436</v>
      </c>
      <c r="V215" s="153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236" t="s">
        <v>882</v>
      </c>
      <c r="C216" s="148" t="n">
        <f aca="false">H216+E216</f>
        <v>649.49</v>
      </c>
      <c r="D216" s="148"/>
      <c r="E216" s="148" t="n">
        <f aca="false">F216+G216</f>
        <v>42.49</v>
      </c>
      <c r="F216" s="148" t="n">
        <f aca="false">0.04*H216</f>
        <v>24.28</v>
      </c>
      <c r="G216" s="148" t="n">
        <f aca="false">0.03*H216</f>
        <v>18.21</v>
      </c>
      <c r="H216" s="148" t="n">
        <f aca="false">T216</f>
        <v>607</v>
      </c>
      <c r="I216" s="148" t="n">
        <f aca="false">0.6*C216</f>
        <v>389.694</v>
      </c>
      <c r="J216" s="25"/>
      <c r="K216" s="25"/>
      <c r="L216" s="25"/>
      <c r="M216" s="25"/>
      <c r="N216" s="25"/>
      <c r="O216" s="623" t="n">
        <v>57201</v>
      </c>
      <c r="P216" s="623" t="n">
        <v>57808</v>
      </c>
      <c r="Q216" s="204"/>
      <c r="R216" s="276"/>
      <c r="S216" s="148" t="n">
        <v>1</v>
      </c>
      <c r="T216" s="148" t="n">
        <f aca="false">(P216-O216)*S216</f>
        <v>607</v>
      </c>
      <c r="U216" s="152" t="n">
        <v>88031413</v>
      </c>
      <c r="V216" s="153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236" t="s">
        <v>339</v>
      </c>
      <c r="C217" s="194" t="n">
        <f aca="false">H217+E217</f>
        <v>1201.61</v>
      </c>
      <c r="D217" s="194"/>
      <c r="E217" s="194" t="n">
        <f aca="false">F217+G217</f>
        <v>78.61</v>
      </c>
      <c r="F217" s="194" t="n">
        <f aca="false">0.04*H217</f>
        <v>44.92</v>
      </c>
      <c r="G217" s="194" t="n">
        <f aca="false">0.03*H217</f>
        <v>33.69</v>
      </c>
      <c r="H217" s="194" t="n">
        <f aca="false">T217</f>
        <v>1123</v>
      </c>
      <c r="I217" s="194"/>
      <c r="J217" s="25"/>
      <c r="K217" s="25"/>
      <c r="L217" s="25"/>
      <c r="M217" s="25"/>
      <c r="N217" s="25" t="s">
        <v>340</v>
      </c>
      <c r="O217" s="194" t="n">
        <v>27977</v>
      </c>
      <c r="P217" s="194" t="n">
        <v>29100</v>
      </c>
      <c r="Q217" s="237"/>
      <c r="R217" s="561"/>
      <c r="S217" s="194" t="n">
        <v>1</v>
      </c>
      <c r="T217" s="148" t="n">
        <f aca="false">(P217-O217)*S217</f>
        <v>1123</v>
      </c>
      <c r="V217" s="153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236" t="s">
        <v>883</v>
      </c>
      <c r="C218" s="148" t="n">
        <f aca="false">H218+E218</f>
        <v>173.34</v>
      </c>
      <c r="D218" s="148"/>
      <c r="E218" s="148" t="n">
        <f aca="false">G218+F218</f>
        <v>11.34</v>
      </c>
      <c r="F218" s="148" t="n">
        <f aca="false">0.04*H218</f>
        <v>6.48</v>
      </c>
      <c r="G218" s="148" t="n">
        <f aca="false">0.03*H218</f>
        <v>4.86</v>
      </c>
      <c r="H218" s="148" t="n">
        <f aca="false">T218</f>
        <v>162</v>
      </c>
      <c r="I218" s="148" t="n">
        <f aca="false">0.6*C218</f>
        <v>104.004</v>
      </c>
      <c r="J218" s="25"/>
      <c r="K218" s="25"/>
      <c r="L218" s="25"/>
      <c r="M218" s="25"/>
      <c r="N218" s="25"/>
      <c r="O218" s="148" t="n">
        <v>38427</v>
      </c>
      <c r="P218" s="148" t="n">
        <v>38589</v>
      </c>
      <c r="Q218" s="204"/>
      <c r="R218" s="362"/>
      <c r="S218" s="239" t="n">
        <v>1</v>
      </c>
      <c r="T218" s="148" t="n">
        <f aca="false">(P218-O218)*S218</f>
        <v>162</v>
      </c>
      <c r="U218" s="152" t="n">
        <v>4369</v>
      </c>
      <c r="V218" s="153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236" t="s">
        <v>884</v>
      </c>
      <c r="C219" s="369" t="n">
        <f aca="false">H219+E219</f>
        <v>0</v>
      </c>
      <c r="D219" s="148"/>
      <c r="E219" s="148" t="n">
        <f aca="false">F219+G219</f>
        <v>0</v>
      </c>
      <c r="F219" s="148" t="n">
        <f aca="false">0.04*H219</f>
        <v>0</v>
      </c>
      <c r="G219" s="148" t="n">
        <f aca="false">0.03*H219</f>
        <v>0</v>
      </c>
      <c r="H219" s="148" t="n">
        <f aca="false">T219</f>
        <v>0</v>
      </c>
      <c r="I219" s="148" t="n">
        <f aca="false">0.6*C219</f>
        <v>0</v>
      </c>
      <c r="J219" s="25"/>
      <c r="K219" s="25"/>
      <c r="L219" s="25"/>
      <c r="M219" s="25"/>
      <c r="N219" s="25"/>
      <c r="O219" s="148" t="n">
        <v>36462</v>
      </c>
      <c r="P219" s="148" t="n">
        <v>36462</v>
      </c>
      <c r="Q219" s="204"/>
      <c r="R219" s="362"/>
      <c r="S219" s="239" t="n">
        <v>1</v>
      </c>
      <c r="T219" s="148" t="n">
        <f aca="false">(P219-O219)*S219</f>
        <v>0</v>
      </c>
      <c r="U219" s="152" t="n">
        <v>1400</v>
      </c>
      <c r="V219" s="153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236" t="s">
        <v>885</v>
      </c>
      <c r="C220" s="148" t="n">
        <f aca="false">H220+E220</f>
        <v>0</v>
      </c>
      <c r="D220" s="148"/>
      <c r="E220" s="148" t="n">
        <f aca="false">G220+F220</f>
        <v>0</v>
      </c>
      <c r="F220" s="148" t="n">
        <f aca="false">0.04*H220</f>
        <v>0</v>
      </c>
      <c r="G220" s="148" t="n">
        <f aca="false">0.03*H220</f>
        <v>0</v>
      </c>
      <c r="H220" s="148" t="n">
        <f aca="false">T220</f>
        <v>0</v>
      </c>
      <c r="I220" s="148" t="n">
        <f aca="false">0.6*C220</f>
        <v>0</v>
      </c>
      <c r="J220" s="25"/>
      <c r="K220" s="25"/>
      <c r="L220" s="25"/>
      <c r="M220" s="25"/>
      <c r="N220" s="25"/>
      <c r="O220" s="148" t="n">
        <v>43342</v>
      </c>
      <c r="P220" s="148" t="n">
        <v>43342</v>
      </c>
      <c r="Q220" s="237"/>
      <c r="R220" s="259"/>
      <c r="S220" s="239" t="n">
        <v>1</v>
      </c>
      <c r="T220" s="148" t="n">
        <f aca="false">(P220-O220)*S220</f>
        <v>0</v>
      </c>
      <c r="U220" s="152" t="n">
        <v>2328</v>
      </c>
      <c r="V220" s="153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236" t="s">
        <v>886</v>
      </c>
      <c r="C221" s="369" t="n">
        <f aca="false">H221+E221</f>
        <v>0</v>
      </c>
      <c r="D221" s="148"/>
      <c r="E221" s="148" t="n">
        <f aca="false">F221+G221</f>
        <v>0</v>
      </c>
      <c r="F221" s="148" t="n">
        <f aca="false">0.04*H221</f>
        <v>0</v>
      </c>
      <c r="G221" s="148" t="n">
        <f aca="false">0.03*H221</f>
        <v>0</v>
      </c>
      <c r="H221" s="148" t="n">
        <f aca="false">T221</f>
        <v>0</v>
      </c>
      <c r="I221" s="148" t="n">
        <f aca="false">0.6*C221</f>
        <v>0</v>
      </c>
      <c r="J221" s="25"/>
      <c r="K221" s="25"/>
      <c r="L221" s="25"/>
      <c r="M221" s="25"/>
      <c r="N221" s="25"/>
      <c r="O221" s="148" t="n">
        <v>77142</v>
      </c>
      <c r="P221" s="148" t="n">
        <v>77142</v>
      </c>
      <c r="Q221" s="204"/>
      <c r="R221" s="362"/>
      <c r="S221" s="239" t="n">
        <v>1</v>
      </c>
      <c r="T221" s="148" t="n">
        <f aca="false">(P221-O221)*S221</f>
        <v>0</v>
      </c>
      <c r="U221" s="152" t="n">
        <v>6910</v>
      </c>
      <c r="V221" s="153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618" t="s">
        <v>887</v>
      </c>
      <c r="C222" s="148" t="n">
        <f aca="false">H222+E222</f>
        <v>227.91</v>
      </c>
      <c r="D222" s="148"/>
      <c r="E222" s="148" t="n">
        <f aca="false">F222+G222</f>
        <v>14.91</v>
      </c>
      <c r="F222" s="148" t="n">
        <f aca="false">0.04*H222</f>
        <v>8.52</v>
      </c>
      <c r="G222" s="148" t="n">
        <f aca="false">0.03*H222</f>
        <v>6.39</v>
      </c>
      <c r="H222" s="148" t="n">
        <f aca="false">T222</f>
        <v>213</v>
      </c>
      <c r="I222" s="148" t="n">
        <f aca="false">0.6*C222</f>
        <v>136.746</v>
      </c>
      <c r="J222" s="25"/>
      <c r="K222" s="25"/>
      <c r="L222" s="25"/>
      <c r="M222" s="25"/>
      <c r="N222" s="25"/>
      <c r="O222" s="148" t="n">
        <v>7361</v>
      </c>
      <c r="P222" s="148" t="n">
        <v>7574</v>
      </c>
      <c r="Q222" s="204"/>
      <c r="R222" s="276"/>
      <c r="S222" s="239" t="n">
        <v>1</v>
      </c>
      <c r="T222" s="148" t="n">
        <f aca="false">(P222-O222)*S222</f>
        <v>213</v>
      </c>
      <c r="U222" s="152" t="n">
        <v>6295</v>
      </c>
      <c r="V222" s="153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7" t="s">
        <v>351</v>
      </c>
      <c r="C223" s="148" t="n">
        <f aca="false">H223+E223</f>
        <v>319.93</v>
      </c>
      <c r="D223" s="148"/>
      <c r="E223" s="148" t="n">
        <f aca="false">F223+G223</f>
        <v>20.93</v>
      </c>
      <c r="F223" s="148" t="n">
        <f aca="false">0.04*H223</f>
        <v>11.96</v>
      </c>
      <c r="G223" s="148" t="n">
        <f aca="false">0.03*H223</f>
        <v>8.97</v>
      </c>
      <c r="H223" s="148" t="n">
        <f aca="false">T223</f>
        <v>299</v>
      </c>
      <c r="I223" s="148" t="n">
        <f aca="false">0.6*C223</f>
        <v>191.958</v>
      </c>
      <c r="J223" s="25"/>
      <c r="K223" s="25"/>
      <c r="L223" s="25"/>
      <c r="M223" s="25"/>
      <c r="N223" s="25"/>
      <c r="O223" s="148" t="n">
        <v>22558</v>
      </c>
      <c r="P223" s="148" t="n">
        <v>22857</v>
      </c>
      <c r="Q223" s="237"/>
      <c r="R223" s="259"/>
      <c r="S223" s="239" t="n">
        <v>1</v>
      </c>
      <c r="T223" s="148" t="n">
        <f aca="false">(P223-O223)*S223</f>
        <v>299</v>
      </c>
      <c r="U223" s="152" t="n">
        <v>6549</v>
      </c>
      <c r="V223" s="153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236" t="s">
        <v>888</v>
      </c>
      <c r="C224" s="148" t="n">
        <f aca="false">H224+E224</f>
        <v>167.99</v>
      </c>
      <c r="D224" s="148"/>
      <c r="E224" s="148" t="n">
        <f aca="false">F224+G224</f>
        <v>10.99</v>
      </c>
      <c r="F224" s="148" t="n">
        <f aca="false">0.04*H224</f>
        <v>6.28</v>
      </c>
      <c r="G224" s="148" t="n">
        <f aca="false">0.03*H224</f>
        <v>4.71</v>
      </c>
      <c r="H224" s="148" t="n">
        <f aca="false">T224</f>
        <v>157</v>
      </c>
      <c r="I224" s="148" t="n">
        <f aca="false">0.5*C224</f>
        <v>83.995</v>
      </c>
      <c r="J224" s="25"/>
      <c r="K224" s="25"/>
      <c r="L224" s="25"/>
      <c r="M224" s="25"/>
      <c r="N224" s="25"/>
      <c r="O224" s="148" t="n">
        <v>6533</v>
      </c>
      <c r="P224" s="148" t="n">
        <v>6690</v>
      </c>
      <c r="Q224" s="204"/>
      <c r="R224" s="276"/>
      <c r="S224" s="148" t="n">
        <v>1</v>
      </c>
      <c r="T224" s="148" t="n">
        <f aca="false">(P224-O224)*S224</f>
        <v>157</v>
      </c>
      <c r="U224" s="152" t="n">
        <v>4924</v>
      </c>
      <c r="V224" s="153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236" t="s">
        <v>355</v>
      </c>
      <c r="C225" s="148" t="n">
        <f aca="false">H225+E225</f>
        <v>141.24</v>
      </c>
      <c r="D225" s="148"/>
      <c r="E225" s="148" t="n">
        <f aca="false">F225+G225</f>
        <v>9.24</v>
      </c>
      <c r="F225" s="148" t="n">
        <f aca="false">0.04*H225</f>
        <v>5.28</v>
      </c>
      <c r="G225" s="148" t="n">
        <f aca="false">0.03*H225</f>
        <v>3.96</v>
      </c>
      <c r="H225" s="148" t="n">
        <f aca="false">T225</f>
        <v>132</v>
      </c>
      <c r="I225" s="148" t="n">
        <f aca="false">0.5*C225</f>
        <v>70.62</v>
      </c>
      <c r="J225" s="25"/>
      <c r="K225" s="25"/>
      <c r="L225" s="25"/>
      <c r="M225" s="25"/>
      <c r="N225" s="25"/>
      <c r="O225" s="148" t="n">
        <v>37373</v>
      </c>
      <c r="P225" s="148" t="n">
        <v>37505</v>
      </c>
      <c r="Q225" s="204"/>
      <c r="R225" s="276"/>
      <c r="S225" s="148" t="n">
        <v>1</v>
      </c>
      <c r="T225" s="148" t="n">
        <f aca="false">(P225-O225)*S225</f>
        <v>132</v>
      </c>
      <c r="U225" s="152" t="n">
        <v>4762</v>
      </c>
      <c r="V225" s="153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236" t="s">
        <v>357</v>
      </c>
      <c r="C226" s="148" t="n">
        <f aca="false">H226+E226</f>
        <v>133.75</v>
      </c>
      <c r="D226" s="148"/>
      <c r="E226" s="148" t="n">
        <f aca="false">F226+G226</f>
        <v>8.75</v>
      </c>
      <c r="F226" s="148" t="n">
        <f aca="false">0.04*H226</f>
        <v>5</v>
      </c>
      <c r="G226" s="148" t="n">
        <f aca="false">0.03*H226</f>
        <v>3.75</v>
      </c>
      <c r="H226" s="148" t="n">
        <f aca="false">T226</f>
        <v>125</v>
      </c>
      <c r="I226" s="190" t="n">
        <f aca="false">0.6*C226</f>
        <v>80.25</v>
      </c>
      <c r="J226" s="25"/>
      <c r="K226" s="25"/>
      <c r="L226" s="25"/>
      <c r="M226" s="25"/>
      <c r="N226" s="25"/>
      <c r="O226" s="148" t="n">
        <v>3834</v>
      </c>
      <c r="P226" s="148" t="n">
        <v>3959</v>
      </c>
      <c r="Q226" s="204"/>
      <c r="R226" s="276"/>
      <c r="S226" s="239" t="n">
        <v>1</v>
      </c>
      <c r="T226" s="148" t="n">
        <f aca="false">(P226-O226)*S226</f>
        <v>125</v>
      </c>
      <c r="U226" s="152"/>
      <c r="V226" s="153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236" t="s">
        <v>889</v>
      </c>
      <c r="C227" s="148" t="n">
        <f aca="false">H227+E227</f>
        <v>43.87</v>
      </c>
      <c r="D227" s="148"/>
      <c r="E227" s="148" t="n">
        <f aca="false">F227+G227</f>
        <v>2.87</v>
      </c>
      <c r="F227" s="148" t="n">
        <f aca="false">0.04*H227</f>
        <v>1.64</v>
      </c>
      <c r="G227" s="148" t="n">
        <f aca="false">0.03*H227</f>
        <v>1.23</v>
      </c>
      <c r="H227" s="148" t="n">
        <f aca="false">T227</f>
        <v>41</v>
      </c>
      <c r="I227" s="190" t="n">
        <f aca="false">0.6*C227</f>
        <v>26.322</v>
      </c>
      <c r="J227" s="25"/>
      <c r="K227" s="25"/>
      <c r="L227" s="25"/>
      <c r="M227" s="25"/>
      <c r="N227" s="25"/>
      <c r="O227" s="148" t="n">
        <v>22088</v>
      </c>
      <c r="P227" s="148" t="n">
        <v>22129</v>
      </c>
      <c r="Q227" s="204"/>
      <c r="R227" s="276"/>
      <c r="S227" s="239" t="n">
        <v>1</v>
      </c>
      <c r="T227" s="148" t="n">
        <f aca="false">(P227-O227)*S227</f>
        <v>41</v>
      </c>
      <c r="U227" s="152" t="n">
        <v>530958</v>
      </c>
      <c r="V227" s="153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236" t="s">
        <v>890</v>
      </c>
      <c r="C228" s="148" t="n">
        <f aca="false">H228+E228</f>
        <v>208.65</v>
      </c>
      <c r="D228" s="148"/>
      <c r="E228" s="148" t="n">
        <f aca="false">F228+G228</f>
        <v>13.65</v>
      </c>
      <c r="F228" s="148" t="n">
        <f aca="false">0.04*H228</f>
        <v>7.8</v>
      </c>
      <c r="G228" s="148" t="n">
        <f aca="false">0.03*H228</f>
        <v>5.85</v>
      </c>
      <c r="H228" s="148" t="n">
        <f aca="false">T228</f>
        <v>195</v>
      </c>
      <c r="I228" s="148" t="n">
        <f aca="false">0.6*C228</f>
        <v>125.19</v>
      </c>
      <c r="J228" s="25"/>
      <c r="K228" s="25"/>
      <c r="L228" s="25"/>
      <c r="M228" s="25"/>
      <c r="N228" s="25"/>
      <c r="O228" s="148" t="n">
        <v>17765</v>
      </c>
      <c r="P228" s="148" t="n">
        <v>17960</v>
      </c>
      <c r="Q228" s="204"/>
      <c r="R228" s="276"/>
      <c r="S228" s="148" t="n">
        <v>1</v>
      </c>
      <c r="T228" s="148" t="n">
        <f aca="false">(P228-O228)*S228</f>
        <v>195</v>
      </c>
      <c r="U228" s="152" t="n">
        <v>607637</v>
      </c>
      <c r="V228" s="153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236" t="s">
        <v>363</v>
      </c>
      <c r="C229" s="148" t="n">
        <f aca="false">H229+E229</f>
        <v>162.64</v>
      </c>
      <c r="D229" s="148"/>
      <c r="E229" s="148" t="n">
        <f aca="false">F229+G229</f>
        <v>10.64</v>
      </c>
      <c r="F229" s="148" t="n">
        <f aca="false">0.04*H229</f>
        <v>6.08</v>
      </c>
      <c r="G229" s="148" t="n">
        <f aca="false">0.03*H229</f>
        <v>4.56</v>
      </c>
      <c r="H229" s="148" t="n">
        <f aca="false">T229</f>
        <v>152</v>
      </c>
      <c r="I229" s="190" t="n">
        <f aca="false">0.6*C229</f>
        <v>97.584</v>
      </c>
      <c r="J229" s="25"/>
      <c r="K229" s="25"/>
      <c r="L229" s="25"/>
      <c r="M229" s="25"/>
      <c r="N229" s="25"/>
      <c r="O229" s="148" t="n">
        <v>13227</v>
      </c>
      <c r="P229" s="148" t="n">
        <v>13379</v>
      </c>
      <c r="Q229" s="237"/>
      <c r="R229" s="467"/>
      <c r="S229" s="239" t="n">
        <v>1</v>
      </c>
      <c r="T229" s="148" t="n">
        <f aca="false">(P229-O229)*S229</f>
        <v>152</v>
      </c>
      <c r="U229" s="152" t="n">
        <v>56067</v>
      </c>
      <c r="V229" s="153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227" t="s">
        <v>365</v>
      </c>
      <c r="C230" s="190" t="n">
        <f aca="false">H230+E230</f>
        <v>5765.15999999988</v>
      </c>
      <c r="D230" s="190"/>
      <c r="E230" s="190" t="n">
        <f aca="false">F230+G230</f>
        <v>377.159999999992</v>
      </c>
      <c r="F230" s="190" t="n">
        <f aca="false">0.04*H230</f>
        <v>215.519999999995</v>
      </c>
      <c r="G230" s="190" t="n">
        <f aca="false">0.03*H230</f>
        <v>161.639999999997</v>
      </c>
      <c r="H230" s="190" t="n">
        <f aca="false">T230</f>
        <v>5387.99999999988</v>
      </c>
      <c r="I230" s="190"/>
      <c r="J230" s="25"/>
      <c r="K230" s="25"/>
      <c r="L230" s="25"/>
      <c r="M230" s="25"/>
      <c r="N230" s="25"/>
      <c r="O230" s="624" t="n">
        <v>34798.5</v>
      </c>
      <c r="P230" s="624" t="n">
        <v>34933.2</v>
      </c>
      <c r="Q230" s="204"/>
      <c r="R230" s="226"/>
      <c r="S230" s="239" t="n">
        <v>40</v>
      </c>
      <c r="T230" s="148" t="n">
        <f aca="false">(P230-O230)*S230</f>
        <v>5387.99999999988</v>
      </c>
      <c r="U230" s="152" t="n">
        <v>1535390</v>
      </c>
      <c r="V230" s="153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481" t="s">
        <v>367</v>
      </c>
      <c r="C231" s="148" t="n">
        <f aca="false">H231+E231</f>
        <v>5114.6</v>
      </c>
      <c r="D231" s="149"/>
      <c r="E231" s="148" t="n">
        <f aca="false">F231+G231</f>
        <v>334.6</v>
      </c>
      <c r="F231" s="148" t="n">
        <f aca="false">0.04*T231</f>
        <v>191.2</v>
      </c>
      <c r="G231" s="148" t="n">
        <f aca="false">0.03*T231</f>
        <v>143.4</v>
      </c>
      <c r="H231" s="148" t="n">
        <f aca="false">T231</f>
        <v>4780</v>
      </c>
      <c r="I231" s="148" t="n">
        <f aca="false">H231*0.5</f>
        <v>2390</v>
      </c>
      <c r="J231" s="162"/>
      <c r="K231" s="162"/>
      <c r="L231" s="162"/>
      <c r="M231" s="162"/>
      <c r="N231" s="162"/>
      <c r="O231" s="149" t="n">
        <v>559.58</v>
      </c>
      <c r="P231" s="149" t="n">
        <v>655.18</v>
      </c>
      <c r="Q231" s="466"/>
      <c r="R231" s="498"/>
      <c r="S231" s="149" t="n">
        <v>50</v>
      </c>
      <c r="T231" s="148" t="n">
        <f aca="false">(P231-O231)*S231</f>
        <v>4780</v>
      </c>
      <c r="U231" s="152" t="n">
        <v>2536</v>
      </c>
      <c r="V231" s="153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481" t="s">
        <v>891</v>
      </c>
      <c r="C232" s="148" t="n">
        <f aca="false">H232+E232</f>
        <v>1391</v>
      </c>
      <c r="D232" s="148"/>
      <c r="E232" s="148" t="n">
        <f aca="false">G232+F232</f>
        <v>91</v>
      </c>
      <c r="F232" s="148" t="n">
        <f aca="false">H232*0.04</f>
        <v>52</v>
      </c>
      <c r="G232" s="148" t="n">
        <f aca="false">H232*0.03</f>
        <v>39</v>
      </c>
      <c r="H232" s="148" t="n">
        <f aca="false">T232</f>
        <v>1300</v>
      </c>
      <c r="I232" s="148" t="n">
        <f aca="false">0.6*C232</f>
        <v>834.6</v>
      </c>
      <c r="J232" s="25"/>
      <c r="K232" s="25"/>
      <c r="L232" s="25"/>
      <c r="M232" s="25"/>
      <c r="N232" s="25"/>
      <c r="O232" s="190" t="n">
        <v>812978</v>
      </c>
      <c r="P232" s="190" t="n">
        <v>814278</v>
      </c>
      <c r="Q232" s="204"/>
      <c r="R232" s="625"/>
      <c r="S232" s="239" t="n">
        <v>1</v>
      </c>
      <c r="T232" s="148" t="n">
        <f aca="false">(P232-O232)*S232</f>
        <v>1300</v>
      </c>
      <c r="U232" s="152" t="n">
        <v>399479</v>
      </c>
      <c r="V232" s="153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626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4"/>
      <c r="R233" s="276"/>
      <c r="S233" s="148"/>
      <c r="T233" s="148"/>
      <c r="U233" s="152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1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4"/>
      <c r="R234" s="276"/>
      <c r="S234" s="148"/>
      <c r="T234" s="148"/>
      <c r="U234" s="152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6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4"/>
      <c r="R235" s="276"/>
      <c r="S235" s="148"/>
      <c r="T235" s="148"/>
      <c r="U235" s="152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6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4"/>
      <c r="R236" s="276"/>
      <c r="S236" s="148"/>
      <c r="T236" s="148"/>
      <c r="U236" s="152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6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7"/>
      <c r="R237" s="226"/>
      <c r="S237" s="148"/>
      <c r="T237" s="148"/>
      <c r="U237" s="152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6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4"/>
      <c r="R238" s="362"/>
      <c r="S238" s="239"/>
      <c r="T238" s="148"/>
      <c r="U238" s="152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6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4"/>
      <c r="R239" s="362"/>
      <c r="S239" s="239"/>
      <c r="T239" s="148"/>
      <c r="U239" s="152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6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4"/>
      <c r="P240" s="194"/>
      <c r="Q240" s="204"/>
      <c r="R240" s="363"/>
      <c r="S240" s="364"/>
      <c r="T240" s="194"/>
      <c r="U240" s="152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6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4"/>
      <c r="P241" s="194"/>
      <c r="Q241" s="204"/>
      <c r="R241" s="363"/>
      <c r="S241" s="364"/>
      <c r="T241" s="194"/>
      <c r="U241" s="152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5"/>
      <c r="C242" s="194"/>
      <c r="D242" s="194"/>
      <c r="E242" s="194"/>
      <c r="F242" s="194"/>
      <c r="G242" s="194"/>
      <c r="H242" s="194"/>
      <c r="I242" s="194"/>
      <c r="J242" s="25"/>
      <c r="K242" s="25"/>
      <c r="L242" s="25"/>
      <c r="M242" s="25"/>
      <c r="N242" s="25"/>
      <c r="O242" s="148"/>
      <c r="P242" s="148"/>
      <c r="Q242" s="276"/>
      <c r="R242" s="362"/>
      <c r="S242" s="148"/>
      <c r="T242" s="148"/>
      <c r="U242" s="152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236" t="s">
        <v>370</v>
      </c>
      <c r="C243" s="148" t="n">
        <f aca="false">H243+E243</f>
        <v>390.55</v>
      </c>
      <c r="D243" s="148"/>
      <c r="E243" s="148" t="n">
        <f aca="false">F243+G243</f>
        <v>25.55</v>
      </c>
      <c r="F243" s="148" t="n">
        <f aca="false">0.04*H243</f>
        <v>14.6</v>
      </c>
      <c r="G243" s="148" t="n">
        <f aca="false">0.03*H243</f>
        <v>10.95</v>
      </c>
      <c r="H243" s="148" t="n">
        <f aca="false">T243</f>
        <v>365</v>
      </c>
      <c r="I243" s="148"/>
      <c r="J243" s="226"/>
      <c r="K243" s="226"/>
      <c r="L243" s="226"/>
      <c r="M243" s="226"/>
      <c r="N243" s="226"/>
      <c r="O243" s="188" t="n">
        <v>50258</v>
      </c>
      <c r="P243" s="188" t="n">
        <v>50623</v>
      </c>
      <c r="Q243" s="237"/>
      <c r="R243" s="627"/>
      <c r="S243" s="188" t="n">
        <v>1</v>
      </c>
      <c r="T243" s="188" t="n">
        <f aca="false">P243-O243</f>
        <v>365</v>
      </c>
      <c r="U243" s="152" t="n">
        <v>7872</v>
      </c>
      <c r="V243" s="153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402" t="s">
        <v>372</v>
      </c>
      <c r="C244" s="188" t="n">
        <f aca="false">H244+E244</f>
        <v>797.15</v>
      </c>
      <c r="D244" s="188"/>
      <c r="E244" s="188" t="n">
        <f aca="false">F244+G244</f>
        <v>52.15</v>
      </c>
      <c r="F244" s="188" t="n">
        <f aca="false">0.04*H244</f>
        <v>29.8</v>
      </c>
      <c r="G244" s="188" t="n">
        <f aca="false">0.03*H244</f>
        <v>22.35</v>
      </c>
      <c r="H244" s="188" t="n">
        <f aca="false">T244</f>
        <v>745</v>
      </c>
      <c r="I244" s="188"/>
      <c r="J244" s="25"/>
      <c r="K244" s="25"/>
      <c r="L244" s="25"/>
      <c r="M244" s="25"/>
      <c r="N244" s="25"/>
      <c r="O244" s="148" t="n">
        <v>69019</v>
      </c>
      <c r="P244" s="148" t="n">
        <v>69764</v>
      </c>
      <c r="Q244" s="237"/>
      <c r="R244" s="452"/>
      <c r="S244" s="148" t="n">
        <v>1</v>
      </c>
      <c r="T244" s="148" t="n">
        <f aca="false">P244-O244</f>
        <v>745</v>
      </c>
      <c r="U244" s="152" t="n">
        <v>4200</v>
      </c>
      <c r="V244" s="153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236" t="s">
        <v>374</v>
      </c>
      <c r="C245" s="148" t="n">
        <f aca="false">H245+E245</f>
        <v>211.86</v>
      </c>
      <c r="D245" s="148"/>
      <c r="E245" s="148" t="n">
        <f aca="false">F245+G245</f>
        <v>13.86</v>
      </c>
      <c r="F245" s="148" t="n">
        <f aca="false">0.04*H245</f>
        <v>7.92</v>
      </c>
      <c r="G245" s="148" t="n">
        <f aca="false">0.03*H245</f>
        <v>5.94</v>
      </c>
      <c r="H245" s="148" t="n">
        <f aca="false">T245</f>
        <v>198</v>
      </c>
      <c r="I245" s="148"/>
      <c r="J245" s="25"/>
      <c r="K245" s="25"/>
      <c r="L245" s="25"/>
      <c r="M245" s="25"/>
      <c r="N245" s="25"/>
      <c r="O245" s="148" t="n">
        <v>23272</v>
      </c>
      <c r="P245" s="148" t="n">
        <v>23470</v>
      </c>
      <c r="Q245" s="237"/>
      <c r="R245" s="452"/>
      <c r="S245" s="148" t="n">
        <v>1</v>
      </c>
      <c r="T245" s="148" t="n">
        <f aca="false">P245-O245</f>
        <v>198</v>
      </c>
      <c r="U245" s="152" t="s">
        <v>375</v>
      </c>
      <c r="V245" s="153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236" t="s">
        <v>892</v>
      </c>
      <c r="C246" s="148" t="n">
        <f aca="false">H246+E246</f>
        <v>1019.71</v>
      </c>
      <c r="D246" s="148"/>
      <c r="E246" s="148" t="n">
        <f aca="false">F246+G246</f>
        <v>66.71</v>
      </c>
      <c r="F246" s="148" t="n">
        <f aca="false">0.04*H246</f>
        <v>38.12</v>
      </c>
      <c r="G246" s="148" t="n">
        <f aca="false">0.03*H246</f>
        <v>28.59</v>
      </c>
      <c r="H246" s="148" t="n">
        <f aca="false">T246</f>
        <v>953</v>
      </c>
      <c r="I246" s="148"/>
      <c r="J246" s="25"/>
      <c r="K246" s="25"/>
      <c r="L246" s="25"/>
      <c r="M246" s="25"/>
      <c r="N246" s="25"/>
      <c r="O246" s="148" t="n">
        <v>96909</v>
      </c>
      <c r="P246" s="148" t="n">
        <v>97862</v>
      </c>
      <c r="Q246" s="237"/>
      <c r="R246" s="452"/>
      <c r="S246" s="148" t="n">
        <v>1</v>
      </c>
      <c r="T246" s="148" t="n">
        <f aca="false">P246-O246</f>
        <v>953</v>
      </c>
      <c r="U246" s="152" t="n">
        <v>3267</v>
      </c>
      <c r="V246" s="153" t="s">
        <v>378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10" t="s">
        <v>379</v>
      </c>
      <c r="C247" s="190" t="n">
        <f aca="false">H247+E247</f>
        <v>9411.72000000002</v>
      </c>
      <c r="D247" s="148"/>
      <c r="E247" s="148" t="n">
        <f aca="false">F247+G247</f>
        <v>615.720000000001</v>
      </c>
      <c r="F247" s="148" t="n">
        <f aca="false">0.04*H247</f>
        <v>351.840000000001</v>
      </c>
      <c r="G247" s="148" t="n">
        <f aca="false">0.03*H247</f>
        <v>263.880000000001</v>
      </c>
      <c r="H247" s="148" t="n">
        <f aca="false">T247</f>
        <v>8796.00000000002</v>
      </c>
      <c r="I247" s="148"/>
      <c r="J247" s="25"/>
      <c r="K247" s="25"/>
      <c r="L247" s="25"/>
      <c r="M247" s="25"/>
      <c r="N247" s="25"/>
      <c r="O247" s="579" t="n">
        <v>25173.1</v>
      </c>
      <c r="P247" s="579" t="n">
        <v>25466.3</v>
      </c>
      <c r="Q247" s="237"/>
      <c r="R247" s="452"/>
      <c r="S247" s="148" t="n">
        <v>30</v>
      </c>
      <c r="T247" s="148" t="n">
        <f aca="false">(P247-O247)*S247</f>
        <v>8796.00000000002</v>
      </c>
      <c r="U247" s="152" t="s">
        <v>380</v>
      </c>
      <c r="V247" s="153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10"/>
      <c r="C248" s="190" t="n">
        <f aca="false">H248+E248</f>
        <v>2638.62</v>
      </c>
      <c r="D248" s="148"/>
      <c r="E248" s="148" t="n">
        <f aca="false">F248+G248</f>
        <v>172.62</v>
      </c>
      <c r="F248" s="148" t="n">
        <f aca="false">0.04*H248</f>
        <v>98.64</v>
      </c>
      <c r="G248" s="148" t="n">
        <f aca="false">0.03*H248</f>
        <v>73.98</v>
      </c>
      <c r="H248" s="148" t="n">
        <f aca="false">T248</f>
        <v>2466</v>
      </c>
      <c r="I248" s="148"/>
      <c r="J248" s="25"/>
      <c r="K248" s="25"/>
      <c r="L248" s="25"/>
      <c r="M248" s="25"/>
      <c r="N248" s="25"/>
      <c r="O248" s="148" t="n">
        <v>78287</v>
      </c>
      <c r="P248" s="148" t="n">
        <v>80753</v>
      </c>
      <c r="Q248" s="237"/>
      <c r="R248" s="452"/>
      <c r="S248" s="148" t="n">
        <v>1</v>
      </c>
      <c r="T248" s="148" t="n">
        <f aca="false">P248-O248</f>
        <v>2466</v>
      </c>
      <c r="U248" s="152" t="n">
        <v>6398</v>
      </c>
      <c r="V248" s="153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236" t="s">
        <v>893</v>
      </c>
      <c r="C249" s="148" t="n">
        <f aca="false">H249+E249</f>
        <v>1167.37</v>
      </c>
      <c r="D249" s="148"/>
      <c r="E249" s="148" t="n">
        <f aca="false">F249+G249</f>
        <v>76.37</v>
      </c>
      <c r="F249" s="148" t="n">
        <f aca="false">0.04*H249</f>
        <v>43.64</v>
      </c>
      <c r="G249" s="148" t="n">
        <f aca="false">0.03*H249</f>
        <v>32.73</v>
      </c>
      <c r="H249" s="148" t="n">
        <f aca="false">T249</f>
        <v>1091</v>
      </c>
      <c r="I249" s="148"/>
      <c r="J249" s="25"/>
      <c r="K249" s="25"/>
      <c r="L249" s="25"/>
      <c r="M249" s="25"/>
      <c r="N249" s="25"/>
      <c r="O249" s="148" t="n">
        <v>79891</v>
      </c>
      <c r="P249" s="148" t="n">
        <v>80982</v>
      </c>
      <c r="Q249" s="237"/>
      <c r="R249" s="452"/>
      <c r="S249" s="148" t="n">
        <v>1</v>
      </c>
      <c r="T249" s="148" t="n">
        <f aca="false">P249-O249</f>
        <v>1091</v>
      </c>
      <c r="U249" s="152" t="s">
        <v>383</v>
      </c>
      <c r="V249" s="153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236" t="s">
        <v>385</v>
      </c>
      <c r="C250" s="148" t="n">
        <f aca="false">H250+E250</f>
        <v>1942.05</v>
      </c>
      <c r="D250" s="148"/>
      <c r="E250" s="148" t="n">
        <f aca="false">F250+G250</f>
        <v>127.05</v>
      </c>
      <c r="F250" s="148" t="n">
        <f aca="false">0.04*H250</f>
        <v>72.6</v>
      </c>
      <c r="G250" s="148" t="n">
        <f aca="false">0.03*H250</f>
        <v>54.45</v>
      </c>
      <c r="H250" s="148" t="n">
        <f aca="false">T250</f>
        <v>1815</v>
      </c>
      <c r="I250" s="148"/>
      <c r="J250" s="25"/>
      <c r="K250" s="25"/>
      <c r="L250" s="25"/>
      <c r="M250" s="25"/>
      <c r="N250" s="25"/>
      <c r="O250" s="148" t="n">
        <v>85537</v>
      </c>
      <c r="P250" s="148" t="n">
        <v>87352</v>
      </c>
      <c r="Q250" s="237"/>
      <c r="R250" s="452"/>
      <c r="S250" s="148" t="n">
        <v>1</v>
      </c>
      <c r="T250" s="148" t="n">
        <f aca="false">P250-O250</f>
        <v>1815</v>
      </c>
      <c r="U250" s="152" t="n">
        <v>2943</v>
      </c>
      <c r="V250" s="153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628"/>
      <c r="C251" s="369" t="n">
        <f aca="false">H251+E251</f>
        <v>0</v>
      </c>
      <c r="D251" s="369"/>
      <c r="E251" s="369" t="n">
        <f aca="false">F251+G251</f>
        <v>0</v>
      </c>
      <c r="F251" s="369" t="n">
        <f aca="false">0.04*H251</f>
        <v>0</v>
      </c>
      <c r="G251" s="369" t="n">
        <f aca="false">0.03*H251</f>
        <v>0</v>
      </c>
      <c r="H251" s="369" t="n">
        <f aca="false">T251</f>
        <v>0</v>
      </c>
      <c r="I251" s="369"/>
      <c r="J251" s="370"/>
      <c r="K251" s="370"/>
      <c r="L251" s="370"/>
      <c r="M251" s="370"/>
      <c r="N251" s="370"/>
      <c r="O251" s="369" t="n">
        <v>0</v>
      </c>
      <c r="P251" s="369" t="n">
        <v>0</v>
      </c>
      <c r="Q251" s="371"/>
      <c r="R251" s="372"/>
      <c r="S251" s="369" t="n">
        <v>1</v>
      </c>
      <c r="T251" s="369" t="n">
        <f aca="false">P251-O251</f>
        <v>0</v>
      </c>
      <c r="U251" s="152"/>
      <c r="V251" s="153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365" t="s">
        <v>387</v>
      </c>
      <c r="C252" s="194" t="n">
        <f aca="false">H252+E252</f>
        <v>242.89</v>
      </c>
      <c r="D252" s="194"/>
      <c r="E252" s="194" t="n">
        <f aca="false">F252+G252</f>
        <v>15.89</v>
      </c>
      <c r="F252" s="194" t="n">
        <f aca="false">0.04*H252</f>
        <v>9.08</v>
      </c>
      <c r="G252" s="194" t="n">
        <f aca="false">0.03*H252</f>
        <v>6.81</v>
      </c>
      <c r="H252" s="194" t="n">
        <f aca="false">T252</f>
        <v>227</v>
      </c>
      <c r="I252" s="194"/>
      <c r="J252" s="25"/>
      <c r="K252" s="25"/>
      <c r="L252" s="25"/>
      <c r="M252" s="25"/>
      <c r="N252" s="25" t="s">
        <v>340</v>
      </c>
      <c r="O252" s="194" t="n">
        <v>21922</v>
      </c>
      <c r="P252" s="194" t="n">
        <v>22149</v>
      </c>
      <c r="Q252" s="237"/>
      <c r="R252" s="561"/>
      <c r="S252" s="194" t="n">
        <v>1</v>
      </c>
      <c r="T252" s="194" t="n">
        <f aca="false">P252-O252</f>
        <v>227</v>
      </c>
      <c r="U252" s="152" t="s">
        <v>388</v>
      </c>
      <c r="V252" s="153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365" t="s">
        <v>390</v>
      </c>
      <c r="C253" s="194" t="n">
        <f aca="false">H253+E253</f>
        <v>162.64</v>
      </c>
      <c r="D253" s="194"/>
      <c r="E253" s="194" t="n">
        <f aca="false">F253+G253</f>
        <v>10.64</v>
      </c>
      <c r="F253" s="194" t="n">
        <f aca="false">0.04*H253</f>
        <v>6.08</v>
      </c>
      <c r="G253" s="194" t="n">
        <f aca="false">0.03*H253</f>
        <v>4.56</v>
      </c>
      <c r="H253" s="194" t="n">
        <f aca="false">T253</f>
        <v>152</v>
      </c>
      <c r="I253" s="194"/>
      <c r="J253" s="25"/>
      <c r="K253" s="25"/>
      <c r="L253" s="25"/>
      <c r="M253" s="25"/>
      <c r="N253" s="25" t="s">
        <v>340</v>
      </c>
      <c r="O253" s="194" t="n">
        <v>4764</v>
      </c>
      <c r="P253" s="194" t="n">
        <v>4916</v>
      </c>
      <c r="Q253" s="237"/>
      <c r="R253" s="561"/>
      <c r="S253" s="194" t="n">
        <v>1</v>
      </c>
      <c r="T253" s="194" t="n">
        <f aca="false">P253-O253</f>
        <v>152</v>
      </c>
      <c r="U253" s="152"/>
      <c r="V253" s="153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629" t="s">
        <v>392</v>
      </c>
      <c r="C254" s="194" t="n">
        <f aca="false">H254+E254</f>
        <v>225.77</v>
      </c>
      <c r="D254" s="194"/>
      <c r="E254" s="194" t="n">
        <f aca="false">F254+G254</f>
        <v>14.77</v>
      </c>
      <c r="F254" s="194" t="n">
        <f aca="false">0.04*H254</f>
        <v>8.44</v>
      </c>
      <c r="G254" s="194" t="n">
        <f aca="false">0.03*H254</f>
        <v>6.33</v>
      </c>
      <c r="H254" s="194" t="n">
        <f aca="false">T254</f>
        <v>211</v>
      </c>
      <c r="I254" s="194"/>
      <c r="J254" s="25"/>
      <c r="K254" s="25"/>
      <c r="L254" s="25"/>
      <c r="M254" s="25"/>
      <c r="N254" s="25" t="s">
        <v>340</v>
      </c>
      <c r="O254" s="194" t="n">
        <v>12796</v>
      </c>
      <c r="P254" s="194" t="n">
        <v>13007</v>
      </c>
      <c r="Q254" s="237"/>
      <c r="R254" s="561"/>
      <c r="S254" s="194" t="n">
        <v>1</v>
      </c>
      <c r="T254" s="194" t="n">
        <f aca="false">P254-O254</f>
        <v>211</v>
      </c>
      <c r="U254" s="563" t="n">
        <v>6292</v>
      </c>
      <c r="V254" s="153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630" t="s">
        <v>394</v>
      </c>
      <c r="C255" s="148" t="n">
        <f aca="false">H255+E255</f>
        <v>854.93</v>
      </c>
      <c r="D255" s="148"/>
      <c r="E255" s="148" t="n">
        <f aca="false">F255+G255</f>
        <v>55.93</v>
      </c>
      <c r="F255" s="148" t="n">
        <f aca="false">0.04*H255</f>
        <v>31.96</v>
      </c>
      <c r="G255" s="148" t="n">
        <f aca="false">0.03*H255</f>
        <v>23.97</v>
      </c>
      <c r="H255" s="148" t="n">
        <f aca="false">T255</f>
        <v>799</v>
      </c>
      <c r="I255" s="148"/>
      <c r="J255" s="226"/>
      <c r="K255" s="226"/>
      <c r="L255" s="226"/>
      <c r="M255" s="226"/>
      <c r="N255" s="226"/>
      <c r="O255" s="148" t="n">
        <v>75377</v>
      </c>
      <c r="P255" s="148" t="n">
        <v>76176</v>
      </c>
      <c r="Q255" s="259"/>
      <c r="R255" s="362"/>
      <c r="S255" s="148" t="n">
        <v>1</v>
      </c>
      <c r="T255" s="148" t="n">
        <f aca="false">P255-O255</f>
        <v>799</v>
      </c>
      <c r="U255" s="152" t="n">
        <v>3092</v>
      </c>
      <c r="V255" s="153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236" t="s">
        <v>396</v>
      </c>
      <c r="C256" s="188" t="n">
        <f aca="false">H256+E256</f>
        <v>743.65</v>
      </c>
      <c r="D256" s="188"/>
      <c r="E256" s="188" t="n">
        <f aca="false">F256+G256</f>
        <v>48.65</v>
      </c>
      <c r="F256" s="188" t="n">
        <f aca="false">0.04*H256</f>
        <v>27.8</v>
      </c>
      <c r="G256" s="188" t="n">
        <f aca="false">0.03*H256</f>
        <v>20.85</v>
      </c>
      <c r="H256" s="188" t="n">
        <f aca="false">T256</f>
        <v>695</v>
      </c>
      <c r="I256" s="188"/>
      <c r="J256" s="25"/>
      <c r="K256" s="25"/>
      <c r="L256" s="25"/>
      <c r="M256" s="25"/>
      <c r="N256" s="25"/>
      <c r="O256" s="188" t="n">
        <v>54716</v>
      </c>
      <c r="P256" s="188" t="n">
        <v>55411</v>
      </c>
      <c r="Q256" s="237"/>
      <c r="R256" s="631"/>
      <c r="S256" s="188" t="n">
        <v>1</v>
      </c>
      <c r="T256" s="188" t="n">
        <f aca="false">P256-O256</f>
        <v>695</v>
      </c>
      <c r="U256" s="152" t="n">
        <v>3370</v>
      </c>
      <c r="V256" s="153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236" t="s">
        <v>398</v>
      </c>
      <c r="C257" s="148" t="n">
        <f aca="false">H257+E257</f>
        <v>279.27</v>
      </c>
      <c r="D257" s="148"/>
      <c r="E257" s="148" t="n">
        <f aca="false">F257+G257</f>
        <v>18.27</v>
      </c>
      <c r="F257" s="148" t="n">
        <f aca="false">0.04*H257</f>
        <v>10.44</v>
      </c>
      <c r="G257" s="148" t="n">
        <f aca="false">0.03*H257</f>
        <v>7.83</v>
      </c>
      <c r="H257" s="148" t="n">
        <f aca="false">T257</f>
        <v>261</v>
      </c>
      <c r="I257" s="148"/>
      <c r="J257" s="25"/>
      <c r="K257" s="25"/>
      <c r="L257" s="25"/>
      <c r="M257" s="25"/>
      <c r="N257" s="25"/>
      <c r="O257" s="148" t="n">
        <v>27023</v>
      </c>
      <c r="P257" s="148" t="n">
        <v>27284</v>
      </c>
      <c r="Q257" s="237"/>
      <c r="R257" s="362"/>
      <c r="S257" s="148" t="n">
        <v>1</v>
      </c>
      <c r="T257" s="148" t="n">
        <f aca="false">P257-O257</f>
        <v>261</v>
      </c>
      <c r="U257" s="152" t="n">
        <v>3300</v>
      </c>
      <c r="V257" s="153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236" t="s">
        <v>400</v>
      </c>
      <c r="C258" s="148" t="n">
        <f aca="false">H258+E258</f>
        <v>821.76</v>
      </c>
      <c r="D258" s="148"/>
      <c r="E258" s="148" t="n">
        <f aca="false">F258+G258</f>
        <v>53.76</v>
      </c>
      <c r="F258" s="148" t="n">
        <f aca="false">0.04*H258</f>
        <v>30.72</v>
      </c>
      <c r="G258" s="148" t="n">
        <f aca="false">0.03*H258</f>
        <v>23.04</v>
      </c>
      <c r="H258" s="148" t="n">
        <f aca="false">T258</f>
        <v>768</v>
      </c>
      <c r="I258" s="148"/>
      <c r="J258" s="25"/>
      <c r="K258" s="25"/>
      <c r="L258" s="25"/>
      <c r="M258" s="25"/>
      <c r="N258" s="25"/>
      <c r="O258" s="148" t="n">
        <v>79289</v>
      </c>
      <c r="P258" s="148" t="n">
        <v>80057</v>
      </c>
      <c r="Q258" s="237"/>
      <c r="R258" s="362"/>
      <c r="S258" s="148" t="n">
        <v>1</v>
      </c>
      <c r="T258" s="148" t="n">
        <f aca="false">P258-O258</f>
        <v>768</v>
      </c>
      <c r="U258" s="152" t="n">
        <v>3920</v>
      </c>
      <c r="V258" s="153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236" t="s">
        <v>401</v>
      </c>
      <c r="C259" s="148" t="n">
        <f aca="false">H259+E259</f>
        <v>875.26</v>
      </c>
      <c r="D259" s="148"/>
      <c r="E259" s="148" t="n">
        <f aca="false">F259+G259</f>
        <v>57.26</v>
      </c>
      <c r="F259" s="148" t="n">
        <f aca="false">0.04*H259</f>
        <v>32.72</v>
      </c>
      <c r="G259" s="148" t="n">
        <f aca="false">0.03*H259</f>
        <v>24.54</v>
      </c>
      <c r="H259" s="148" t="n">
        <f aca="false">T259</f>
        <v>818</v>
      </c>
      <c r="I259" s="148"/>
      <c r="J259" s="25"/>
      <c r="K259" s="25"/>
      <c r="L259" s="25"/>
      <c r="M259" s="25"/>
      <c r="N259" s="25"/>
      <c r="O259" s="148" t="n">
        <v>110172</v>
      </c>
      <c r="P259" s="148" t="n">
        <v>110990</v>
      </c>
      <c r="Q259" s="237"/>
      <c r="R259" s="362"/>
      <c r="S259" s="148" t="n">
        <v>1</v>
      </c>
      <c r="T259" s="148" t="n">
        <f aca="false">P259-O259</f>
        <v>818</v>
      </c>
      <c r="U259" s="152" t="n">
        <v>3665</v>
      </c>
      <c r="V259" s="153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236" t="s">
        <v>403</v>
      </c>
      <c r="C260" s="148" t="n">
        <f aca="false">H260+E260</f>
        <v>732.95</v>
      </c>
      <c r="D260" s="148"/>
      <c r="E260" s="148" t="n">
        <f aca="false">F260+G260</f>
        <v>47.95</v>
      </c>
      <c r="F260" s="148" t="n">
        <f aca="false">0.04*H260</f>
        <v>27.4</v>
      </c>
      <c r="G260" s="148" t="n">
        <f aca="false">0.03*H260</f>
        <v>20.55</v>
      </c>
      <c r="H260" s="148" t="n">
        <f aca="false">T260</f>
        <v>685</v>
      </c>
      <c r="I260" s="148" t="n">
        <f aca="false">0.6*C260</f>
        <v>439.77</v>
      </c>
      <c r="J260" s="25"/>
      <c r="K260" s="25"/>
      <c r="L260" s="25"/>
      <c r="M260" s="25"/>
      <c r="N260" s="25"/>
      <c r="O260" s="393" t="n">
        <v>17430</v>
      </c>
      <c r="P260" s="393" t="n">
        <v>18115</v>
      </c>
      <c r="Q260" s="25"/>
      <c r="R260" s="226"/>
      <c r="S260" s="239" t="n">
        <v>1</v>
      </c>
      <c r="T260" s="148" t="n">
        <f aca="false">(P260-O260)*S260</f>
        <v>685</v>
      </c>
      <c r="U260" s="152" t="n">
        <v>34431</v>
      </c>
      <c r="V260" s="153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632" t="s">
        <v>405</v>
      </c>
      <c r="C261" s="148" t="n">
        <f aca="false">H261+E261</f>
        <v>975.84</v>
      </c>
      <c r="D261" s="148"/>
      <c r="E261" s="148" t="n">
        <f aca="false">F261+G261</f>
        <v>63.84</v>
      </c>
      <c r="F261" s="148" t="n">
        <f aca="false">0.04*H261</f>
        <v>36.48</v>
      </c>
      <c r="G261" s="148" t="n">
        <f aca="false">0.03*H261</f>
        <v>27.36</v>
      </c>
      <c r="H261" s="148" t="n">
        <f aca="false">T261</f>
        <v>912</v>
      </c>
      <c r="I261" s="148" t="n">
        <f aca="false">0.6*C261</f>
        <v>585.504</v>
      </c>
      <c r="J261" s="25"/>
      <c r="K261" s="25"/>
      <c r="L261" s="25"/>
      <c r="M261" s="25"/>
      <c r="N261" s="25"/>
      <c r="O261" s="393" t="n">
        <v>63705</v>
      </c>
      <c r="P261" s="393" t="n">
        <v>64617</v>
      </c>
      <c r="Q261" s="25"/>
      <c r="R261" s="226"/>
      <c r="S261" s="239" t="n">
        <v>1</v>
      </c>
      <c r="T261" s="148" t="n">
        <f aca="false">(P261-O261)*S261</f>
        <v>912</v>
      </c>
      <c r="U261" s="152" t="n">
        <v>6272</v>
      </c>
      <c r="V261" s="153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236" t="s">
        <v>372</v>
      </c>
      <c r="C262" s="148" t="n">
        <f aca="false">H262+E262</f>
        <v>486.85</v>
      </c>
      <c r="D262" s="148"/>
      <c r="E262" s="148" t="n">
        <f aca="false">F262+G262</f>
        <v>31.85</v>
      </c>
      <c r="F262" s="148" t="n">
        <f aca="false">0.04*H262</f>
        <v>18.2</v>
      </c>
      <c r="G262" s="148" t="n">
        <f aca="false">0.03*H262</f>
        <v>13.65</v>
      </c>
      <c r="H262" s="148" t="n">
        <f aca="false">T262</f>
        <v>455</v>
      </c>
      <c r="I262" s="148" t="n">
        <f aca="false">0.6*C262</f>
        <v>292.11</v>
      </c>
      <c r="J262" s="25"/>
      <c r="K262" s="25"/>
      <c r="L262" s="25"/>
      <c r="M262" s="25"/>
      <c r="N262" s="25"/>
      <c r="O262" s="393" t="n">
        <v>31225</v>
      </c>
      <c r="P262" s="393" t="n">
        <v>31680</v>
      </c>
      <c r="Q262" s="25"/>
      <c r="R262" s="226"/>
      <c r="S262" s="239" t="n">
        <v>1</v>
      </c>
      <c r="T262" s="148" t="n">
        <f aca="false">(P262-O262)*S262</f>
        <v>455</v>
      </c>
      <c r="U262" s="633" t="n">
        <v>6090</v>
      </c>
      <c r="V262" s="153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308" t="s">
        <v>894</v>
      </c>
      <c r="C263" s="148" t="n">
        <f aca="false">H263+E263</f>
        <v>624.88</v>
      </c>
      <c r="D263" s="148"/>
      <c r="E263" s="148" t="n">
        <f aca="false">F263+G263</f>
        <v>40.88</v>
      </c>
      <c r="F263" s="148" t="n">
        <f aca="false">0.04*H263</f>
        <v>23.36</v>
      </c>
      <c r="G263" s="148" t="n">
        <f aca="false">0.03*H263</f>
        <v>17.52</v>
      </c>
      <c r="H263" s="148" t="n">
        <f aca="false">T263</f>
        <v>584</v>
      </c>
      <c r="I263" s="148" t="n">
        <f aca="false">0.6*C263</f>
        <v>374.928</v>
      </c>
      <c r="J263" s="25"/>
      <c r="K263" s="25"/>
      <c r="L263" s="25"/>
      <c r="M263" s="25"/>
      <c r="N263" s="25"/>
      <c r="O263" s="393" t="n">
        <v>36201</v>
      </c>
      <c r="P263" s="393" t="n">
        <v>36785</v>
      </c>
      <c r="Q263" s="25"/>
      <c r="R263" s="226"/>
      <c r="S263" s="239" t="n">
        <v>1</v>
      </c>
      <c r="T263" s="148" t="n">
        <f aca="false">(P263-O263)*S263</f>
        <v>584</v>
      </c>
      <c r="U263" s="152"/>
      <c r="V263" s="153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632" t="s">
        <v>410</v>
      </c>
      <c r="C264" s="206" t="n">
        <f aca="false">H264+E264</f>
        <v>818.55</v>
      </c>
      <c r="D264" s="206"/>
      <c r="E264" s="206" t="n">
        <f aca="false">F264+G264</f>
        <v>53.55</v>
      </c>
      <c r="F264" s="206" t="n">
        <f aca="false">0.04*H264</f>
        <v>30.6</v>
      </c>
      <c r="G264" s="206" t="n">
        <f aca="false">0.03*H264</f>
        <v>22.95</v>
      </c>
      <c r="H264" s="206" t="n">
        <f aca="false">T264</f>
        <v>765</v>
      </c>
      <c r="I264" s="206" t="n">
        <f aca="false">0.6*C264</f>
        <v>491.13</v>
      </c>
      <c r="J264" s="208"/>
      <c r="K264" s="208"/>
      <c r="L264" s="208"/>
      <c r="M264" s="208"/>
      <c r="N264" s="208"/>
      <c r="O264" s="206" t="n">
        <v>60534</v>
      </c>
      <c r="P264" s="206" t="n">
        <v>61299</v>
      </c>
      <c r="Q264" s="208"/>
      <c r="R264" s="304"/>
      <c r="S264" s="223" t="n">
        <v>1</v>
      </c>
      <c r="T264" s="206" t="n">
        <f aca="false">(P264-O264)*S264</f>
        <v>765</v>
      </c>
      <c r="U264" s="209" t="n">
        <v>6088</v>
      </c>
      <c r="V264" s="210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578" t="s">
        <v>895</v>
      </c>
      <c r="C265" s="148" t="n">
        <f aca="false">H265+E265</f>
        <v>1090.33</v>
      </c>
      <c r="D265" s="148"/>
      <c r="E265" s="148" t="n">
        <f aca="false">F265+G265</f>
        <v>71.33</v>
      </c>
      <c r="F265" s="148" t="n">
        <f aca="false">0.04*H265</f>
        <v>40.76</v>
      </c>
      <c r="G265" s="148" t="n">
        <f aca="false">0.03*H265</f>
        <v>30.57</v>
      </c>
      <c r="H265" s="148" t="n">
        <f aca="false">T265</f>
        <v>1019</v>
      </c>
      <c r="I265" s="148" t="n">
        <f aca="false">0.6*C265</f>
        <v>654.198</v>
      </c>
      <c r="J265" s="25"/>
      <c r="K265" s="25"/>
      <c r="L265" s="25"/>
      <c r="M265" s="25"/>
      <c r="N265" s="25"/>
      <c r="O265" s="393" t="n">
        <v>72613</v>
      </c>
      <c r="P265" s="393" t="n">
        <v>73632</v>
      </c>
      <c r="Q265" s="25"/>
      <c r="R265" s="226"/>
      <c r="S265" s="239" t="n">
        <v>1</v>
      </c>
      <c r="T265" s="148" t="n">
        <f aca="false">(P265-O265)*S265</f>
        <v>1019</v>
      </c>
      <c r="U265" s="152" t="n">
        <v>6209</v>
      </c>
      <c r="V265" s="153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236" t="s">
        <v>896</v>
      </c>
      <c r="C266" s="148" t="n">
        <f aca="false">H266+E266</f>
        <v>661.26</v>
      </c>
      <c r="D266" s="148"/>
      <c r="E266" s="148" t="n">
        <f aca="false">F266+G266</f>
        <v>43.26</v>
      </c>
      <c r="F266" s="148" t="n">
        <f aca="false">0.04*H266</f>
        <v>24.72</v>
      </c>
      <c r="G266" s="148" t="n">
        <f aca="false">0.03*H266</f>
        <v>18.54</v>
      </c>
      <c r="H266" s="148" t="n">
        <f aca="false">T266</f>
        <v>618</v>
      </c>
      <c r="I266" s="148" t="n">
        <f aca="false">0.5*C266</f>
        <v>330.63</v>
      </c>
      <c r="J266" s="25"/>
      <c r="K266" s="25"/>
      <c r="L266" s="25"/>
      <c r="M266" s="25"/>
      <c r="N266" s="25"/>
      <c r="O266" s="449" t="n">
        <v>16080</v>
      </c>
      <c r="P266" s="449" t="n">
        <v>16698</v>
      </c>
      <c r="Q266" s="237"/>
      <c r="R266" s="238"/>
      <c r="S266" s="239" t="n">
        <v>1</v>
      </c>
      <c r="T266" s="148" t="n">
        <f aca="false">(P266-O266)*S266</f>
        <v>618</v>
      </c>
      <c r="U266" s="152" t="n">
        <v>4369</v>
      </c>
      <c r="V266" s="153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236" t="s">
        <v>416</v>
      </c>
      <c r="C267" s="148" t="n">
        <f aca="false">H267+E267</f>
        <v>759.7</v>
      </c>
      <c r="D267" s="148"/>
      <c r="E267" s="148" t="n">
        <f aca="false">F267+G267</f>
        <v>49.7</v>
      </c>
      <c r="F267" s="148" t="n">
        <f aca="false">0.04*H267</f>
        <v>28.4</v>
      </c>
      <c r="G267" s="148" t="n">
        <f aca="false">0.03*H267</f>
        <v>21.3</v>
      </c>
      <c r="H267" s="148" t="n">
        <f aca="false">T267</f>
        <v>710</v>
      </c>
      <c r="I267" s="148" t="n">
        <f aca="false">0.6*C267</f>
        <v>455.82</v>
      </c>
      <c r="J267" s="25"/>
      <c r="K267" s="25"/>
      <c r="L267" s="25"/>
      <c r="M267" s="25"/>
      <c r="N267" s="25"/>
      <c r="O267" s="393" t="n">
        <v>63057</v>
      </c>
      <c r="P267" s="393" t="n">
        <v>63767</v>
      </c>
      <c r="Q267" s="25"/>
      <c r="R267" s="226"/>
      <c r="S267" s="239" t="n">
        <v>1</v>
      </c>
      <c r="T267" s="148" t="n">
        <f aca="false">(P267-O267)*S267</f>
        <v>710</v>
      </c>
      <c r="U267" s="152"/>
      <c r="V267" s="153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236" t="s">
        <v>418</v>
      </c>
      <c r="C268" s="148" t="n">
        <f aca="false">H268+E268</f>
        <v>587.43</v>
      </c>
      <c r="D268" s="148"/>
      <c r="E268" s="148" t="n">
        <f aca="false">F268+G268</f>
        <v>38.43</v>
      </c>
      <c r="F268" s="148" t="n">
        <f aca="false">0.04*H268</f>
        <v>21.96</v>
      </c>
      <c r="G268" s="148" t="n">
        <f aca="false">0.03*H268</f>
        <v>16.47</v>
      </c>
      <c r="H268" s="148" t="n">
        <f aca="false">T268</f>
        <v>549</v>
      </c>
      <c r="I268" s="148" t="n">
        <f aca="false">0.6*C268</f>
        <v>352.458</v>
      </c>
      <c r="J268" s="25"/>
      <c r="K268" s="25"/>
      <c r="L268" s="25"/>
      <c r="M268" s="25"/>
      <c r="N268" s="25"/>
      <c r="O268" s="393" t="n">
        <v>37101</v>
      </c>
      <c r="P268" s="393" t="n">
        <v>37650</v>
      </c>
      <c r="Q268" s="25"/>
      <c r="R268" s="226"/>
      <c r="S268" s="239" t="n">
        <v>1</v>
      </c>
      <c r="T268" s="148" t="n">
        <f aca="false">(P268-O268)*S268</f>
        <v>549</v>
      </c>
      <c r="U268" s="152"/>
      <c r="V268" s="153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236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6"/>
      <c r="S269" s="239"/>
      <c r="T269" s="148"/>
      <c r="U269" s="152"/>
      <c r="V269" s="153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578" t="s">
        <v>897</v>
      </c>
      <c r="C270" s="148" t="n">
        <f aca="false">H270+E270</f>
        <v>20.33</v>
      </c>
      <c r="D270" s="148"/>
      <c r="E270" s="148" t="n">
        <f aca="false">F270+G270</f>
        <v>1.33</v>
      </c>
      <c r="F270" s="148" t="n">
        <f aca="false">0.04*H270</f>
        <v>0.76</v>
      </c>
      <c r="G270" s="148" t="n">
        <f aca="false">0.03*H270</f>
        <v>0.57</v>
      </c>
      <c r="H270" s="148" t="n">
        <f aca="false">T270</f>
        <v>19</v>
      </c>
      <c r="I270" s="148" t="n">
        <f aca="false">0.6*C270</f>
        <v>12.198</v>
      </c>
      <c r="J270" s="25"/>
      <c r="K270" s="25"/>
      <c r="L270" s="25"/>
      <c r="M270" s="25"/>
      <c r="N270" s="25"/>
      <c r="O270" s="148" t="n">
        <v>376742</v>
      </c>
      <c r="P270" s="148" t="n">
        <v>376761</v>
      </c>
      <c r="Q270" s="25" t="s">
        <v>35</v>
      </c>
      <c r="R270" s="226"/>
      <c r="S270" s="148" t="n">
        <v>1</v>
      </c>
      <c r="T270" s="148" t="n">
        <f aca="false">(P270-O270)*S270</f>
        <v>19</v>
      </c>
      <c r="U270" s="152" t="s">
        <v>421</v>
      </c>
      <c r="V270" s="153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634" t="s">
        <v>423</v>
      </c>
      <c r="C271" s="206" t="n">
        <f aca="false">H271+E271</f>
        <v>0</v>
      </c>
      <c r="D271" s="206"/>
      <c r="E271" s="206" t="n">
        <f aca="false">F271+G271</f>
        <v>0</v>
      </c>
      <c r="F271" s="206" t="n">
        <f aca="false">0.04*H271</f>
        <v>0</v>
      </c>
      <c r="G271" s="206" t="n">
        <f aca="false">0.03*H271</f>
        <v>0</v>
      </c>
      <c r="H271" s="206" t="n">
        <f aca="false">T271</f>
        <v>0</v>
      </c>
      <c r="I271" s="206" t="n">
        <f aca="false">0.6*C271</f>
        <v>0</v>
      </c>
      <c r="J271" s="208"/>
      <c r="K271" s="208"/>
      <c r="L271" s="208"/>
      <c r="M271" s="208"/>
      <c r="N271" s="208"/>
      <c r="O271" s="206" t="n">
        <v>38296</v>
      </c>
      <c r="P271" s="206" t="n">
        <v>38296</v>
      </c>
      <c r="Q271" s="221"/>
      <c r="R271" s="404"/>
      <c r="S271" s="223" t="n">
        <v>1</v>
      </c>
      <c r="T271" s="206" t="n">
        <f aca="false">(P271-O271)*S271</f>
        <v>0</v>
      </c>
      <c r="U271" s="209"/>
      <c r="V271" s="210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6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152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0" t="s">
        <v>898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386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88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152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4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152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396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152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399" t="s">
        <v>428</v>
      </c>
      <c r="C277" s="400" t="n">
        <f aca="false">'Яблоко и ТП-7январь   '!B73</f>
        <v>96581.3700000013</v>
      </c>
      <c r="D277" s="190"/>
      <c r="E277" s="187"/>
      <c r="F277" s="190"/>
      <c r="G277" s="190"/>
      <c r="H277" s="190"/>
      <c r="I277" s="190"/>
      <c r="J277" s="262"/>
      <c r="K277" s="262"/>
      <c r="L277" s="262"/>
      <c r="M277" s="262"/>
      <c r="N277" s="262"/>
      <c r="O277" s="397"/>
      <c r="P277" s="397"/>
      <c r="Q277" s="237"/>
      <c r="R277" s="398"/>
      <c r="S277" s="401"/>
      <c r="T277" s="148"/>
      <c r="U277" s="152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7" t="s">
        <v>429</v>
      </c>
      <c r="C278" s="400" t="n">
        <f aca="false">'Яблоко и ТП-7январь   '!B62</f>
        <v>106408.5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4"/>
      <c r="R278" s="362"/>
      <c r="S278" s="239"/>
      <c r="T278" s="148"/>
      <c r="U278" s="152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578" t="s">
        <v>430</v>
      </c>
      <c r="C279" s="148" t="n">
        <f aca="false">H279+E279</f>
        <v>234.33</v>
      </c>
      <c r="D279" s="148"/>
      <c r="E279" s="148" t="n">
        <f aca="false">G279+F279</f>
        <v>15.33</v>
      </c>
      <c r="F279" s="148" t="n">
        <f aca="false">0.04*H279</f>
        <v>8.76</v>
      </c>
      <c r="G279" s="148" t="n">
        <f aca="false">0.03*H279</f>
        <v>6.57</v>
      </c>
      <c r="H279" s="148" t="n">
        <f aca="false">T279</f>
        <v>219</v>
      </c>
      <c r="I279" s="148" t="n">
        <f aca="false">0.6*C279</f>
        <v>140.598</v>
      </c>
      <c r="J279" s="25"/>
      <c r="K279" s="25"/>
      <c r="L279" s="25"/>
      <c r="M279" s="25"/>
      <c r="N279" s="25"/>
      <c r="O279" s="148" t="n">
        <v>50188</v>
      </c>
      <c r="P279" s="148" t="n">
        <v>50407</v>
      </c>
      <c r="Q279" s="204"/>
      <c r="R279" s="362"/>
      <c r="S279" s="239" t="n">
        <v>1</v>
      </c>
      <c r="T279" s="148" t="n">
        <f aca="false">(P279-O279)*S279</f>
        <v>219</v>
      </c>
      <c r="U279" s="152" t="s">
        <v>431</v>
      </c>
      <c r="V279" s="153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236" t="s">
        <v>433</v>
      </c>
      <c r="C280" s="148" t="n">
        <f aca="false">H280+E280</f>
        <v>0</v>
      </c>
      <c r="D280" s="148"/>
      <c r="E280" s="148" t="n">
        <f aca="false">F280+G280</f>
        <v>0</v>
      </c>
      <c r="F280" s="148" t="n">
        <f aca="false">0.04*H280</f>
        <v>0</v>
      </c>
      <c r="G280" s="148" t="n">
        <f aca="false">0.03*H280</f>
        <v>0</v>
      </c>
      <c r="H280" s="148" t="n">
        <f aca="false">T280</f>
        <v>0</v>
      </c>
      <c r="I280" s="148" t="n">
        <f aca="false">0.6*C280</f>
        <v>0</v>
      </c>
      <c r="J280" s="25"/>
      <c r="K280" s="25"/>
      <c r="L280" s="25"/>
      <c r="M280" s="25"/>
      <c r="N280" s="25"/>
      <c r="O280" s="148" t="n">
        <v>19323</v>
      </c>
      <c r="P280" s="148" t="n">
        <v>19323</v>
      </c>
      <c r="Q280" s="237"/>
      <c r="R280" s="259"/>
      <c r="S280" s="239" t="n">
        <v>1</v>
      </c>
      <c r="T280" s="148" t="n">
        <f aca="false">(P280-O280)*S280</f>
        <v>0</v>
      </c>
      <c r="U280" s="152" t="n">
        <v>282335</v>
      </c>
      <c r="V280" s="153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402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7"/>
      <c r="R281" s="259"/>
      <c r="S281" s="239"/>
      <c r="T281" s="148"/>
      <c r="U281" s="152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402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7"/>
      <c r="R282" s="259"/>
      <c r="S282" s="239"/>
      <c r="T282" s="148"/>
      <c r="U282" s="152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402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7"/>
      <c r="R283" s="259"/>
      <c r="S283" s="239"/>
      <c r="T283" s="148"/>
      <c r="U283" s="152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402" t="s">
        <v>435</v>
      </c>
      <c r="C284" s="148" t="n">
        <f aca="false">H284+E284</f>
        <v>43.87</v>
      </c>
      <c r="D284" s="148"/>
      <c r="E284" s="148" t="n">
        <f aca="false">F284+G284</f>
        <v>2.87</v>
      </c>
      <c r="F284" s="148" t="n">
        <f aca="false">0.04*H284</f>
        <v>1.64</v>
      </c>
      <c r="G284" s="148" t="n">
        <f aca="false">0.03*H284</f>
        <v>1.23</v>
      </c>
      <c r="H284" s="148" t="n">
        <f aca="false">T284</f>
        <v>41</v>
      </c>
      <c r="I284" s="148" t="n">
        <f aca="false">0.6*C284</f>
        <v>26.322</v>
      </c>
      <c r="J284" s="25"/>
      <c r="K284" s="25"/>
      <c r="L284" s="25"/>
      <c r="M284" s="25"/>
      <c r="N284" s="25"/>
      <c r="O284" s="148" t="n">
        <v>13937</v>
      </c>
      <c r="P284" s="148" t="n">
        <v>13978</v>
      </c>
      <c r="Q284" s="237"/>
      <c r="R284" s="259"/>
      <c r="S284" s="239" t="n">
        <v>1</v>
      </c>
      <c r="T284" s="148" t="n">
        <f aca="false">(P284-O284)*S284</f>
        <v>41</v>
      </c>
      <c r="U284" s="152" t="n">
        <v>1507</v>
      </c>
      <c r="V284" s="153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3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209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635"/>
      <c r="C286" s="206" t="n">
        <f aca="false">H286+E286</f>
        <v>1656.36</v>
      </c>
      <c r="D286" s="206"/>
      <c r="E286" s="206" t="n">
        <f aca="false">F286+G286</f>
        <v>108.36</v>
      </c>
      <c r="F286" s="206" t="n">
        <f aca="false">0.04*H286</f>
        <v>61.92</v>
      </c>
      <c r="G286" s="206" t="n">
        <f aca="false">0.03*H286</f>
        <v>46.44</v>
      </c>
      <c r="H286" s="206" t="n">
        <f aca="false">T286</f>
        <v>1548</v>
      </c>
      <c r="I286" s="206" t="n">
        <f aca="false">0.6*C286</f>
        <v>993.816</v>
      </c>
      <c r="J286" s="208"/>
      <c r="K286" s="208"/>
      <c r="L286" s="208"/>
      <c r="M286" s="208"/>
      <c r="N286" s="208"/>
      <c r="O286" s="206" t="n">
        <v>92544</v>
      </c>
      <c r="P286" s="206" t="n">
        <v>94092</v>
      </c>
      <c r="Q286" s="221"/>
      <c r="R286" s="404"/>
      <c r="S286" s="223" t="n">
        <v>1</v>
      </c>
      <c r="T286" s="206" t="n">
        <f aca="false">(P286-O286)*S286</f>
        <v>1548</v>
      </c>
      <c r="U286" s="209" t="n">
        <v>7347</v>
      </c>
      <c r="V286" s="210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11" t="s">
        <v>439</v>
      </c>
      <c r="C287" s="206" t="n">
        <f aca="false">H287+E287</f>
        <v>899.87</v>
      </c>
      <c r="D287" s="206"/>
      <c r="E287" s="206" t="n">
        <f aca="false">F287+G287</f>
        <v>58.87</v>
      </c>
      <c r="F287" s="206" t="n">
        <f aca="false">0.04*H287</f>
        <v>33.64</v>
      </c>
      <c r="G287" s="206" t="n">
        <f aca="false">0.03*H287</f>
        <v>25.23</v>
      </c>
      <c r="H287" s="206" t="n">
        <f aca="false">T287</f>
        <v>841</v>
      </c>
      <c r="I287" s="206" t="n">
        <f aca="false">0.6*C287</f>
        <v>539.922</v>
      </c>
      <c r="J287" s="208"/>
      <c r="K287" s="208"/>
      <c r="L287" s="208"/>
      <c r="M287" s="208"/>
      <c r="N287" s="208"/>
      <c r="O287" s="206" t="n">
        <v>319001</v>
      </c>
      <c r="P287" s="206" t="n">
        <v>319842</v>
      </c>
      <c r="Q287" s="221"/>
      <c r="R287" s="404"/>
      <c r="S287" s="223" t="n">
        <v>1</v>
      </c>
      <c r="T287" s="206" t="n">
        <f aca="false">(P287-O287)*S287</f>
        <v>841</v>
      </c>
      <c r="U287" s="209" t="n">
        <v>2706</v>
      </c>
      <c r="V287" s="412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636" t="s">
        <v>441</v>
      </c>
      <c r="C288" s="206" t="n">
        <f aca="false">H288+E288</f>
        <v>7281.35</v>
      </c>
      <c r="D288" s="206"/>
      <c r="E288" s="206" t="n">
        <f aca="false">F288+G288</f>
        <v>476.35</v>
      </c>
      <c r="F288" s="206" t="n">
        <f aca="false">0.04*H288</f>
        <v>272.2</v>
      </c>
      <c r="G288" s="206" t="n">
        <f aca="false">0.03*H288</f>
        <v>204.15</v>
      </c>
      <c r="H288" s="206" t="n">
        <f aca="false">T288</f>
        <v>6805</v>
      </c>
      <c r="I288" s="206" t="n">
        <f aca="false">0.6*C288</f>
        <v>4368.81</v>
      </c>
      <c r="J288" s="208"/>
      <c r="K288" s="208"/>
      <c r="L288" s="208"/>
      <c r="M288" s="208"/>
      <c r="N288" s="208"/>
      <c r="O288" s="206" t="n">
        <v>341314</v>
      </c>
      <c r="P288" s="206" t="n">
        <v>348119</v>
      </c>
      <c r="Q288" s="221"/>
      <c r="R288" s="404"/>
      <c r="S288" s="223" t="n">
        <v>1</v>
      </c>
      <c r="T288" s="206" t="n">
        <f aca="false">(P288-O288)*S288</f>
        <v>6805</v>
      </c>
      <c r="U288" s="209" t="n">
        <v>526</v>
      </c>
      <c r="V288" s="412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11" t="s">
        <v>443</v>
      </c>
      <c r="C289" s="206" t="n">
        <f aca="false">H289+E289</f>
        <v>13867.2</v>
      </c>
      <c r="D289" s="206"/>
      <c r="E289" s="206" t="n">
        <f aca="false">F289+G289</f>
        <v>907.2</v>
      </c>
      <c r="F289" s="206" t="n">
        <f aca="false">0.04*H289</f>
        <v>518.4</v>
      </c>
      <c r="G289" s="206" t="n">
        <f aca="false">0.03*H289</f>
        <v>388.8</v>
      </c>
      <c r="H289" s="206" t="n">
        <f aca="false">T289</f>
        <v>12960</v>
      </c>
      <c r="I289" s="206" t="n">
        <f aca="false">0.6*C289</f>
        <v>8320.32</v>
      </c>
      <c r="J289" s="208"/>
      <c r="K289" s="208"/>
      <c r="L289" s="208"/>
      <c r="M289" s="208"/>
      <c r="N289" s="208"/>
      <c r="O289" s="206" t="n">
        <v>12266</v>
      </c>
      <c r="P289" s="206" t="n">
        <v>12477</v>
      </c>
      <c r="Q289" s="221"/>
      <c r="R289" s="404"/>
      <c r="S289" s="223" t="n">
        <v>60</v>
      </c>
      <c r="T289" s="206" t="n">
        <f aca="false">(P289-O289)*S289+300</f>
        <v>12960</v>
      </c>
      <c r="U289" s="209"/>
      <c r="V289" s="412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11" t="s">
        <v>445</v>
      </c>
      <c r="C290" s="206" t="n">
        <f aca="false">H290+E290</f>
        <v>234.33</v>
      </c>
      <c r="D290" s="206"/>
      <c r="E290" s="206" t="n">
        <f aca="false">F290+G290</f>
        <v>15.33</v>
      </c>
      <c r="F290" s="206" t="n">
        <f aca="false">0.04*H290</f>
        <v>8.76</v>
      </c>
      <c r="G290" s="206" t="n">
        <f aca="false">0.03*H290</f>
        <v>6.57</v>
      </c>
      <c r="H290" s="206" t="n">
        <f aca="false">T290</f>
        <v>219</v>
      </c>
      <c r="I290" s="206" t="n">
        <f aca="false">0.6*C290</f>
        <v>140.598</v>
      </c>
      <c r="J290" s="208"/>
      <c r="K290" s="208"/>
      <c r="L290" s="208"/>
      <c r="M290" s="208"/>
      <c r="N290" s="208"/>
      <c r="O290" s="206" t="n">
        <v>124071</v>
      </c>
      <c r="P290" s="206" t="n">
        <v>124290</v>
      </c>
      <c r="Q290" s="221"/>
      <c r="R290" s="404"/>
      <c r="S290" s="223" t="n">
        <v>1</v>
      </c>
      <c r="T290" s="206" t="n">
        <f aca="false">(P290-O290)*S290</f>
        <v>219</v>
      </c>
      <c r="U290" s="209"/>
      <c r="V290" s="637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11" t="s">
        <v>447</v>
      </c>
      <c r="C291" s="206" t="n">
        <f aca="false">H291+E291</f>
        <v>497.55</v>
      </c>
      <c r="D291" s="206"/>
      <c r="E291" s="206" t="n">
        <f aca="false">F291+G291</f>
        <v>32.55</v>
      </c>
      <c r="F291" s="206" t="n">
        <f aca="false">0.04*H291</f>
        <v>18.6</v>
      </c>
      <c r="G291" s="206" t="n">
        <f aca="false">0.03*H291</f>
        <v>13.95</v>
      </c>
      <c r="H291" s="206" t="n">
        <f aca="false">T291</f>
        <v>465</v>
      </c>
      <c r="I291" s="206" t="n">
        <f aca="false">0.6*C291</f>
        <v>298.53</v>
      </c>
      <c r="J291" s="208"/>
      <c r="K291" s="208"/>
      <c r="L291" s="208"/>
      <c r="M291" s="208"/>
      <c r="N291" s="208"/>
      <c r="O291" s="206" t="n">
        <v>41116</v>
      </c>
      <c r="P291" s="206" t="n">
        <v>41581</v>
      </c>
      <c r="Q291" s="221"/>
      <c r="R291" s="404"/>
      <c r="S291" s="223" t="n">
        <v>1</v>
      </c>
      <c r="T291" s="206" t="n">
        <f aca="false">(P291-O291)*S291</f>
        <v>465</v>
      </c>
      <c r="U291" s="209" t="n">
        <v>437</v>
      </c>
      <c r="V291" s="412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638" t="s">
        <v>449</v>
      </c>
      <c r="C292" s="206" t="n">
        <f aca="false">H292+E292</f>
        <v>354.17</v>
      </c>
      <c r="D292" s="206"/>
      <c r="E292" s="206" t="n">
        <f aca="false">F292+G292</f>
        <v>23.17</v>
      </c>
      <c r="F292" s="206" t="n">
        <f aca="false">0.04*H292</f>
        <v>13.24</v>
      </c>
      <c r="G292" s="206" t="n">
        <f aca="false">0.03*H292</f>
        <v>9.93</v>
      </c>
      <c r="H292" s="206" t="n">
        <f aca="false">T292</f>
        <v>331</v>
      </c>
      <c r="I292" s="206" t="n">
        <f aca="false">0.6*C292</f>
        <v>212.502</v>
      </c>
      <c r="J292" s="208"/>
      <c r="K292" s="208"/>
      <c r="L292" s="208"/>
      <c r="M292" s="208"/>
      <c r="N292" s="208"/>
      <c r="O292" s="206" t="n">
        <v>153396</v>
      </c>
      <c r="P292" s="206" t="n">
        <v>153727</v>
      </c>
      <c r="Q292" s="221"/>
      <c r="R292" s="404"/>
      <c r="S292" s="223" t="n">
        <v>1</v>
      </c>
      <c r="T292" s="206" t="n">
        <f aca="false">(P292-O292)*S292</f>
        <v>331</v>
      </c>
      <c r="U292" s="209" t="n">
        <v>5006</v>
      </c>
      <c r="V292" s="412" t="s">
        <v>450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1"/>
      <c r="C293" s="206"/>
      <c r="D293" s="206"/>
      <c r="E293" s="206"/>
      <c r="F293" s="206"/>
      <c r="G293" s="206"/>
      <c r="H293" s="206"/>
      <c r="I293" s="206"/>
      <c r="J293" s="208"/>
      <c r="K293" s="208"/>
      <c r="L293" s="208"/>
      <c r="M293" s="208"/>
      <c r="N293" s="208"/>
      <c r="O293" s="206"/>
      <c r="P293" s="206"/>
      <c r="Q293" s="221"/>
      <c r="R293" s="404"/>
      <c r="S293" s="223"/>
      <c r="T293" s="206"/>
      <c r="U293" s="209"/>
      <c r="V293" s="412"/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11" t="s">
        <v>899</v>
      </c>
      <c r="C294" s="206" t="n">
        <f aca="false">H294+E294</f>
        <v>319.93</v>
      </c>
      <c r="D294" s="206"/>
      <c r="E294" s="206" t="n">
        <f aca="false">F294+G294</f>
        <v>20.93</v>
      </c>
      <c r="F294" s="206" t="n">
        <f aca="false">0.04*H294</f>
        <v>11.96</v>
      </c>
      <c r="G294" s="206" t="n">
        <f aca="false">0.03*H294</f>
        <v>8.97</v>
      </c>
      <c r="H294" s="206" t="n">
        <f aca="false">T294</f>
        <v>299</v>
      </c>
      <c r="I294" s="206" t="n">
        <f aca="false">0.6*C294</f>
        <v>191.958</v>
      </c>
      <c r="J294" s="208"/>
      <c r="K294" s="208"/>
      <c r="L294" s="208"/>
      <c r="M294" s="208"/>
      <c r="N294" s="208"/>
      <c r="O294" s="206" t="n">
        <v>2226</v>
      </c>
      <c r="P294" s="206" t="n">
        <v>2525</v>
      </c>
      <c r="Q294" s="221"/>
      <c r="R294" s="404"/>
      <c r="S294" s="223" t="n">
        <v>1</v>
      </c>
      <c r="T294" s="206" t="n">
        <f aca="false">(P294-O294)*S294</f>
        <v>299</v>
      </c>
      <c r="U294" s="209" t="n">
        <v>3233</v>
      </c>
      <c r="V294" s="412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11" t="s">
        <v>453</v>
      </c>
      <c r="C295" s="206" t="n">
        <f aca="false">H295+E295</f>
        <v>2699.61</v>
      </c>
      <c r="D295" s="206"/>
      <c r="E295" s="206" t="n">
        <f aca="false">F295+G295</f>
        <v>176.61</v>
      </c>
      <c r="F295" s="206" t="n">
        <f aca="false">0.04*H295</f>
        <v>100.92</v>
      </c>
      <c r="G295" s="206" t="n">
        <f aca="false">0.03*H295</f>
        <v>75.69</v>
      </c>
      <c r="H295" s="206" t="n">
        <f aca="false">T295</f>
        <v>2523</v>
      </c>
      <c r="I295" s="206" t="n">
        <f aca="false">0.6*C295</f>
        <v>1619.766</v>
      </c>
      <c r="J295" s="208"/>
      <c r="K295" s="208"/>
      <c r="L295" s="208"/>
      <c r="M295" s="208"/>
      <c r="N295" s="208"/>
      <c r="O295" s="206" t="n">
        <v>447403</v>
      </c>
      <c r="P295" s="206" t="n">
        <v>449926</v>
      </c>
      <c r="Q295" s="221"/>
      <c r="R295" s="404"/>
      <c r="S295" s="223" t="n">
        <v>1</v>
      </c>
      <c r="T295" s="206" t="n">
        <f aca="false">(P295-O295)*S295</f>
        <v>2523</v>
      </c>
      <c r="U295" s="209" t="n">
        <v>4506</v>
      </c>
      <c r="V295" s="412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11" t="s">
        <v>455</v>
      </c>
      <c r="C296" s="206" t="n">
        <f aca="false">H296+E296</f>
        <v>7243.9</v>
      </c>
      <c r="D296" s="206"/>
      <c r="E296" s="206" t="n">
        <f aca="false">F296+G296</f>
        <v>473.9</v>
      </c>
      <c r="F296" s="206" t="n">
        <f aca="false">0.04*H296</f>
        <v>270.8</v>
      </c>
      <c r="G296" s="206" t="n">
        <f aca="false">0.03*H296</f>
        <v>203.1</v>
      </c>
      <c r="H296" s="206" t="n">
        <f aca="false">T296</f>
        <v>6770</v>
      </c>
      <c r="I296" s="206" t="n">
        <f aca="false">0.6*C296</f>
        <v>4346.34</v>
      </c>
      <c r="J296" s="208"/>
      <c r="K296" s="208"/>
      <c r="L296" s="208"/>
      <c r="M296" s="208"/>
      <c r="N296" s="208"/>
      <c r="O296" s="206" t="n">
        <v>511427</v>
      </c>
      <c r="P296" s="206" t="n">
        <v>518197</v>
      </c>
      <c r="Q296" s="221"/>
      <c r="R296" s="404"/>
      <c r="S296" s="223" t="n">
        <v>1</v>
      </c>
      <c r="T296" s="206" t="n">
        <f aca="false">(P296-O296)*S296</f>
        <v>6770</v>
      </c>
      <c r="U296" s="209" t="n">
        <v>361</v>
      </c>
      <c r="V296" s="412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11" t="s">
        <v>900</v>
      </c>
      <c r="C297" s="414" t="n">
        <f aca="false">H297+E297</f>
        <v>4991.55</v>
      </c>
      <c r="D297" s="206"/>
      <c r="E297" s="206" t="n">
        <f aca="false">F297+G297</f>
        <v>326.55</v>
      </c>
      <c r="F297" s="206" t="n">
        <f aca="false">0.04*H297</f>
        <v>186.6</v>
      </c>
      <c r="G297" s="206" t="n">
        <f aca="false">0.03*H297</f>
        <v>139.95</v>
      </c>
      <c r="H297" s="206" t="n">
        <f aca="false">T297</f>
        <v>4665</v>
      </c>
      <c r="I297" s="206" t="n">
        <f aca="false">0.6*C297</f>
        <v>2994.93</v>
      </c>
      <c r="J297" s="208"/>
      <c r="K297" s="208"/>
      <c r="L297" s="208"/>
      <c r="M297" s="208"/>
      <c r="N297" s="208"/>
      <c r="O297" s="206" t="n">
        <f aca="false">23919+976</f>
        <v>24895</v>
      </c>
      <c r="P297" s="206" t="n">
        <f aca="false">28095+1465</f>
        <v>29560</v>
      </c>
      <c r="Q297" s="221"/>
      <c r="R297" s="404"/>
      <c r="S297" s="223" t="n">
        <v>1</v>
      </c>
      <c r="T297" s="206" t="n">
        <f aca="false">(P297-O297)*S297</f>
        <v>4665</v>
      </c>
      <c r="U297" s="209" t="n">
        <v>9263</v>
      </c>
      <c r="V297" s="412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11" t="s">
        <v>459</v>
      </c>
      <c r="C298" s="206" t="n">
        <f aca="false">H298+E298</f>
        <v>1588.95</v>
      </c>
      <c r="D298" s="206"/>
      <c r="E298" s="206" t="n">
        <f aca="false">F298+G298</f>
        <v>103.95</v>
      </c>
      <c r="F298" s="206" t="n">
        <f aca="false">0.04*H298</f>
        <v>59.4</v>
      </c>
      <c r="G298" s="206" t="n">
        <f aca="false">0.03*H298</f>
        <v>44.55</v>
      </c>
      <c r="H298" s="206" t="n">
        <f aca="false">T298</f>
        <v>1485</v>
      </c>
      <c r="I298" s="206" t="n">
        <f aca="false">0.6*C298</f>
        <v>953.37</v>
      </c>
      <c r="J298" s="208"/>
      <c r="K298" s="208"/>
      <c r="L298" s="208"/>
      <c r="M298" s="208"/>
      <c r="N298" s="208"/>
      <c r="O298" s="206" t="n">
        <v>278706</v>
      </c>
      <c r="P298" s="206" t="n">
        <v>280191</v>
      </c>
      <c r="Q298" s="221"/>
      <c r="R298" s="404"/>
      <c r="S298" s="223" t="n">
        <v>1</v>
      </c>
      <c r="T298" s="206" t="n">
        <f aca="false">(P298-O298)*S298</f>
        <v>1485</v>
      </c>
      <c r="U298" s="209" t="n">
        <v>776</v>
      </c>
      <c r="V298" s="412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11" t="s">
        <v>461</v>
      </c>
      <c r="C299" s="206" t="n">
        <f aca="false">H299+E299</f>
        <v>1244.41</v>
      </c>
      <c r="D299" s="206"/>
      <c r="E299" s="206" t="n">
        <f aca="false">F299+G299</f>
        <v>81.41</v>
      </c>
      <c r="F299" s="206" t="n">
        <f aca="false">0.04*H299</f>
        <v>46.52</v>
      </c>
      <c r="G299" s="206" t="n">
        <f aca="false">0.03*H299</f>
        <v>34.89</v>
      </c>
      <c r="H299" s="206" t="n">
        <f aca="false">T299</f>
        <v>1163</v>
      </c>
      <c r="I299" s="206" t="n">
        <f aca="false">0.6*C299</f>
        <v>746.646</v>
      </c>
      <c r="J299" s="208"/>
      <c r="K299" s="208"/>
      <c r="L299" s="208"/>
      <c r="M299" s="208"/>
      <c r="N299" s="208"/>
      <c r="O299" s="206" t="n">
        <v>85641</v>
      </c>
      <c r="P299" s="206" t="n">
        <v>86804</v>
      </c>
      <c r="Q299" s="221"/>
      <c r="R299" s="404"/>
      <c r="S299" s="223" t="n">
        <v>1</v>
      </c>
      <c r="T299" s="206" t="n">
        <f aca="false">(P299-O299)*S299</f>
        <v>1163</v>
      </c>
      <c r="U299" s="209" t="n">
        <v>4291</v>
      </c>
      <c r="V299" s="412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11" t="s">
        <v>463</v>
      </c>
      <c r="C300" s="206" t="n">
        <f aca="false">H300+E300</f>
        <v>727.6</v>
      </c>
      <c r="D300" s="206"/>
      <c r="E300" s="206" t="n">
        <f aca="false">F300+G300</f>
        <v>47.6</v>
      </c>
      <c r="F300" s="206" t="n">
        <f aca="false">0.04*H300</f>
        <v>27.2</v>
      </c>
      <c r="G300" s="206" t="n">
        <f aca="false">0.03*H300</f>
        <v>20.4</v>
      </c>
      <c r="H300" s="206" t="n">
        <f aca="false">T300</f>
        <v>680</v>
      </c>
      <c r="I300" s="206" t="n">
        <f aca="false">0.6*C300</f>
        <v>436.56</v>
      </c>
      <c r="J300" s="208"/>
      <c r="K300" s="208"/>
      <c r="L300" s="208"/>
      <c r="M300" s="208"/>
      <c r="N300" s="208"/>
      <c r="O300" s="206" t="n">
        <v>35959</v>
      </c>
      <c r="P300" s="206" t="n">
        <v>36639</v>
      </c>
      <c r="Q300" s="221"/>
      <c r="R300" s="404"/>
      <c r="S300" s="223" t="n">
        <v>1</v>
      </c>
      <c r="T300" s="206" t="n">
        <f aca="false">(P300-O300)*S300</f>
        <v>680</v>
      </c>
      <c r="U300" s="209" t="n">
        <v>101522115</v>
      </c>
      <c r="V300" s="412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11" t="s">
        <v>465</v>
      </c>
      <c r="C301" s="206" t="n">
        <f aca="false">H301+E301</f>
        <v>221.49</v>
      </c>
      <c r="D301" s="206"/>
      <c r="E301" s="206" t="n">
        <f aca="false">F301+G301</f>
        <v>14.49</v>
      </c>
      <c r="F301" s="206" t="n">
        <f aca="false">0.04*H301</f>
        <v>8.28</v>
      </c>
      <c r="G301" s="206" t="n">
        <f aca="false">0.03*H301</f>
        <v>6.21</v>
      </c>
      <c r="H301" s="206" t="n">
        <f aca="false">T301</f>
        <v>207</v>
      </c>
      <c r="I301" s="206" t="n">
        <f aca="false">0.6*C301</f>
        <v>132.894</v>
      </c>
      <c r="J301" s="208"/>
      <c r="K301" s="208"/>
      <c r="L301" s="208"/>
      <c r="M301" s="208"/>
      <c r="N301" s="208"/>
      <c r="O301" s="206" t="n">
        <v>18196</v>
      </c>
      <c r="P301" s="206" t="n">
        <v>18403</v>
      </c>
      <c r="Q301" s="221"/>
      <c r="R301" s="404"/>
      <c r="S301" s="223" t="n">
        <v>1</v>
      </c>
      <c r="T301" s="206" t="n">
        <f aca="false">(P301-O301)*S301</f>
        <v>207</v>
      </c>
      <c r="U301" s="209" t="n">
        <v>1116</v>
      </c>
      <c r="V301" s="412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11" t="s">
        <v>467</v>
      </c>
      <c r="C302" s="206" t="n">
        <f aca="false">H302+E302</f>
        <v>357.38</v>
      </c>
      <c r="D302" s="206"/>
      <c r="E302" s="206" t="n">
        <f aca="false">F302+G302</f>
        <v>23.38</v>
      </c>
      <c r="F302" s="206" t="n">
        <f aca="false">0.04*H302</f>
        <v>13.36</v>
      </c>
      <c r="G302" s="206" t="n">
        <f aca="false">0.03*H302</f>
        <v>10.02</v>
      </c>
      <c r="H302" s="206" t="n">
        <f aca="false">T302</f>
        <v>334</v>
      </c>
      <c r="I302" s="206" t="n">
        <f aca="false">0.6*C302</f>
        <v>214.428</v>
      </c>
      <c r="J302" s="208"/>
      <c r="K302" s="208"/>
      <c r="L302" s="208"/>
      <c r="M302" s="208"/>
      <c r="N302" s="208"/>
      <c r="O302" s="206" t="n">
        <v>25467</v>
      </c>
      <c r="P302" s="206" t="n">
        <v>25801</v>
      </c>
      <c r="Q302" s="221"/>
      <c r="R302" s="404"/>
      <c r="S302" s="223" t="n">
        <v>1</v>
      </c>
      <c r="T302" s="206" t="n">
        <f aca="false">(P302-O302)*S302</f>
        <v>334</v>
      </c>
      <c r="U302" s="209" t="n">
        <v>7838</v>
      </c>
      <c r="V302" s="412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11" t="s">
        <v>469</v>
      </c>
      <c r="C303" s="206" t="n">
        <f aca="false">H303+E303</f>
        <v>1099.96</v>
      </c>
      <c r="D303" s="206"/>
      <c r="E303" s="206" t="n">
        <f aca="false">F303+G303</f>
        <v>71.96</v>
      </c>
      <c r="F303" s="206" t="n">
        <f aca="false">0.04*H303</f>
        <v>41.12</v>
      </c>
      <c r="G303" s="206" t="n">
        <f aca="false">0.03*H303</f>
        <v>30.84</v>
      </c>
      <c r="H303" s="206" t="n">
        <f aca="false">T303</f>
        <v>1028</v>
      </c>
      <c r="I303" s="206" t="n">
        <f aca="false">0.6*C303</f>
        <v>659.976</v>
      </c>
      <c r="J303" s="208"/>
      <c r="K303" s="208"/>
      <c r="L303" s="208"/>
      <c r="M303" s="208"/>
      <c r="N303" s="208"/>
      <c r="O303" s="206" t="n">
        <v>243146</v>
      </c>
      <c r="P303" s="206" t="n">
        <v>244174</v>
      </c>
      <c r="Q303" s="221"/>
      <c r="R303" s="404"/>
      <c r="S303" s="223" t="n">
        <v>1</v>
      </c>
      <c r="T303" s="206" t="n">
        <f aca="false">(P303-O303)*S303</f>
        <v>1028</v>
      </c>
      <c r="U303" s="209" t="n">
        <v>8906</v>
      </c>
      <c r="V303" s="412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11" t="s">
        <v>471</v>
      </c>
      <c r="C304" s="206" t="n">
        <f aca="false">H304+E304</f>
        <v>3488.2</v>
      </c>
      <c r="D304" s="206"/>
      <c r="E304" s="206" t="n">
        <f aca="false">F304+G304</f>
        <v>228.2</v>
      </c>
      <c r="F304" s="206" t="n">
        <f aca="false">0.04*H304</f>
        <v>130.4</v>
      </c>
      <c r="G304" s="206" t="n">
        <f aca="false">0.03*H304</f>
        <v>97.8</v>
      </c>
      <c r="H304" s="206" t="n">
        <f aca="false">T304</f>
        <v>3260</v>
      </c>
      <c r="I304" s="206" t="n">
        <f aca="false">0.6*C304</f>
        <v>2092.92</v>
      </c>
      <c r="J304" s="208"/>
      <c r="K304" s="208"/>
      <c r="L304" s="208"/>
      <c r="M304" s="208"/>
      <c r="N304" s="208"/>
      <c r="O304" s="206" t="n">
        <v>380786</v>
      </c>
      <c r="P304" s="206" t="n">
        <v>384046</v>
      </c>
      <c r="Q304" s="221"/>
      <c r="R304" s="404"/>
      <c r="S304" s="223" t="n">
        <v>1</v>
      </c>
      <c r="T304" s="206" t="n">
        <f aca="false">(P304-O304)*S304</f>
        <v>3260</v>
      </c>
      <c r="U304" s="209" t="n">
        <v>4786</v>
      </c>
      <c r="V304" s="412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11" t="s">
        <v>901</v>
      </c>
      <c r="C305" s="206" t="n">
        <f aca="false">H305+E305</f>
        <v>190.46</v>
      </c>
      <c r="D305" s="206"/>
      <c r="E305" s="206" t="n">
        <f aca="false">F305+G305</f>
        <v>12.46</v>
      </c>
      <c r="F305" s="206" t="n">
        <f aca="false">0.04*H305</f>
        <v>7.12</v>
      </c>
      <c r="G305" s="206" t="n">
        <f aca="false">0.03*H305</f>
        <v>5.34</v>
      </c>
      <c r="H305" s="206" t="n">
        <f aca="false">T305</f>
        <v>178</v>
      </c>
      <c r="I305" s="206" t="n">
        <f aca="false">0.6*C305</f>
        <v>114.276</v>
      </c>
      <c r="J305" s="208"/>
      <c r="K305" s="208"/>
      <c r="L305" s="208"/>
      <c r="M305" s="208"/>
      <c r="N305" s="208"/>
      <c r="O305" s="206" t="n">
        <v>79737</v>
      </c>
      <c r="P305" s="206" t="n">
        <v>79915</v>
      </c>
      <c r="Q305" s="221"/>
      <c r="R305" s="404"/>
      <c r="S305" s="223" t="n">
        <v>1</v>
      </c>
      <c r="T305" s="206" t="n">
        <f aca="false">(P305-O305)*S305</f>
        <v>178</v>
      </c>
      <c r="U305" s="209" t="n">
        <v>3506</v>
      </c>
      <c r="V305" s="412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11" t="s">
        <v>475</v>
      </c>
      <c r="C306" s="206" t="n">
        <f aca="false">H306+E306</f>
        <v>533.93</v>
      </c>
      <c r="D306" s="206"/>
      <c r="E306" s="206" t="n">
        <f aca="false">F306+G306</f>
        <v>34.93</v>
      </c>
      <c r="F306" s="206" t="n">
        <f aca="false">0.04*H306</f>
        <v>19.96</v>
      </c>
      <c r="G306" s="206" t="n">
        <f aca="false">0.03*H306</f>
        <v>14.97</v>
      </c>
      <c r="H306" s="206" t="n">
        <f aca="false">T306</f>
        <v>499</v>
      </c>
      <c r="I306" s="206" t="n">
        <f aca="false">0.6*C306</f>
        <v>320.358</v>
      </c>
      <c r="J306" s="208"/>
      <c r="K306" s="208"/>
      <c r="L306" s="208"/>
      <c r="M306" s="208"/>
      <c r="N306" s="208"/>
      <c r="O306" s="206" t="n">
        <v>198192</v>
      </c>
      <c r="P306" s="206" t="n">
        <v>198691</v>
      </c>
      <c r="Q306" s="221"/>
      <c r="R306" s="404"/>
      <c r="S306" s="223" t="n">
        <v>1</v>
      </c>
      <c r="T306" s="206" t="n">
        <f aca="false">(P306-O306)*S306</f>
        <v>499</v>
      </c>
      <c r="U306" s="209" t="n">
        <v>2406</v>
      </c>
      <c r="V306" s="412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11" t="s">
        <v>477</v>
      </c>
      <c r="C307" s="206" t="n">
        <f aca="false">H307+E307</f>
        <v>842.09</v>
      </c>
      <c r="D307" s="206"/>
      <c r="E307" s="206" t="n">
        <f aca="false">F307+G307</f>
        <v>55.09</v>
      </c>
      <c r="F307" s="206" t="n">
        <f aca="false">0.04*H307</f>
        <v>31.48</v>
      </c>
      <c r="G307" s="206" t="n">
        <f aca="false">0.03*H307</f>
        <v>23.61</v>
      </c>
      <c r="H307" s="206" t="n">
        <f aca="false">T307</f>
        <v>787</v>
      </c>
      <c r="I307" s="206" t="n">
        <f aca="false">0.6*C307</f>
        <v>505.254</v>
      </c>
      <c r="J307" s="208"/>
      <c r="K307" s="208"/>
      <c r="L307" s="208"/>
      <c r="M307" s="208"/>
      <c r="N307" s="208"/>
      <c r="O307" s="206" t="n">
        <v>342592</v>
      </c>
      <c r="P307" s="206" t="n">
        <v>343379</v>
      </c>
      <c r="Q307" s="221"/>
      <c r="R307" s="404"/>
      <c r="S307" s="223" t="n">
        <v>1</v>
      </c>
      <c r="T307" s="206" t="n">
        <f aca="false">(P307-O307)*S307</f>
        <v>787</v>
      </c>
      <c r="U307" s="209" t="n">
        <v>4306</v>
      </c>
      <c r="V307" s="412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1"/>
      <c r="C308" s="206"/>
      <c r="D308" s="206"/>
      <c r="E308" s="206"/>
      <c r="F308" s="206"/>
      <c r="G308" s="206"/>
      <c r="H308" s="206"/>
      <c r="I308" s="206"/>
      <c r="J308" s="208"/>
      <c r="K308" s="208"/>
      <c r="L308" s="208"/>
      <c r="M308" s="208"/>
      <c r="N308" s="208"/>
      <c r="O308" s="206"/>
      <c r="P308" s="206"/>
      <c r="Q308" s="221"/>
      <c r="R308" s="404"/>
      <c r="S308" s="223"/>
      <c r="T308" s="206"/>
      <c r="U308" s="209"/>
      <c r="V308" s="412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11" t="s">
        <v>479</v>
      </c>
      <c r="C309" s="206" t="n">
        <f aca="false">H309+E309</f>
        <v>0</v>
      </c>
      <c r="D309" s="206"/>
      <c r="E309" s="206" t="n">
        <f aca="false">F309+G309</f>
        <v>0</v>
      </c>
      <c r="F309" s="206" t="n">
        <f aca="false">0.04*H309</f>
        <v>0</v>
      </c>
      <c r="G309" s="206" t="n">
        <f aca="false">0.03*H309</f>
        <v>0</v>
      </c>
      <c r="H309" s="206" t="n">
        <f aca="false">T309</f>
        <v>0</v>
      </c>
      <c r="I309" s="206" t="n">
        <f aca="false">0.6*C309</f>
        <v>0</v>
      </c>
      <c r="J309" s="208"/>
      <c r="K309" s="208"/>
      <c r="L309" s="208"/>
      <c r="M309" s="208"/>
      <c r="N309" s="208"/>
      <c r="O309" s="206" t="n">
        <v>392079</v>
      </c>
      <c r="P309" s="206" t="n">
        <v>392079</v>
      </c>
      <c r="Q309" s="221"/>
      <c r="R309" s="404"/>
      <c r="S309" s="223" t="n">
        <v>1</v>
      </c>
      <c r="T309" s="206" t="n">
        <f aca="false">(P309-O309)*S309</f>
        <v>0</v>
      </c>
      <c r="U309" s="209" t="n">
        <v>806</v>
      </c>
      <c r="V309" s="412" t="s">
        <v>415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11" t="s">
        <v>480</v>
      </c>
      <c r="C310" s="206" t="n">
        <f aca="false">H310+E310</f>
        <v>2293.01</v>
      </c>
      <c r="D310" s="206"/>
      <c r="E310" s="206" t="n">
        <f aca="false">F310+G310</f>
        <v>150.01</v>
      </c>
      <c r="F310" s="206" t="n">
        <f aca="false">0.04*H310</f>
        <v>85.72</v>
      </c>
      <c r="G310" s="206" t="n">
        <f aca="false">0.03*H310</f>
        <v>64.29</v>
      </c>
      <c r="H310" s="206" t="n">
        <f aca="false">T310</f>
        <v>2143</v>
      </c>
      <c r="I310" s="206" t="n">
        <f aca="false">0.6*C310</f>
        <v>1375.806</v>
      </c>
      <c r="J310" s="208"/>
      <c r="K310" s="208"/>
      <c r="L310" s="208"/>
      <c r="M310" s="208"/>
      <c r="N310" s="208"/>
      <c r="O310" s="206" t="n">
        <v>118322</v>
      </c>
      <c r="P310" s="206" t="n">
        <v>120465</v>
      </c>
      <c r="Q310" s="221"/>
      <c r="R310" s="404"/>
      <c r="S310" s="223" t="n">
        <v>1</v>
      </c>
      <c r="T310" s="206" t="n">
        <f aca="false">(P310-O310)*S310</f>
        <v>2143</v>
      </c>
      <c r="U310" s="209" t="n">
        <v>1131</v>
      </c>
      <c r="V310" s="412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11" t="s">
        <v>482</v>
      </c>
      <c r="C311" s="206" t="n">
        <f aca="false">H311+E311</f>
        <v>108.07</v>
      </c>
      <c r="D311" s="206"/>
      <c r="E311" s="206" t="n">
        <f aca="false">F311+G311</f>
        <v>7.07</v>
      </c>
      <c r="F311" s="206" t="n">
        <f aca="false">0.04*H311</f>
        <v>4.04</v>
      </c>
      <c r="G311" s="206" t="n">
        <f aca="false">0.03*H311</f>
        <v>3.03</v>
      </c>
      <c r="H311" s="206" t="n">
        <f aca="false">T311</f>
        <v>101</v>
      </c>
      <c r="I311" s="206" t="n">
        <f aca="false">0.6*C311</f>
        <v>64.842</v>
      </c>
      <c r="J311" s="208"/>
      <c r="K311" s="208"/>
      <c r="L311" s="208"/>
      <c r="M311" s="208"/>
      <c r="N311" s="208"/>
      <c r="O311" s="206" t="n">
        <v>28889</v>
      </c>
      <c r="P311" s="206" t="n">
        <v>28990</v>
      </c>
      <c r="Q311" s="221"/>
      <c r="R311" s="404"/>
      <c r="S311" s="223" t="n">
        <v>1</v>
      </c>
      <c r="T311" s="206" t="n">
        <f aca="false">(P311-O311)*S311</f>
        <v>101</v>
      </c>
      <c r="U311" s="209" t="n">
        <v>2125</v>
      </c>
      <c r="V311" s="412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1"/>
      <c r="C312" s="414"/>
      <c r="D312" s="206"/>
      <c r="E312" s="206"/>
      <c r="F312" s="206"/>
      <c r="G312" s="206"/>
      <c r="H312" s="206"/>
      <c r="I312" s="206"/>
      <c r="J312" s="208"/>
      <c r="K312" s="208"/>
      <c r="L312" s="208"/>
      <c r="M312" s="208"/>
      <c r="N312" s="208"/>
      <c r="O312" s="206"/>
      <c r="P312" s="206"/>
      <c r="Q312" s="221"/>
      <c r="R312" s="404"/>
      <c r="S312" s="223"/>
      <c r="T312" s="206"/>
      <c r="U312" s="209"/>
      <c r="V312" s="412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11" t="s">
        <v>902</v>
      </c>
      <c r="C313" s="206" t="n">
        <f aca="false">H313+E313</f>
        <v>135.89</v>
      </c>
      <c r="D313" s="206"/>
      <c r="E313" s="206" t="n">
        <f aca="false">F313+G313</f>
        <v>8.89</v>
      </c>
      <c r="F313" s="206" t="n">
        <f aca="false">0.04*H313</f>
        <v>5.08</v>
      </c>
      <c r="G313" s="206" t="n">
        <f aca="false">0.03*H313</f>
        <v>3.81</v>
      </c>
      <c r="H313" s="206" t="n">
        <f aca="false">T313</f>
        <v>127</v>
      </c>
      <c r="I313" s="206" t="n">
        <f aca="false">0.6*C313</f>
        <v>81.534</v>
      </c>
      <c r="J313" s="208"/>
      <c r="K313" s="208"/>
      <c r="L313" s="208"/>
      <c r="M313" s="208"/>
      <c r="N313" s="208"/>
      <c r="O313" s="206" t="n">
        <v>85561</v>
      </c>
      <c r="P313" s="206" t="n">
        <v>85688</v>
      </c>
      <c r="Q313" s="221"/>
      <c r="R313" s="404"/>
      <c r="S313" s="223" t="n">
        <v>1</v>
      </c>
      <c r="T313" s="206" t="n">
        <f aca="false">(P313-O313)*S313</f>
        <v>127</v>
      </c>
      <c r="U313" s="209" t="n">
        <v>2831</v>
      </c>
      <c r="V313" s="412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11" t="s">
        <v>486</v>
      </c>
      <c r="C314" s="206" t="n">
        <f aca="false">H314+E314</f>
        <v>752.21</v>
      </c>
      <c r="D314" s="206"/>
      <c r="E314" s="206" t="n">
        <f aca="false">F314+G314</f>
        <v>49.21</v>
      </c>
      <c r="F314" s="206" t="n">
        <f aca="false">0.04*H314</f>
        <v>28.12</v>
      </c>
      <c r="G314" s="206" t="n">
        <f aca="false">0.03*H314</f>
        <v>21.09</v>
      </c>
      <c r="H314" s="206" t="n">
        <f aca="false">T314</f>
        <v>703</v>
      </c>
      <c r="I314" s="206" t="n">
        <f aca="false">0.6*C314</f>
        <v>451.326</v>
      </c>
      <c r="J314" s="208"/>
      <c r="K314" s="208"/>
      <c r="L314" s="208"/>
      <c r="M314" s="208"/>
      <c r="N314" s="208"/>
      <c r="O314" s="206" t="n">
        <v>289081</v>
      </c>
      <c r="P314" s="206" t="n">
        <v>289784</v>
      </c>
      <c r="Q314" s="221"/>
      <c r="R314" s="404"/>
      <c r="S314" s="223" t="n">
        <v>1</v>
      </c>
      <c r="T314" s="206" t="n">
        <f aca="false">(P314-O314)*S314</f>
        <v>703</v>
      </c>
      <c r="U314" s="209" t="n">
        <v>506</v>
      </c>
      <c r="V314" s="412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1"/>
      <c r="C315" s="206"/>
      <c r="D315" s="206"/>
      <c r="E315" s="206"/>
      <c r="F315" s="206"/>
      <c r="G315" s="206"/>
      <c r="H315" s="206"/>
      <c r="I315" s="206"/>
      <c r="J315" s="208"/>
      <c r="K315" s="208"/>
      <c r="L315" s="208"/>
      <c r="M315" s="208"/>
      <c r="N315" s="208"/>
      <c r="O315" s="206"/>
      <c r="P315" s="206"/>
      <c r="Q315" s="221"/>
      <c r="R315" s="404"/>
      <c r="S315" s="223"/>
      <c r="T315" s="206"/>
      <c r="U315" s="209"/>
      <c r="V315" s="412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11" t="s">
        <v>488</v>
      </c>
      <c r="C316" s="206" t="n">
        <f aca="false">H316+E316</f>
        <v>10635.8</v>
      </c>
      <c r="D316" s="206"/>
      <c r="E316" s="206" t="n">
        <f aca="false">F316+G316</f>
        <v>695.8</v>
      </c>
      <c r="F316" s="206" t="n">
        <f aca="false">0.04*H316</f>
        <v>397.6</v>
      </c>
      <c r="G316" s="206" t="n">
        <f aca="false">0.03*H316</f>
        <v>298.2</v>
      </c>
      <c r="H316" s="206" t="n">
        <f aca="false">T316</f>
        <v>9940</v>
      </c>
      <c r="I316" s="206" t="n">
        <f aca="false">0.6*C316</f>
        <v>6381.48</v>
      </c>
      <c r="J316" s="208"/>
      <c r="K316" s="208"/>
      <c r="L316" s="208"/>
      <c r="M316" s="208"/>
      <c r="N316" s="208"/>
      <c r="O316" s="206" t="n">
        <v>18614</v>
      </c>
      <c r="P316" s="206" t="n">
        <v>19111</v>
      </c>
      <c r="Q316" s="221"/>
      <c r="R316" s="404"/>
      <c r="S316" s="223" t="n">
        <v>20</v>
      </c>
      <c r="T316" s="206" t="n">
        <f aca="false">(P316-O316)*S316</f>
        <v>9940</v>
      </c>
      <c r="U316" s="209" t="n">
        <v>1064</v>
      </c>
      <c r="V316" s="412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11" t="s">
        <v>490</v>
      </c>
      <c r="C317" s="206" t="n">
        <f aca="false">H317+E317</f>
        <v>6493.83</v>
      </c>
      <c r="D317" s="206"/>
      <c r="E317" s="206" t="n">
        <f aca="false">F317+G317</f>
        <v>424.83</v>
      </c>
      <c r="F317" s="206" t="n">
        <f aca="false">0.04*H317</f>
        <v>242.76</v>
      </c>
      <c r="G317" s="206" t="n">
        <f aca="false">0.03*H317</f>
        <v>182.07</v>
      </c>
      <c r="H317" s="206" t="n">
        <f aca="false">T317</f>
        <v>6069</v>
      </c>
      <c r="I317" s="206" t="n">
        <f aca="false">0.6*C317</f>
        <v>3896.298</v>
      </c>
      <c r="J317" s="208"/>
      <c r="K317" s="208"/>
      <c r="L317" s="208"/>
      <c r="M317" s="208"/>
      <c r="N317" s="208"/>
      <c r="O317" s="206" t="n">
        <v>224726</v>
      </c>
      <c r="P317" s="206" t="n">
        <v>230795</v>
      </c>
      <c r="Q317" s="221"/>
      <c r="R317" s="404"/>
      <c r="S317" s="223" t="n">
        <v>1</v>
      </c>
      <c r="T317" s="206" t="n">
        <f aca="false">(P317-O317)*S317</f>
        <v>6069</v>
      </c>
      <c r="U317" s="209" t="n">
        <v>1173</v>
      </c>
      <c r="V317" s="412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636" t="s">
        <v>903</v>
      </c>
      <c r="C318" s="206" t="n">
        <f aca="false">H318+E318</f>
        <v>2745.62</v>
      </c>
      <c r="D318" s="206"/>
      <c r="E318" s="206" t="n">
        <f aca="false">F318+G318</f>
        <v>179.62</v>
      </c>
      <c r="F318" s="206" t="n">
        <f aca="false">0.04*H318</f>
        <v>102.64</v>
      </c>
      <c r="G318" s="206" t="n">
        <f aca="false">0.03*H318</f>
        <v>76.98</v>
      </c>
      <c r="H318" s="206" t="n">
        <f aca="false">T318</f>
        <v>2566</v>
      </c>
      <c r="I318" s="206" t="n">
        <f aca="false">0.6*C318</f>
        <v>1647.372</v>
      </c>
      <c r="J318" s="208"/>
      <c r="K318" s="208"/>
      <c r="L318" s="208"/>
      <c r="M318" s="208"/>
      <c r="N318" s="208"/>
      <c r="O318" s="206" t="n">
        <v>557485</v>
      </c>
      <c r="P318" s="206" t="n">
        <v>560051</v>
      </c>
      <c r="Q318" s="221"/>
      <c r="R318" s="404"/>
      <c r="S318" s="223" t="n">
        <v>1</v>
      </c>
      <c r="T318" s="206" t="n">
        <f aca="false">(P318-O318)*S318</f>
        <v>2566</v>
      </c>
      <c r="U318" s="209" t="n">
        <v>35821</v>
      </c>
      <c r="V318" s="210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308" t="s">
        <v>396</v>
      </c>
      <c r="C319" s="206" t="n">
        <f aca="false">H319+E319</f>
        <v>670.89</v>
      </c>
      <c r="D319" s="206"/>
      <c r="E319" s="206" t="n">
        <f aca="false">F319+G319</f>
        <v>43.89</v>
      </c>
      <c r="F319" s="206" t="n">
        <f aca="false">0.04*H319</f>
        <v>25.08</v>
      </c>
      <c r="G319" s="206" t="n">
        <f aca="false">0.03*H319</f>
        <v>18.81</v>
      </c>
      <c r="H319" s="206" t="n">
        <f aca="false">T319</f>
        <v>627</v>
      </c>
      <c r="I319" s="206" t="n">
        <f aca="false">0.6*C319</f>
        <v>402.534</v>
      </c>
      <c r="J319" s="208"/>
      <c r="K319" s="208"/>
      <c r="L319" s="208"/>
      <c r="M319" s="208"/>
      <c r="N319" s="208"/>
      <c r="O319" s="206" t="n">
        <v>26184</v>
      </c>
      <c r="P319" s="206" t="n">
        <v>26811</v>
      </c>
      <c r="Q319" s="221"/>
      <c r="R319" s="404"/>
      <c r="S319" s="223" t="n">
        <v>1</v>
      </c>
      <c r="T319" s="206" t="n">
        <f aca="false">(P319-O319)*S319</f>
        <v>627</v>
      </c>
      <c r="U319" s="209" t="n">
        <v>103473542</v>
      </c>
      <c r="V319" s="210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636" t="s">
        <v>459</v>
      </c>
      <c r="C320" s="206" t="n">
        <f aca="false">H320+E320</f>
        <v>553.19</v>
      </c>
      <c r="D320" s="206"/>
      <c r="E320" s="206" t="n">
        <f aca="false">F320+G320</f>
        <v>36.19</v>
      </c>
      <c r="F320" s="206" t="n">
        <f aca="false">0.04*H320</f>
        <v>20.68</v>
      </c>
      <c r="G320" s="206" t="n">
        <f aca="false">0.03*H320</f>
        <v>15.51</v>
      </c>
      <c r="H320" s="206" t="n">
        <f aca="false">T320</f>
        <v>517</v>
      </c>
      <c r="I320" s="206" t="n">
        <f aca="false">0.6*C320</f>
        <v>331.914</v>
      </c>
      <c r="J320" s="208"/>
      <c r="K320" s="208"/>
      <c r="L320" s="208"/>
      <c r="M320" s="208"/>
      <c r="N320" s="208"/>
      <c r="O320" s="206" t="n">
        <v>22812</v>
      </c>
      <c r="P320" s="206" t="n">
        <v>23329</v>
      </c>
      <c r="Q320" s="221"/>
      <c r="R320" s="404"/>
      <c r="S320" s="223" t="n">
        <v>1</v>
      </c>
      <c r="T320" s="206" t="n">
        <f aca="false">(P320-O320)*S320</f>
        <v>517</v>
      </c>
      <c r="U320" s="209" t="n">
        <v>103095559</v>
      </c>
      <c r="V320" s="210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636" t="s">
        <v>496</v>
      </c>
      <c r="C321" s="206" t="n">
        <f aca="false">H321+E321</f>
        <v>802.5</v>
      </c>
      <c r="D321" s="206"/>
      <c r="E321" s="206" t="n">
        <f aca="false">F321+G321</f>
        <v>52.5</v>
      </c>
      <c r="F321" s="206" t="n">
        <f aca="false">0.04*H321</f>
        <v>30</v>
      </c>
      <c r="G321" s="206" t="n">
        <f aca="false">0.03*H321</f>
        <v>22.5</v>
      </c>
      <c r="H321" s="206" t="n">
        <f aca="false">T321</f>
        <v>750</v>
      </c>
      <c r="I321" s="206" t="n">
        <f aca="false">0.6*C321</f>
        <v>481.5</v>
      </c>
      <c r="J321" s="208"/>
      <c r="K321" s="208"/>
      <c r="L321" s="208"/>
      <c r="M321" s="208"/>
      <c r="N321" s="208"/>
      <c r="O321" s="206" t="n">
        <v>40252</v>
      </c>
      <c r="P321" s="206" t="n">
        <v>41002</v>
      </c>
      <c r="Q321" s="221"/>
      <c r="R321" s="404"/>
      <c r="S321" s="223" t="n">
        <v>1</v>
      </c>
      <c r="T321" s="206" t="n">
        <f aca="false">(P321-O321)*S321</f>
        <v>750</v>
      </c>
      <c r="U321" s="209"/>
      <c r="V321" s="210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634" t="s">
        <v>498</v>
      </c>
      <c r="C322" s="206" t="n">
        <f aca="false">H322+E322</f>
        <v>1113.87</v>
      </c>
      <c r="D322" s="206"/>
      <c r="E322" s="206" t="n">
        <f aca="false">F322+G322</f>
        <v>72.87</v>
      </c>
      <c r="F322" s="206" t="n">
        <f aca="false">0.04*H322</f>
        <v>41.64</v>
      </c>
      <c r="G322" s="206" t="n">
        <f aca="false">0.03*H322</f>
        <v>31.23</v>
      </c>
      <c r="H322" s="206" t="n">
        <f aca="false">T322</f>
        <v>1041</v>
      </c>
      <c r="I322" s="206" t="n">
        <f aca="false">0.6*C322</f>
        <v>668.322</v>
      </c>
      <c r="J322" s="208"/>
      <c r="K322" s="208"/>
      <c r="L322" s="208"/>
      <c r="M322" s="208"/>
      <c r="N322" s="208"/>
      <c r="O322" s="206" t="n">
        <v>56657</v>
      </c>
      <c r="P322" s="206" t="n">
        <v>57698</v>
      </c>
      <c r="Q322" s="221"/>
      <c r="R322" s="404"/>
      <c r="S322" s="223" t="n">
        <v>1</v>
      </c>
      <c r="T322" s="206" t="n">
        <f aca="false">(P322-O322)*S322</f>
        <v>1041</v>
      </c>
      <c r="U322" s="209" t="n">
        <v>4616</v>
      </c>
      <c r="V322" s="210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634" t="s">
        <v>500</v>
      </c>
      <c r="C323" s="206" t="n">
        <f aca="false">H323+E323</f>
        <v>6461.73</v>
      </c>
      <c r="D323" s="206"/>
      <c r="E323" s="206" t="n">
        <f aca="false">F323+G323</f>
        <v>422.73</v>
      </c>
      <c r="F323" s="206" t="n">
        <f aca="false">0.04*H323</f>
        <v>241.56</v>
      </c>
      <c r="G323" s="206" t="n">
        <f aca="false">0.03*H323</f>
        <v>181.17</v>
      </c>
      <c r="H323" s="206" t="n">
        <f aca="false">T323</f>
        <v>6039</v>
      </c>
      <c r="I323" s="206" t="n">
        <f aca="false">0.6*C323</f>
        <v>3877.038</v>
      </c>
      <c r="J323" s="208"/>
      <c r="K323" s="208"/>
      <c r="L323" s="208"/>
      <c r="M323" s="208"/>
      <c r="N323" s="208"/>
      <c r="O323" s="206" t="n">
        <v>59626</v>
      </c>
      <c r="P323" s="206" t="n">
        <v>61197</v>
      </c>
      <c r="Q323" s="221"/>
      <c r="R323" s="404"/>
      <c r="S323" s="223" t="n">
        <v>20</v>
      </c>
      <c r="T323" s="206" t="n">
        <f aca="false">(P323-O323)*S323-T326-C327-T286-T317-T324-T325-T167-T168-T173</f>
        <v>6039</v>
      </c>
      <c r="U323" s="209"/>
      <c r="V323" s="210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634" t="s">
        <v>501</v>
      </c>
      <c r="C324" s="206" t="n">
        <f aca="false">H324+E324</f>
        <v>4572.11</v>
      </c>
      <c r="D324" s="206"/>
      <c r="E324" s="206" t="n">
        <f aca="false">F324+G324</f>
        <v>299.11</v>
      </c>
      <c r="F324" s="206" t="n">
        <f aca="false">0.04*H324</f>
        <v>170.92</v>
      </c>
      <c r="G324" s="206" t="n">
        <f aca="false">0.03*H324</f>
        <v>128.19</v>
      </c>
      <c r="H324" s="206" t="n">
        <f aca="false">T324</f>
        <v>4273</v>
      </c>
      <c r="I324" s="206" t="n">
        <f aca="false">0.6*C324</f>
        <v>2743.266</v>
      </c>
      <c r="J324" s="208"/>
      <c r="K324" s="208"/>
      <c r="L324" s="208"/>
      <c r="M324" s="208"/>
      <c r="N324" s="208"/>
      <c r="O324" s="206" t="n">
        <v>40160</v>
      </c>
      <c r="P324" s="206" t="n">
        <v>44433</v>
      </c>
      <c r="Q324" s="221"/>
      <c r="R324" s="404"/>
      <c r="S324" s="223" t="n">
        <v>1</v>
      </c>
      <c r="T324" s="206" t="n">
        <f aca="false">(P324-O324)*S324</f>
        <v>4273</v>
      </c>
      <c r="U324" s="209" t="n">
        <v>286</v>
      </c>
      <c r="V324" s="210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634"/>
      <c r="C325" s="206" t="n">
        <f aca="false">H325+E325</f>
        <v>603.48</v>
      </c>
      <c r="D325" s="206"/>
      <c r="E325" s="206" t="n">
        <f aca="false">F325+G325</f>
        <v>39.48</v>
      </c>
      <c r="F325" s="206" t="n">
        <f aca="false">0.04*H325</f>
        <v>22.56</v>
      </c>
      <c r="G325" s="206" t="n">
        <f aca="false">0.03*H325</f>
        <v>16.92</v>
      </c>
      <c r="H325" s="206" t="n">
        <f aca="false">T325</f>
        <v>564</v>
      </c>
      <c r="I325" s="206" t="n">
        <f aca="false">0.6*C325</f>
        <v>362.088</v>
      </c>
      <c r="J325" s="208"/>
      <c r="K325" s="208"/>
      <c r="L325" s="208"/>
      <c r="M325" s="208"/>
      <c r="N325" s="208"/>
      <c r="O325" s="206" t="n">
        <v>13781</v>
      </c>
      <c r="P325" s="206" t="n">
        <v>14345</v>
      </c>
      <c r="Q325" s="221"/>
      <c r="R325" s="404"/>
      <c r="S325" s="223" t="n">
        <v>1</v>
      </c>
      <c r="T325" s="206" t="n">
        <f aca="false">(P325-O325)*S325</f>
        <v>564</v>
      </c>
      <c r="U325" s="209"/>
      <c r="V325" s="210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634" t="s">
        <v>501</v>
      </c>
      <c r="C326" s="206" t="n">
        <f aca="false">H326+E326</f>
        <v>707.27</v>
      </c>
      <c r="D326" s="206"/>
      <c r="E326" s="206" t="n">
        <f aca="false">F326+G326</f>
        <v>46.27</v>
      </c>
      <c r="F326" s="206" t="n">
        <f aca="false">0.04*H326</f>
        <v>26.44</v>
      </c>
      <c r="G326" s="206" t="n">
        <f aca="false">0.03*H326</f>
        <v>19.83</v>
      </c>
      <c r="H326" s="206" t="n">
        <f aca="false">T326</f>
        <v>661</v>
      </c>
      <c r="I326" s="206" t="n">
        <f aca="false">0.6*C326</f>
        <v>424.362</v>
      </c>
      <c r="J326" s="208"/>
      <c r="K326" s="208"/>
      <c r="L326" s="208"/>
      <c r="M326" s="208"/>
      <c r="N326" s="208"/>
      <c r="O326" s="206" t="n">
        <v>8062</v>
      </c>
      <c r="P326" s="206" t="n">
        <v>8723</v>
      </c>
      <c r="Q326" s="221"/>
      <c r="R326" s="404"/>
      <c r="S326" s="223" t="n">
        <v>1</v>
      </c>
      <c r="T326" s="206" t="n">
        <f aca="false">(P326-O326)*S326</f>
        <v>661</v>
      </c>
      <c r="U326" s="209"/>
      <c r="V326" s="210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636"/>
      <c r="C327" s="206" t="n">
        <v>12000</v>
      </c>
      <c r="D327" s="206"/>
      <c r="E327" s="206"/>
      <c r="F327" s="206"/>
      <c r="G327" s="206"/>
      <c r="H327" s="206"/>
      <c r="I327" s="206"/>
      <c r="J327" s="208"/>
      <c r="K327" s="208"/>
      <c r="L327" s="208"/>
      <c r="M327" s="208"/>
      <c r="N327" s="208"/>
      <c r="O327" s="206"/>
      <c r="P327" s="206"/>
      <c r="Q327" s="221"/>
      <c r="R327" s="404"/>
      <c r="S327" s="223"/>
      <c r="T327" s="206" t="n">
        <v>0</v>
      </c>
      <c r="U327" s="209"/>
      <c r="V327" s="210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2" t="s">
        <v>506</v>
      </c>
      <c r="C328" s="161" t="n">
        <f aca="false">SUM(C286:C327)</f>
        <v>100989.76</v>
      </c>
      <c r="D328" s="148"/>
      <c r="E328" s="148"/>
      <c r="F328" s="148"/>
      <c r="G328" s="148"/>
      <c r="H328" s="148"/>
      <c r="I328" s="206" t="n">
        <f aca="false">0.6*C328</f>
        <v>60593.856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152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15" t="s">
        <v>507</v>
      </c>
      <c r="C329" s="161" t="n">
        <f aca="false">SUM(C166:C327)</f>
        <v>398183.424000001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152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152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152"/>
      <c r="V331" s="153"/>
      <c r="W331" s="19"/>
      <c r="X331" s="9"/>
      <c r="Y331" s="9"/>
      <c r="Z331" s="9"/>
      <c r="AA331" s="9"/>
      <c r="AB331" s="9"/>
      <c r="AC331" s="9"/>
    </row>
    <row r="332" customFormat="false" ht="25.5" hidden="false" customHeight="false" outlineLevel="0" collapsed="false">
      <c r="A332" s="10"/>
      <c r="B332" s="1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236" t="s">
        <v>509</v>
      </c>
      <c r="C333" s="148" t="n">
        <f aca="false">H333+E333</f>
        <v>0</v>
      </c>
      <c r="D333" s="148"/>
      <c r="E333" s="148" t="n">
        <f aca="false">F333+G333</f>
        <v>0</v>
      </c>
      <c r="F333" s="148" t="n">
        <f aca="false">0.04*H333</f>
        <v>0</v>
      </c>
      <c r="G333" s="148" t="n">
        <f aca="false">0.03*H333</f>
        <v>0</v>
      </c>
      <c r="H333" s="148" t="n">
        <f aca="false">T333</f>
        <v>0</v>
      </c>
      <c r="I333" s="148" t="n">
        <f aca="false">0.6*C333</f>
        <v>0</v>
      </c>
      <c r="J333" s="25"/>
      <c r="K333" s="25"/>
      <c r="L333" s="25"/>
      <c r="M333" s="25"/>
      <c r="N333" s="25"/>
      <c r="O333" s="148" t="n">
        <v>12350</v>
      </c>
      <c r="P333" s="148" t="n">
        <v>12350</v>
      </c>
      <c r="Q333" s="25"/>
      <c r="R333" s="226"/>
      <c r="S333" s="239" t="n">
        <v>1</v>
      </c>
      <c r="T333" s="148" t="n">
        <f aca="false">(P333-O333)*S333</f>
        <v>0</v>
      </c>
      <c r="U333" s="152" t="n">
        <v>55953</v>
      </c>
      <c r="V333" s="153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236" t="s">
        <v>511</v>
      </c>
      <c r="C334" s="148" t="n">
        <f aca="false">H334+E334</f>
        <v>160.5</v>
      </c>
      <c r="D334" s="148"/>
      <c r="E334" s="148" t="n">
        <f aca="false">F334+G334</f>
        <v>10.5</v>
      </c>
      <c r="F334" s="148" t="n">
        <f aca="false">0.04*H334</f>
        <v>6</v>
      </c>
      <c r="G334" s="148" t="n">
        <f aca="false">0.03*H334</f>
        <v>4.5</v>
      </c>
      <c r="H334" s="148" t="n">
        <f aca="false">T334</f>
        <v>150</v>
      </c>
      <c r="I334" s="148" t="n">
        <f aca="false">0.6*C334</f>
        <v>96.3</v>
      </c>
      <c r="J334" s="25"/>
      <c r="K334" s="25"/>
      <c r="L334" s="25"/>
      <c r="M334" s="25"/>
      <c r="N334" s="25"/>
      <c r="O334" s="148" t="n">
        <v>17142</v>
      </c>
      <c r="P334" s="148" t="n">
        <v>17292</v>
      </c>
      <c r="Q334" s="25"/>
      <c r="R334" s="226"/>
      <c r="S334" s="239" t="n">
        <v>1</v>
      </c>
      <c r="T334" s="148" t="n">
        <f aca="false">(P334-O334)*S334</f>
        <v>150</v>
      </c>
      <c r="U334" s="152" t="n">
        <v>1485</v>
      </c>
      <c r="V334" s="153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82" t="s">
        <v>513</v>
      </c>
      <c r="C335" s="148" t="n">
        <f aca="false">H335+E335</f>
        <v>10.7</v>
      </c>
      <c r="D335" s="148"/>
      <c r="E335" s="148" t="n">
        <f aca="false">F335+G335</f>
        <v>0.7</v>
      </c>
      <c r="F335" s="148" t="n">
        <f aca="false">0.04*H335</f>
        <v>0.4</v>
      </c>
      <c r="G335" s="148" t="n">
        <f aca="false">0.03*H335</f>
        <v>0.3</v>
      </c>
      <c r="H335" s="148" t="n">
        <f aca="false">T335</f>
        <v>10</v>
      </c>
      <c r="I335" s="148" t="n">
        <f aca="false">0.6*C335</f>
        <v>6.42</v>
      </c>
      <c r="J335" s="25"/>
      <c r="K335" s="25"/>
      <c r="L335" s="25"/>
      <c r="M335" s="25"/>
      <c r="N335" s="25"/>
      <c r="O335" s="148" t="n">
        <v>15632</v>
      </c>
      <c r="P335" s="148" t="n">
        <v>15642</v>
      </c>
      <c r="Q335" s="25"/>
      <c r="R335" s="226"/>
      <c r="S335" s="239" t="n">
        <v>1</v>
      </c>
      <c r="T335" s="148" t="n">
        <f aca="false">(P335-O335)*S335</f>
        <v>10</v>
      </c>
      <c r="U335" s="152"/>
      <c r="V335" s="153" t="s">
        <v>514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82" t="s">
        <v>515</v>
      </c>
      <c r="C336" s="148" t="n">
        <f aca="false">H336+E336</f>
        <v>911.64</v>
      </c>
      <c r="D336" s="148"/>
      <c r="E336" s="148" t="n">
        <f aca="false">F336+G336</f>
        <v>59.64</v>
      </c>
      <c r="F336" s="148" t="n">
        <f aca="false">0.04*H336</f>
        <v>34.08</v>
      </c>
      <c r="G336" s="148" t="n">
        <f aca="false">0.03*H336</f>
        <v>25.56</v>
      </c>
      <c r="H336" s="148" t="n">
        <f aca="false">T336</f>
        <v>852</v>
      </c>
      <c r="I336" s="148" t="n">
        <f aca="false">0.6*C336</f>
        <v>546.984</v>
      </c>
      <c r="J336" s="25"/>
      <c r="K336" s="25"/>
      <c r="L336" s="25"/>
      <c r="M336" s="25"/>
      <c r="N336" s="25"/>
      <c r="O336" s="449" t="n">
        <f aca="false">68145+5731+35514</f>
        <v>109390</v>
      </c>
      <c r="P336" s="449" t="n">
        <f aca="false">68689+5741+35812</f>
        <v>110242</v>
      </c>
      <c r="Q336" s="25"/>
      <c r="R336" s="226"/>
      <c r="S336" s="239" t="n">
        <v>1</v>
      </c>
      <c r="T336" s="148" t="n">
        <f aca="false">(P336-O336)*S336</f>
        <v>852</v>
      </c>
      <c r="U336" s="152"/>
      <c r="V336" s="153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639" t="s">
        <v>517</v>
      </c>
      <c r="C337" s="148" t="n">
        <f aca="false">H337+E337</f>
        <v>103.79</v>
      </c>
      <c r="D337" s="148"/>
      <c r="E337" s="148" t="n">
        <f aca="false">F337+G337</f>
        <v>6.79</v>
      </c>
      <c r="F337" s="148" t="n">
        <f aca="false">0.04*H337</f>
        <v>3.88</v>
      </c>
      <c r="G337" s="148" t="n">
        <f aca="false">0.03*H337</f>
        <v>2.91</v>
      </c>
      <c r="H337" s="148" t="n">
        <f aca="false">T337</f>
        <v>97</v>
      </c>
      <c r="I337" s="148" t="n">
        <f aca="false">0.6*C337</f>
        <v>62.274</v>
      </c>
      <c r="J337" s="25"/>
      <c r="K337" s="25"/>
      <c r="L337" s="25"/>
      <c r="M337" s="25"/>
      <c r="N337" s="25"/>
      <c r="O337" s="148" t="n">
        <v>1380</v>
      </c>
      <c r="P337" s="148" t="n">
        <v>1477</v>
      </c>
      <c r="Q337" s="25"/>
      <c r="R337" s="226"/>
      <c r="S337" s="239" t="n">
        <v>1</v>
      </c>
      <c r="T337" s="148" t="n">
        <f aca="false">(P337-O337)*S337</f>
        <v>97</v>
      </c>
      <c r="U337" s="640" t="s">
        <v>518</v>
      </c>
      <c r="V337" s="153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641" t="s">
        <v>520</v>
      </c>
      <c r="C338" s="148" t="n">
        <f aca="false">H338+E338</f>
        <v>40.66</v>
      </c>
      <c r="D338" s="148"/>
      <c r="E338" s="148" t="n">
        <f aca="false">F338+G338</f>
        <v>2.66</v>
      </c>
      <c r="F338" s="148" t="n">
        <f aca="false">0.04*H338</f>
        <v>1.52</v>
      </c>
      <c r="G338" s="148" t="n">
        <f aca="false">0.03*H338</f>
        <v>1.14</v>
      </c>
      <c r="H338" s="148" t="n">
        <f aca="false">T338</f>
        <v>38</v>
      </c>
      <c r="I338" s="148" t="n">
        <f aca="false">0.6*C338</f>
        <v>24.396</v>
      </c>
      <c r="J338" s="25"/>
      <c r="K338" s="25"/>
      <c r="L338" s="25"/>
      <c r="M338" s="25"/>
      <c r="N338" s="25"/>
      <c r="O338" s="148" t="n">
        <v>1318</v>
      </c>
      <c r="P338" s="148" t="n">
        <v>1356</v>
      </c>
      <c r="Q338" s="25"/>
      <c r="R338" s="226"/>
      <c r="S338" s="239" t="n">
        <v>1</v>
      </c>
      <c r="T338" s="148" t="n">
        <f aca="false">(P338-O338)*S338</f>
        <v>38</v>
      </c>
      <c r="U338" s="640" t="s">
        <v>521</v>
      </c>
      <c r="V338" s="153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641" t="s">
        <v>523</v>
      </c>
      <c r="C339" s="148" t="n">
        <f aca="false">H339+E339</f>
        <v>93.09</v>
      </c>
      <c r="D339" s="148"/>
      <c r="E339" s="148" t="n">
        <f aca="false">F339+G339</f>
        <v>6.09</v>
      </c>
      <c r="F339" s="148" t="n">
        <f aca="false">0.04*H339</f>
        <v>3.48</v>
      </c>
      <c r="G339" s="148" t="n">
        <f aca="false">0.03*H339</f>
        <v>2.61</v>
      </c>
      <c r="H339" s="148" t="n">
        <f aca="false">T339</f>
        <v>87</v>
      </c>
      <c r="I339" s="148" t="n">
        <f aca="false">0.6*C339</f>
        <v>55.854</v>
      </c>
      <c r="J339" s="25"/>
      <c r="K339" s="25"/>
      <c r="L339" s="25"/>
      <c r="M339" s="25"/>
      <c r="N339" s="25"/>
      <c r="O339" s="148" t="n">
        <v>4181</v>
      </c>
      <c r="P339" s="148" t="n">
        <v>4268</v>
      </c>
      <c r="Q339" s="25"/>
      <c r="R339" s="226"/>
      <c r="S339" s="239" t="n">
        <v>1</v>
      </c>
      <c r="T339" s="148" t="n">
        <f aca="false">(P339-O339)*S339</f>
        <v>87</v>
      </c>
      <c r="U339" s="640" t="s">
        <v>524</v>
      </c>
      <c r="V339" s="153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642" t="s">
        <v>526</v>
      </c>
      <c r="C340" s="148" t="n">
        <f aca="false">H340+E340</f>
        <v>90.95</v>
      </c>
      <c r="D340" s="148"/>
      <c r="E340" s="148" t="n">
        <f aca="false">F340+G340</f>
        <v>5.95</v>
      </c>
      <c r="F340" s="148" t="n">
        <f aca="false">0.04*H340</f>
        <v>3.4</v>
      </c>
      <c r="G340" s="148" t="n">
        <f aca="false">0.03*H340</f>
        <v>2.55</v>
      </c>
      <c r="H340" s="148" t="n">
        <f aca="false">T340</f>
        <v>85</v>
      </c>
      <c r="I340" s="148" t="n">
        <f aca="false">0.6*C340</f>
        <v>54.57</v>
      </c>
      <c r="J340" s="25"/>
      <c r="K340" s="25"/>
      <c r="L340" s="25"/>
      <c r="M340" s="25"/>
      <c r="N340" s="25"/>
      <c r="O340" s="148" t="n">
        <v>1057</v>
      </c>
      <c r="P340" s="148" t="n">
        <v>1142</v>
      </c>
      <c r="Q340" s="25"/>
      <c r="R340" s="226"/>
      <c r="S340" s="239" t="n">
        <v>1</v>
      </c>
      <c r="T340" s="148" t="n">
        <f aca="false">(P340-O340)*S340</f>
        <v>85</v>
      </c>
      <c r="U340" s="640" t="s">
        <v>527</v>
      </c>
      <c r="V340" s="153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613" t="s">
        <v>529</v>
      </c>
      <c r="C341" s="449" t="n">
        <f aca="false">H341+E341</f>
        <v>518.95</v>
      </c>
      <c r="D341" s="449"/>
      <c r="E341" s="449" t="n">
        <f aca="false">F341+G341</f>
        <v>33.95</v>
      </c>
      <c r="F341" s="449" t="n">
        <f aca="false">0.04*H341</f>
        <v>19.4</v>
      </c>
      <c r="G341" s="449" t="n">
        <f aca="false">0.03*H341</f>
        <v>14.55</v>
      </c>
      <c r="H341" s="449" t="n">
        <f aca="false">T341</f>
        <v>485</v>
      </c>
      <c r="I341" s="449" t="n">
        <f aca="false">0.6*C341</f>
        <v>311.37</v>
      </c>
      <c r="J341" s="614"/>
      <c r="K341" s="614"/>
      <c r="L341" s="614"/>
      <c r="M341" s="614"/>
      <c r="N341" s="614" t="s">
        <v>530</v>
      </c>
      <c r="O341" s="449" t="n">
        <f aca="false">5449+31995+33386</f>
        <v>70830</v>
      </c>
      <c r="P341" s="449" t="n">
        <f aca="false">5664+33484+32167</f>
        <v>71315</v>
      </c>
      <c r="Q341" s="621"/>
      <c r="R341" s="643"/>
      <c r="S341" s="449" t="n">
        <v>1</v>
      </c>
      <c r="T341" s="449" t="n">
        <f aca="false">(P341-O341)*S341</f>
        <v>485</v>
      </c>
      <c r="U341" s="152" t="n">
        <v>9516</v>
      </c>
      <c r="V341" s="153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82" t="s">
        <v>532</v>
      </c>
      <c r="C342" s="148" t="n">
        <f aca="false">H342+E342</f>
        <v>135.89</v>
      </c>
      <c r="D342" s="148"/>
      <c r="E342" s="148" t="n">
        <f aca="false">F342+G342</f>
        <v>8.89</v>
      </c>
      <c r="F342" s="469" t="n">
        <f aca="false">0.04*H342</f>
        <v>5.08</v>
      </c>
      <c r="G342" s="148" t="n">
        <f aca="false">0.03*H342</f>
        <v>3.81</v>
      </c>
      <c r="H342" s="148" t="n">
        <f aca="false">T342</f>
        <v>127</v>
      </c>
      <c r="I342" s="148" t="n">
        <f aca="false">0.6*C342</f>
        <v>81.534</v>
      </c>
      <c r="J342" s="25"/>
      <c r="K342" s="25"/>
      <c r="L342" s="25"/>
      <c r="M342" s="25"/>
      <c r="N342" s="25"/>
      <c r="O342" s="148" t="n">
        <v>53808</v>
      </c>
      <c r="P342" s="148" t="n">
        <v>53935</v>
      </c>
      <c r="Q342" s="204"/>
      <c r="R342" s="362"/>
      <c r="S342" s="239" t="n">
        <v>1</v>
      </c>
      <c r="T342" s="148" t="n">
        <f aca="false">(P342-O342)*S342</f>
        <v>127</v>
      </c>
      <c r="U342" s="152"/>
      <c r="V342" s="153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236" t="s">
        <v>534</v>
      </c>
      <c r="C343" s="148" t="n">
        <f aca="false">H343+E343</f>
        <v>4659.85</v>
      </c>
      <c r="D343" s="148"/>
      <c r="E343" s="148" t="n">
        <f aca="false">F343+G343</f>
        <v>304.85</v>
      </c>
      <c r="F343" s="469" t="n">
        <f aca="false">0.04*H343</f>
        <v>174.2</v>
      </c>
      <c r="G343" s="148" t="n">
        <f aca="false">0.03*H343</f>
        <v>130.65</v>
      </c>
      <c r="H343" s="148" t="n">
        <f aca="false">T343</f>
        <v>4355</v>
      </c>
      <c r="I343" s="148" t="n">
        <f aca="false">0.5*C343</f>
        <v>2329.925</v>
      </c>
      <c r="J343" s="25"/>
      <c r="K343" s="25"/>
      <c r="L343" s="25"/>
      <c r="M343" s="25"/>
      <c r="N343" s="25"/>
      <c r="O343" s="148" t="n">
        <f aca="false">104796+1475+342598</f>
        <v>448869</v>
      </c>
      <c r="P343" s="148" t="n">
        <f aca="false">105821+1489+345914</f>
        <v>453224</v>
      </c>
      <c r="Q343" s="204"/>
      <c r="R343" s="362"/>
      <c r="S343" s="239" t="n">
        <v>1</v>
      </c>
      <c r="T343" s="148" t="n">
        <f aca="false">(P343-O343)*S343</f>
        <v>4355</v>
      </c>
      <c r="U343" s="152" t="s">
        <v>535</v>
      </c>
      <c r="V343" s="153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236" t="s">
        <v>537</v>
      </c>
      <c r="C344" s="148" t="n">
        <f aca="false">H344+E344</f>
        <v>226.84</v>
      </c>
      <c r="D344" s="148"/>
      <c r="E344" s="148" t="n">
        <f aca="false">F344+G344</f>
        <v>14.84</v>
      </c>
      <c r="F344" s="469" t="n">
        <f aca="false">0.04*H344</f>
        <v>8.48</v>
      </c>
      <c r="G344" s="148" t="n">
        <f aca="false">0.03*H344</f>
        <v>6.36</v>
      </c>
      <c r="H344" s="148" t="n">
        <f aca="false">T344</f>
        <v>212</v>
      </c>
      <c r="I344" s="148" t="n">
        <f aca="false">0.5*C344</f>
        <v>113.42</v>
      </c>
      <c r="J344" s="25"/>
      <c r="K344" s="25"/>
      <c r="L344" s="25"/>
      <c r="M344" s="25"/>
      <c r="N344" s="25"/>
      <c r="O344" s="148" t="n">
        <v>5465</v>
      </c>
      <c r="P344" s="148" t="n">
        <v>5677</v>
      </c>
      <c r="Q344" s="204"/>
      <c r="R344" s="362"/>
      <c r="S344" s="239" t="n">
        <v>1</v>
      </c>
      <c r="T344" s="148" t="n">
        <f aca="false">(P344-O344)*S344</f>
        <v>212</v>
      </c>
      <c r="U344" s="152"/>
      <c r="V344" s="426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236" t="s">
        <v>539</v>
      </c>
      <c r="C345" s="148" t="n">
        <f aca="false">H345+E345</f>
        <v>393.76</v>
      </c>
      <c r="D345" s="148"/>
      <c r="E345" s="148" t="n">
        <f aca="false">F345+G345</f>
        <v>25.76</v>
      </c>
      <c r="F345" s="148" t="n">
        <f aca="false">0.04*H345</f>
        <v>14.72</v>
      </c>
      <c r="G345" s="148" t="n">
        <f aca="false">0.03*H345</f>
        <v>11.04</v>
      </c>
      <c r="H345" s="148" t="n">
        <f aca="false">T345</f>
        <v>368</v>
      </c>
      <c r="I345" s="148" t="n">
        <f aca="false">0.6*C345</f>
        <v>236.256</v>
      </c>
      <c r="J345" s="25"/>
      <c r="K345" s="25"/>
      <c r="L345" s="25"/>
      <c r="M345" s="25"/>
      <c r="N345" s="25" t="s">
        <v>540</v>
      </c>
      <c r="O345" s="148" t="n">
        <f aca="false">32779+68174</f>
        <v>100953</v>
      </c>
      <c r="P345" s="148" t="n">
        <f aca="false">32869+68452</f>
        <v>101321</v>
      </c>
      <c r="Q345" s="237"/>
      <c r="R345" s="259"/>
      <c r="S345" s="239" t="n">
        <v>1</v>
      </c>
      <c r="T345" s="148" t="n">
        <f aca="false">(P345-O345)*S345</f>
        <v>368</v>
      </c>
      <c r="U345" s="644" t="s">
        <v>541</v>
      </c>
      <c r="V345" s="426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236" t="s">
        <v>543</v>
      </c>
      <c r="C346" s="148" t="n">
        <f aca="false">H346+E346</f>
        <v>34.24</v>
      </c>
      <c r="D346" s="148"/>
      <c r="E346" s="148" t="n">
        <f aca="false">F346+G346</f>
        <v>2.24</v>
      </c>
      <c r="F346" s="149" t="n">
        <f aca="false">0.04*H346</f>
        <v>1.28</v>
      </c>
      <c r="G346" s="148" t="n">
        <f aca="false">0.03*H346</f>
        <v>0.96</v>
      </c>
      <c r="H346" s="148" t="n">
        <f aca="false">T346</f>
        <v>32</v>
      </c>
      <c r="I346" s="148" t="n">
        <f aca="false">0.6*C346</f>
        <v>20.544</v>
      </c>
      <c r="J346" s="25"/>
      <c r="K346" s="25"/>
      <c r="L346" s="25"/>
      <c r="M346" s="25"/>
      <c r="N346" s="25"/>
      <c r="O346" s="148" t="n">
        <v>11380</v>
      </c>
      <c r="P346" s="148" t="n">
        <v>11412</v>
      </c>
      <c r="Q346" s="204"/>
      <c r="R346" s="362"/>
      <c r="S346" s="239" t="n">
        <v>1</v>
      </c>
      <c r="T346" s="148" t="n">
        <f aca="false">(P346-O346)*S346</f>
        <v>32</v>
      </c>
      <c r="U346" s="152"/>
      <c r="V346" s="153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645" t="s">
        <v>545</v>
      </c>
      <c r="C347" s="429" t="n">
        <f aca="false">H347+E347</f>
        <v>51.36</v>
      </c>
      <c r="D347" s="429"/>
      <c r="E347" s="429" t="n">
        <f aca="false">F347+G347</f>
        <v>3.36</v>
      </c>
      <c r="F347" s="429" t="n">
        <f aca="false">0.04*H347</f>
        <v>1.92</v>
      </c>
      <c r="G347" s="429" t="n">
        <f aca="false">0.03*H347</f>
        <v>1.44</v>
      </c>
      <c r="H347" s="429" t="n">
        <f aca="false">T347</f>
        <v>48</v>
      </c>
      <c r="I347" s="429" t="n">
        <f aca="false">0.4*C347</f>
        <v>20.544</v>
      </c>
      <c r="J347" s="430"/>
      <c r="K347" s="430"/>
      <c r="L347" s="430"/>
      <c r="M347" s="430"/>
      <c r="N347" s="430"/>
      <c r="O347" s="429" t="n">
        <v>2616</v>
      </c>
      <c r="P347" s="429" t="n">
        <v>2664</v>
      </c>
      <c r="Q347" s="506"/>
      <c r="R347" s="570"/>
      <c r="S347" s="584" t="n">
        <v>1</v>
      </c>
      <c r="T347" s="429" t="n">
        <f aca="false">(P347-O347)*S347</f>
        <v>48</v>
      </c>
      <c r="U347" s="432"/>
      <c r="V347" s="646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547</v>
      </c>
      <c r="C348" s="148" t="n">
        <f aca="false">H348+E348</f>
        <v>0</v>
      </c>
      <c r="D348" s="148"/>
      <c r="E348" s="148" t="n">
        <f aca="false">F348+G348</f>
        <v>0</v>
      </c>
      <c r="F348" s="148" t="n">
        <f aca="false">0.04*H348</f>
        <v>0</v>
      </c>
      <c r="G348" s="148" t="n">
        <f aca="false">0.03*H348</f>
        <v>0</v>
      </c>
      <c r="H348" s="148" t="n">
        <f aca="false">T348</f>
        <v>0</v>
      </c>
      <c r="I348" s="148" t="n">
        <f aca="false">0.6*C348</f>
        <v>0</v>
      </c>
      <c r="J348" s="25"/>
      <c r="K348" s="25"/>
      <c r="L348" s="25"/>
      <c r="M348" s="25"/>
      <c r="N348" s="25"/>
      <c r="O348" s="148" t="n">
        <v>3295</v>
      </c>
      <c r="P348" s="148" t="n">
        <v>3295</v>
      </c>
      <c r="Q348" s="25"/>
      <c r="R348" s="226"/>
      <c r="S348" s="148" t="n">
        <v>1</v>
      </c>
      <c r="T348" s="148" t="n">
        <f aca="false">(P348-O348)*S348</f>
        <v>0</v>
      </c>
      <c r="U348" s="152"/>
      <c r="V348" s="426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236" t="s">
        <v>549</v>
      </c>
      <c r="C349" s="148" t="n">
        <f aca="false">H349+E349</f>
        <v>29.96</v>
      </c>
      <c r="D349" s="148"/>
      <c r="E349" s="148" t="n">
        <f aca="false">F349+G349</f>
        <v>1.96</v>
      </c>
      <c r="F349" s="148" t="n">
        <f aca="false">0.04*H349</f>
        <v>1.12</v>
      </c>
      <c r="G349" s="148" t="n">
        <f aca="false">0.03*H349</f>
        <v>0.84</v>
      </c>
      <c r="H349" s="148" t="n">
        <f aca="false">T349</f>
        <v>28</v>
      </c>
      <c r="I349" s="148" t="n">
        <f aca="false">0.6*C349</f>
        <v>17.976</v>
      </c>
      <c r="J349" s="25"/>
      <c r="K349" s="25"/>
      <c r="L349" s="25"/>
      <c r="M349" s="25"/>
      <c r="N349" s="25"/>
      <c r="O349" s="148" t="n">
        <v>6902</v>
      </c>
      <c r="P349" s="148" t="n">
        <v>6978</v>
      </c>
      <c r="Q349" s="25"/>
      <c r="R349" s="226"/>
      <c r="S349" s="148" t="n">
        <v>1</v>
      </c>
      <c r="T349" s="148" t="n">
        <f aca="false">(P349-O349)*S349-T347</f>
        <v>28</v>
      </c>
      <c r="U349" s="152" t="n">
        <v>6099</v>
      </c>
      <c r="V349" s="153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s="326" customFormat="true" ht="25.5" hidden="false" customHeight="false" outlineLevel="0" collapsed="false">
      <c r="A350" s="325"/>
      <c r="B350" s="236" t="s">
        <v>551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6"/>
      <c r="S350" s="239" t="n">
        <v>1</v>
      </c>
      <c r="T350" s="148" t="n">
        <f aca="false">(P350-O350)*S350</f>
        <v>0</v>
      </c>
      <c r="U350" s="152" t="n">
        <v>451396</v>
      </c>
      <c r="V350" s="153" t="s">
        <v>904</v>
      </c>
      <c r="W350" s="312" t="s">
        <v>245</v>
      </c>
      <c r="X350" s="144"/>
      <c r="Y350" s="144"/>
      <c r="Z350" s="144"/>
      <c r="AA350" s="144"/>
      <c r="AB350" s="144"/>
      <c r="AC350" s="144"/>
    </row>
    <row r="351" customFormat="false" ht="25.5" hidden="false" customHeight="false" outlineLevel="0" collapsed="false">
      <c r="A351" s="10"/>
      <c r="B351" s="236" t="s">
        <v>553</v>
      </c>
      <c r="C351" s="148" t="n">
        <f aca="false">H351+E351</f>
        <v>11.77</v>
      </c>
      <c r="D351" s="148"/>
      <c r="E351" s="148" t="n">
        <f aca="false">F351+G351</f>
        <v>0.77</v>
      </c>
      <c r="F351" s="148" t="n">
        <f aca="false">0.04*H351</f>
        <v>0.44</v>
      </c>
      <c r="G351" s="148" t="n">
        <f aca="false">0.03*H351</f>
        <v>0.33</v>
      </c>
      <c r="H351" s="148" t="n">
        <f aca="false">T351</f>
        <v>11</v>
      </c>
      <c r="I351" s="148" t="n">
        <f aca="false">0.6*C351</f>
        <v>7.062</v>
      </c>
      <c r="J351" s="25"/>
      <c r="K351" s="25"/>
      <c r="L351" s="25"/>
      <c r="M351" s="25"/>
      <c r="N351" s="25"/>
      <c r="O351" s="148" t="n">
        <v>6920</v>
      </c>
      <c r="P351" s="148" t="n">
        <v>6931</v>
      </c>
      <c r="Q351" s="25" t="s">
        <v>39</v>
      </c>
      <c r="R351" s="226"/>
      <c r="S351" s="239" t="n">
        <v>1</v>
      </c>
      <c r="T351" s="148" t="n">
        <f aca="false">(P351-O351)*S351</f>
        <v>11</v>
      </c>
      <c r="U351" s="152" t="n">
        <v>451396</v>
      </c>
      <c r="V351" s="153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641" t="s">
        <v>555</v>
      </c>
      <c r="C352" s="148" t="n">
        <f aca="false">H352+E352</f>
        <v>16.05</v>
      </c>
      <c r="D352" s="148"/>
      <c r="E352" s="148" t="n">
        <f aca="false">F352+G352</f>
        <v>1.05</v>
      </c>
      <c r="F352" s="148" t="n">
        <f aca="false">0.04*H352</f>
        <v>0.6</v>
      </c>
      <c r="G352" s="148" t="n">
        <f aca="false">0.03*H352</f>
        <v>0.45</v>
      </c>
      <c r="H352" s="148" t="n">
        <f aca="false">T352</f>
        <v>15</v>
      </c>
      <c r="I352" s="148" t="n">
        <f aca="false">0.6*C352</f>
        <v>9.63</v>
      </c>
      <c r="J352" s="25"/>
      <c r="K352" s="25"/>
      <c r="L352" s="25"/>
      <c r="M352" s="25"/>
      <c r="N352" s="25"/>
      <c r="O352" s="148" t="n">
        <v>10323</v>
      </c>
      <c r="P352" s="148" t="n">
        <v>10338</v>
      </c>
      <c r="Q352" s="25"/>
      <c r="R352" s="226"/>
      <c r="S352" s="239" t="n">
        <v>1</v>
      </c>
      <c r="T352" s="148" t="n">
        <f aca="false">(P352-O352)*S352</f>
        <v>15</v>
      </c>
      <c r="U352" s="152"/>
      <c r="V352" s="153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236" t="s">
        <v>557</v>
      </c>
      <c r="C353" s="148" t="n">
        <f aca="false">H353+E353</f>
        <v>0</v>
      </c>
      <c r="D353" s="148"/>
      <c r="E353" s="148" t="n">
        <f aca="false">F353+G353</f>
        <v>0</v>
      </c>
      <c r="F353" s="148" t="n">
        <f aca="false">0.04*H353</f>
        <v>0</v>
      </c>
      <c r="G353" s="148" t="n">
        <f aca="false">0.03*H353</f>
        <v>0</v>
      </c>
      <c r="H353" s="148" t="n">
        <f aca="false">T353</f>
        <v>0</v>
      </c>
      <c r="I353" s="148" t="n">
        <f aca="false">0.4*C353</f>
        <v>0</v>
      </c>
      <c r="J353" s="25"/>
      <c r="K353" s="25"/>
      <c r="L353" s="25"/>
      <c r="M353" s="25"/>
      <c r="N353" s="25"/>
      <c r="O353" s="148" t="n">
        <v>10404</v>
      </c>
      <c r="P353" s="148" t="n">
        <v>10404</v>
      </c>
      <c r="Q353" s="204"/>
      <c r="R353" s="276"/>
      <c r="S353" s="239" t="n">
        <v>1</v>
      </c>
      <c r="T353" s="148" t="n">
        <f aca="false">(P353-O353)*S353</f>
        <v>0</v>
      </c>
      <c r="U353" s="152" t="n">
        <v>382548</v>
      </c>
      <c r="V353" s="153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236" t="s">
        <v>559</v>
      </c>
      <c r="C354" s="148" t="n">
        <f aca="false">H354+E354</f>
        <v>71.69</v>
      </c>
      <c r="D354" s="148"/>
      <c r="E354" s="148" t="n">
        <f aca="false">F354+G354</f>
        <v>4.69</v>
      </c>
      <c r="F354" s="148" t="n">
        <f aca="false">0.04*H354</f>
        <v>2.68</v>
      </c>
      <c r="G354" s="148" t="n">
        <f aca="false">0.03*H354</f>
        <v>2.01</v>
      </c>
      <c r="H354" s="148" t="n">
        <f aca="false">T354</f>
        <v>67</v>
      </c>
      <c r="I354" s="148" t="n">
        <f aca="false">0.4*C354</f>
        <v>28.676</v>
      </c>
      <c r="J354" s="25"/>
      <c r="K354" s="25"/>
      <c r="L354" s="25"/>
      <c r="M354" s="25"/>
      <c r="N354" s="25"/>
      <c r="O354" s="148" t="n">
        <v>1697</v>
      </c>
      <c r="P354" s="148" t="n">
        <v>1764</v>
      </c>
      <c r="Q354" s="204"/>
      <c r="R354" s="276"/>
      <c r="S354" s="239" t="n">
        <v>1</v>
      </c>
      <c r="T354" s="148" t="n">
        <f aca="false">(P354-O354)*S354</f>
        <v>67</v>
      </c>
      <c r="U354" s="152"/>
      <c r="V354" s="153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236" t="s">
        <v>561</v>
      </c>
      <c r="C355" s="148" t="n">
        <f aca="false">E355+H355</f>
        <v>142.31</v>
      </c>
      <c r="D355" s="148"/>
      <c r="E355" s="148" t="n">
        <f aca="false">F355+G355</f>
        <v>9.31</v>
      </c>
      <c r="F355" s="148" t="n">
        <f aca="false">0.04*H355</f>
        <v>5.32</v>
      </c>
      <c r="G355" s="148" t="n">
        <f aca="false">0.03*H355</f>
        <v>3.99</v>
      </c>
      <c r="H355" s="148" t="n">
        <f aca="false">T355</f>
        <v>133</v>
      </c>
      <c r="I355" s="148" t="n">
        <f aca="false">H355*0.5</f>
        <v>66.5</v>
      </c>
      <c r="J355" s="463"/>
      <c r="K355" s="463"/>
      <c r="L355" s="463"/>
      <c r="M355" s="463"/>
      <c r="N355" s="463"/>
      <c r="O355" s="148" t="n">
        <v>3734</v>
      </c>
      <c r="P355" s="148" t="n">
        <v>3867</v>
      </c>
      <c r="Q355" s="463"/>
      <c r="R355" s="149"/>
      <c r="S355" s="239" t="n">
        <v>1</v>
      </c>
      <c r="T355" s="148" t="n">
        <f aca="false">(P355-O355)*S355</f>
        <v>133</v>
      </c>
      <c r="U355" s="152" t="s">
        <v>562</v>
      </c>
      <c r="V355" s="153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578" t="s">
        <v>564</v>
      </c>
      <c r="C356" s="449" t="n">
        <f aca="false">H356+E356</f>
        <v>288.9</v>
      </c>
      <c r="D356" s="449"/>
      <c r="E356" s="449" t="n">
        <f aca="false">G356+F356</f>
        <v>18.9</v>
      </c>
      <c r="F356" s="449" t="n">
        <f aca="false">0.04*H356</f>
        <v>10.8</v>
      </c>
      <c r="G356" s="449" t="n">
        <f aca="false">0.03*H356</f>
        <v>8.1</v>
      </c>
      <c r="H356" s="449" t="n">
        <f aca="false">T356</f>
        <v>270</v>
      </c>
      <c r="I356" s="449" t="n">
        <f aca="false">0.6*C356</f>
        <v>173.34</v>
      </c>
      <c r="J356" s="614"/>
      <c r="K356" s="614"/>
      <c r="L356" s="614"/>
      <c r="M356" s="614"/>
      <c r="N356" s="614"/>
      <c r="O356" s="449" t="n">
        <v>35044</v>
      </c>
      <c r="P356" s="449" t="n">
        <v>35314</v>
      </c>
      <c r="Q356" s="615"/>
      <c r="R356" s="616"/>
      <c r="S356" s="617" t="n">
        <v>1</v>
      </c>
      <c r="T356" s="449" t="n">
        <f aca="false">(P356-O356)*S356</f>
        <v>270</v>
      </c>
      <c r="U356" s="152" t="n">
        <v>492280</v>
      </c>
      <c r="V356" s="153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236" t="s">
        <v>566</v>
      </c>
      <c r="C357" s="148" t="n">
        <f aca="false">H357+E357</f>
        <v>221.49</v>
      </c>
      <c r="D357" s="148"/>
      <c r="E357" s="148" t="n">
        <f aca="false">G357+F357</f>
        <v>14.49</v>
      </c>
      <c r="F357" s="148" t="n">
        <f aca="false">0.04*H357</f>
        <v>8.28</v>
      </c>
      <c r="G357" s="148" t="n">
        <f aca="false">0.03*H357</f>
        <v>6.21</v>
      </c>
      <c r="H357" s="148" t="n">
        <f aca="false">T357</f>
        <v>207</v>
      </c>
      <c r="I357" s="148" t="n">
        <f aca="false">0.6*C357</f>
        <v>132.894</v>
      </c>
      <c r="J357" s="25"/>
      <c r="K357" s="25"/>
      <c r="L357" s="25"/>
      <c r="M357" s="25"/>
      <c r="N357" s="25"/>
      <c r="O357" s="148" t="n">
        <v>61519</v>
      </c>
      <c r="P357" s="148" t="n">
        <v>61726</v>
      </c>
      <c r="Q357" s="237"/>
      <c r="R357" s="259"/>
      <c r="S357" s="239" t="n">
        <v>1</v>
      </c>
      <c r="T357" s="148" t="n">
        <f aca="false">(P357-O357)*S357</f>
        <v>207</v>
      </c>
      <c r="U357" s="152" t="n">
        <v>38602</v>
      </c>
      <c r="V357" s="153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236" t="s">
        <v>568</v>
      </c>
      <c r="C358" s="148" t="n">
        <f aca="false">H358+E358</f>
        <v>270.71</v>
      </c>
      <c r="D358" s="148"/>
      <c r="E358" s="148" t="n">
        <f aca="false">F358+G358</f>
        <v>17.71</v>
      </c>
      <c r="F358" s="148" t="n">
        <f aca="false">0.04*H358</f>
        <v>10.12</v>
      </c>
      <c r="G358" s="148" t="n">
        <f aca="false">0.03*H358</f>
        <v>7.59</v>
      </c>
      <c r="H358" s="148" t="n">
        <f aca="false">T358</f>
        <v>253</v>
      </c>
      <c r="I358" s="148" t="n">
        <f aca="false">0.6*C358</f>
        <v>162.426</v>
      </c>
      <c r="J358" s="25"/>
      <c r="K358" s="25"/>
      <c r="L358" s="25"/>
      <c r="M358" s="25"/>
      <c r="N358" s="25"/>
      <c r="O358" s="148" t="n">
        <v>26372</v>
      </c>
      <c r="P358" s="148" t="n">
        <v>26625</v>
      </c>
      <c r="Q358" s="204"/>
      <c r="R358" s="276"/>
      <c r="S358" s="148" t="n">
        <v>1</v>
      </c>
      <c r="T358" s="148" t="n">
        <f aca="false">(P358-O358)*S358</f>
        <v>253</v>
      </c>
      <c r="U358" s="152" t="n">
        <v>5978</v>
      </c>
      <c r="V358" s="153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236" t="s">
        <v>570</v>
      </c>
      <c r="C359" s="148" t="n">
        <f aca="false">E359+H359</f>
        <v>544.63</v>
      </c>
      <c r="D359" s="148"/>
      <c r="E359" s="148" t="n">
        <f aca="false">F359+G359</f>
        <v>35.63</v>
      </c>
      <c r="F359" s="148" t="n">
        <f aca="false">0.04*H359</f>
        <v>20.36</v>
      </c>
      <c r="G359" s="148" t="n">
        <f aca="false">0.03*H359</f>
        <v>15.27</v>
      </c>
      <c r="H359" s="148" t="n">
        <f aca="false">T359</f>
        <v>509</v>
      </c>
      <c r="I359" s="148" t="n">
        <f aca="false">H359*0.5</f>
        <v>254.5</v>
      </c>
      <c r="J359" s="463"/>
      <c r="K359" s="463"/>
      <c r="L359" s="463"/>
      <c r="M359" s="463"/>
      <c r="N359" s="463"/>
      <c r="O359" s="148" t="n">
        <v>72430</v>
      </c>
      <c r="P359" s="148" t="n">
        <v>72939</v>
      </c>
      <c r="Q359" s="463"/>
      <c r="R359" s="149"/>
      <c r="S359" s="239" t="n">
        <v>1</v>
      </c>
      <c r="T359" s="148" t="n">
        <f aca="false">(P359-O359)*S359</f>
        <v>509</v>
      </c>
      <c r="U359" s="152" t="s">
        <v>562</v>
      </c>
      <c r="V359" s="153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618" t="s">
        <v>572</v>
      </c>
      <c r="C360" s="148" t="n">
        <f aca="false">H360+E360</f>
        <v>355.24</v>
      </c>
      <c r="D360" s="148"/>
      <c r="E360" s="148" t="n">
        <f aca="false">F360+G360</f>
        <v>23.24</v>
      </c>
      <c r="F360" s="148" t="n">
        <f aca="false">0.04*H360</f>
        <v>13.28</v>
      </c>
      <c r="G360" s="148" t="n">
        <f aca="false">0.03*H360</f>
        <v>9.96</v>
      </c>
      <c r="H360" s="148" t="n">
        <f aca="false">T360</f>
        <v>332</v>
      </c>
      <c r="I360" s="148" t="n">
        <f aca="false">0.6*C360</f>
        <v>213.144</v>
      </c>
      <c r="J360" s="25"/>
      <c r="K360" s="25"/>
      <c r="L360" s="25"/>
      <c r="M360" s="25"/>
      <c r="N360" s="25"/>
      <c r="O360" s="148" t="n">
        <v>22392</v>
      </c>
      <c r="P360" s="148" t="n">
        <v>22724</v>
      </c>
      <c r="Q360" s="204"/>
      <c r="R360" s="276"/>
      <c r="S360" s="239" t="n">
        <v>1</v>
      </c>
      <c r="T360" s="148" t="n">
        <f aca="false">(P360-O360)*S360</f>
        <v>332</v>
      </c>
      <c r="U360" s="152"/>
      <c r="V360" s="153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618" t="s">
        <v>572</v>
      </c>
      <c r="C361" s="148" t="n">
        <f aca="false">H361+E361</f>
        <v>348.82</v>
      </c>
      <c r="D361" s="148"/>
      <c r="E361" s="148" t="n">
        <f aca="false">F361+G361</f>
        <v>22.82</v>
      </c>
      <c r="F361" s="148" t="n">
        <f aca="false">0.04*H361</f>
        <v>13.04</v>
      </c>
      <c r="G361" s="148" t="n">
        <f aca="false">0.03*H361</f>
        <v>9.78</v>
      </c>
      <c r="H361" s="148" t="n">
        <f aca="false">T361</f>
        <v>326</v>
      </c>
      <c r="I361" s="148" t="n">
        <f aca="false">0.6*C361</f>
        <v>209.292</v>
      </c>
      <c r="J361" s="25"/>
      <c r="K361" s="25"/>
      <c r="L361" s="25"/>
      <c r="M361" s="25"/>
      <c r="N361" s="25"/>
      <c r="O361" s="148" t="n">
        <v>8731</v>
      </c>
      <c r="P361" s="148" t="n">
        <v>9057</v>
      </c>
      <c r="Q361" s="204"/>
      <c r="R361" s="276"/>
      <c r="S361" s="239" t="n">
        <v>1</v>
      </c>
      <c r="T361" s="148" t="n">
        <f aca="false">(P361-O361)*S361</f>
        <v>326</v>
      </c>
      <c r="U361" s="152"/>
      <c r="V361" s="153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619" t="s">
        <v>575</v>
      </c>
      <c r="C362" s="148" t="n">
        <f aca="false">H362+E362</f>
        <v>2022.3</v>
      </c>
      <c r="D362" s="148"/>
      <c r="E362" s="148" t="n">
        <f aca="false">F362+G362</f>
        <v>132.3</v>
      </c>
      <c r="F362" s="148" t="n">
        <f aca="false">0.04*H362</f>
        <v>75.6</v>
      </c>
      <c r="G362" s="148" t="n">
        <f aca="false">0.03*H362</f>
        <v>56.7</v>
      </c>
      <c r="H362" s="148" t="n">
        <f aca="false">T362</f>
        <v>1890</v>
      </c>
      <c r="I362" s="148" t="n">
        <f aca="false">0.6*C362</f>
        <v>1213.38</v>
      </c>
      <c r="J362" s="25"/>
      <c r="K362" s="25"/>
      <c r="L362" s="25"/>
      <c r="M362" s="25"/>
      <c r="N362" s="25"/>
      <c r="O362" s="148" t="n">
        <f aca="false">5480+47750+18600</f>
        <v>71830</v>
      </c>
      <c r="P362" s="148" t="n">
        <f aca="false">5920+48200+19600</f>
        <v>73720</v>
      </c>
      <c r="Q362" s="204"/>
      <c r="R362" s="276"/>
      <c r="S362" s="148" t="n">
        <v>1</v>
      </c>
      <c r="T362" s="148" t="n">
        <f aca="false">(P362-O362)*S362</f>
        <v>1890</v>
      </c>
      <c r="U362" s="152" t="s">
        <v>576</v>
      </c>
      <c r="V362" s="153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6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7"/>
      <c r="R363" s="259"/>
      <c r="S363" s="239" t="n">
        <v>1</v>
      </c>
      <c r="T363" s="148" t="n">
        <f aca="false">(P363-O363)*S363</f>
        <v>0</v>
      </c>
      <c r="U363" s="148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6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6"/>
      <c r="S364" s="148" t="n">
        <v>1</v>
      </c>
      <c r="T364" s="148" t="n">
        <f aca="false">P364-O364</f>
        <v>0</v>
      </c>
      <c r="U364" s="152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28" t="s">
        <v>906</v>
      </c>
      <c r="C365" s="148" t="n">
        <f aca="false">H365+E365</f>
        <v>532.86</v>
      </c>
      <c r="D365" s="148"/>
      <c r="E365" s="148" t="n">
        <f aca="false">F365+G365</f>
        <v>34.86</v>
      </c>
      <c r="F365" s="148" t="n">
        <f aca="false">0.04*H365</f>
        <v>19.92</v>
      </c>
      <c r="G365" s="148" t="n">
        <f aca="false">0.03*H365</f>
        <v>14.94</v>
      </c>
      <c r="H365" s="148" t="n">
        <f aca="false">T365</f>
        <v>498</v>
      </c>
      <c r="I365" s="148" t="n">
        <f aca="false">0.6*C365</f>
        <v>319.716</v>
      </c>
      <c r="J365" s="25"/>
      <c r="K365" s="25"/>
      <c r="L365" s="25"/>
      <c r="M365" s="25"/>
      <c r="N365" s="25"/>
      <c r="O365" s="148" t="n">
        <v>8630</v>
      </c>
      <c r="P365" s="148" t="n">
        <v>9128</v>
      </c>
      <c r="Q365" s="25" t="s">
        <v>35</v>
      </c>
      <c r="R365" s="226"/>
      <c r="S365" s="148" t="n">
        <v>1</v>
      </c>
      <c r="T365" s="148" t="n">
        <f aca="false">P365-O365</f>
        <v>498</v>
      </c>
      <c r="U365" s="152"/>
      <c r="V365" s="153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641" t="s">
        <v>580</v>
      </c>
      <c r="C366" s="148" t="n">
        <f aca="false">H366+E366</f>
        <v>176.55</v>
      </c>
      <c r="D366" s="148"/>
      <c r="E366" s="148" t="n">
        <f aca="false">F366+G366</f>
        <v>11.55</v>
      </c>
      <c r="F366" s="148" t="n">
        <f aca="false">0.04*H366</f>
        <v>6.6</v>
      </c>
      <c r="G366" s="148" t="n">
        <f aca="false">0.03*H366</f>
        <v>4.95</v>
      </c>
      <c r="H366" s="148" t="n">
        <f aca="false">T366</f>
        <v>165</v>
      </c>
      <c r="I366" s="148" t="n">
        <f aca="false">0.6*C366</f>
        <v>105.93</v>
      </c>
      <c r="J366" s="25"/>
      <c r="K366" s="25"/>
      <c r="L366" s="25"/>
      <c r="M366" s="25"/>
      <c r="N366" s="25"/>
      <c r="O366" s="148" t="n">
        <v>15386</v>
      </c>
      <c r="P366" s="148" t="n">
        <v>15551</v>
      </c>
      <c r="Q366" s="25"/>
      <c r="R366" s="226"/>
      <c r="S366" s="148" t="n">
        <v>1</v>
      </c>
      <c r="T366" s="148" t="n">
        <f aca="false">(P366-O366)*S366</f>
        <v>165</v>
      </c>
      <c r="U366" s="152" t="n">
        <v>783398</v>
      </c>
      <c r="V366" s="153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236" t="s">
        <v>582</v>
      </c>
      <c r="C367" s="148" t="n">
        <f aca="false">H367+E367</f>
        <v>36.38</v>
      </c>
      <c r="D367" s="148"/>
      <c r="E367" s="148" t="n">
        <f aca="false">F367+G367</f>
        <v>2.38</v>
      </c>
      <c r="F367" s="148" t="n">
        <f aca="false">0.04*H367</f>
        <v>1.36</v>
      </c>
      <c r="G367" s="148" t="n">
        <f aca="false">0.03*H367</f>
        <v>1.02</v>
      </c>
      <c r="H367" s="148" t="n">
        <f aca="false">T367</f>
        <v>34</v>
      </c>
      <c r="I367" s="148" t="n">
        <f aca="false">0.6*C367</f>
        <v>21.828</v>
      </c>
      <c r="J367" s="25"/>
      <c r="K367" s="25"/>
      <c r="L367" s="25"/>
      <c r="M367" s="25"/>
      <c r="N367" s="25" t="s">
        <v>583</v>
      </c>
      <c r="O367" s="149" t="n">
        <v>27862</v>
      </c>
      <c r="P367" s="149" t="n">
        <v>27896</v>
      </c>
      <c r="Q367" s="204"/>
      <c r="R367" s="276"/>
      <c r="S367" s="239" t="n">
        <v>1</v>
      </c>
      <c r="T367" s="148" t="n">
        <f aca="false">(P367-O367)*S367</f>
        <v>34</v>
      </c>
      <c r="U367" s="152" t="n">
        <v>540368</v>
      </c>
      <c r="V367" s="153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441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236" t="s">
        <v>587</v>
      </c>
      <c r="C369" s="148" t="n">
        <f aca="false">H369+E369</f>
        <v>44.94</v>
      </c>
      <c r="D369" s="148"/>
      <c r="E369" s="148" t="n">
        <f aca="false">F369+G369</f>
        <v>2.94</v>
      </c>
      <c r="F369" s="148" t="n">
        <f aca="false">0.04*H369</f>
        <v>1.68</v>
      </c>
      <c r="G369" s="148" t="n">
        <f aca="false">0.03*H369</f>
        <v>1.26</v>
      </c>
      <c r="H369" s="148" t="n">
        <f aca="false">T369</f>
        <v>42</v>
      </c>
      <c r="I369" s="148" t="n">
        <f aca="false">0.5*C369</f>
        <v>22.47</v>
      </c>
      <c r="J369" s="25"/>
      <c r="K369" s="25"/>
      <c r="L369" s="25"/>
      <c r="M369" s="25"/>
      <c r="N369" s="25"/>
      <c r="O369" s="148" t="n">
        <v>4802</v>
      </c>
      <c r="P369" s="148" t="n">
        <v>4844</v>
      </c>
      <c r="Q369" s="204"/>
      <c r="R369" s="276"/>
      <c r="S369" s="401" t="n">
        <v>1</v>
      </c>
      <c r="T369" s="148" t="n">
        <f aca="false">(P369-O369)*S369</f>
        <v>42</v>
      </c>
      <c r="U369" s="152" t="n">
        <v>421550</v>
      </c>
      <c r="V369" s="153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236" t="s">
        <v>589</v>
      </c>
      <c r="C370" s="148" t="n">
        <f aca="false">H370+E370</f>
        <v>155.15</v>
      </c>
      <c r="D370" s="148"/>
      <c r="E370" s="148" t="n">
        <f aca="false">G370+F370</f>
        <v>10.15</v>
      </c>
      <c r="F370" s="148" t="n">
        <f aca="false">0.04*H370</f>
        <v>5.8</v>
      </c>
      <c r="G370" s="148" t="n">
        <f aca="false">0.03*H370</f>
        <v>4.35</v>
      </c>
      <c r="H370" s="148" t="n">
        <f aca="false">T370</f>
        <v>145</v>
      </c>
      <c r="I370" s="148" t="n">
        <f aca="false">0.6*C370</f>
        <v>93.09</v>
      </c>
      <c r="J370" s="25"/>
      <c r="K370" s="25"/>
      <c r="L370" s="25"/>
      <c r="M370" s="25"/>
      <c r="N370" s="25"/>
      <c r="O370" s="148" t="n">
        <v>33492</v>
      </c>
      <c r="P370" s="148" t="n">
        <v>33637</v>
      </c>
      <c r="Q370" s="237"/>
      <c r="R370" s="259"/>
      <c r="S370" s="239" t="n">
        <v>1</v>
      </c>
      <c r="T370" s="148" t="n">
        <f aca="false">(P370-O370)*S370</f>
        <v>145</v>
      </c>
      <c r="U370" s="152" t="n">
        <v>78402</v>
      </c>
      <c r="V370" s="153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236" t="s">
        <v>591</v>
      </c>
      <c r="C371" s="148" t="n">
        <f aca="false">H371+E371</f>
        <v>0</v>
      </c>
      <c r="D371" s="148"/>
      <c r="E371" s="148" t="n">
        <f aca="false">F371+G371</f>
        <v>0</v>
      </c>
      <c r="F371" s="148" t="n">
        <f aca="false">0.04*H371</f>
        <v>0</v>
      </c>
      <c r="G371" s="148" t="n">
        <f aca="false">0.03*H371</f>
        <v>0</v>
      </c>
      <c r="H371" s="148" t="n">
        <f aca="false">T371</f>
        <v>0</v>
      </c>
      <c r="I371" s="148" t="n">
        <f aca="false">0.4*C371</f>
        <v>0</v>
      </c>
      <c r="J371" s="25"/>
      <c r="K371" s="25"/>
      <c r="L371" s="25"/>
      <c r="M371" s="25"/>
      <c r="N371" s="25" t="s">
        <v>592</v>
      </c>
      <c r="O371" s="148" t="n">
        <v>7055</v>
      </c>
      <c r="P371" s="148" t="n">
        <v>7055</v>
      </c>
      <c r="Q371" s="25" t="s">
        <v>153</v>
      </c>
      <c r="R371" s="226"/>
      <c r="S371" s="239" t="n">
        <v>1</v>
      </c>
      <c r="T371" s="148" t="n">
        <f aca="false">(P371-O371)*S371</f>
        <v>0</v>
      </c>
      <c r="U371" s="152" t="n">
        <v>295380</v>
      </c>
      <c r="V371" s="153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25.5" hidden="false" customHeight="false" outlineLevel="0" collapsed="false">
      <c r="A372" s="10"/>
      <c r="B372" s="236" t="s">
        <v>594</v>
      </c>
      <c r="C372" s="148" t="n">
        <f aca="false">H372+E372</f>
        <v>0</v>
      </c>
      <c r="D372" s="148"/>
      <c r="E372" s="148" t="n">
        <f aca="false">F372+G372</f>
        <v>0</v>
      </c>
      <c r="F372" s="148" t="n">
        <f aca="false">0.04*H372</f>
        <v>0</v>
      </c>
      <c r="G372" s="148" t="n">
        <f aca="false">0.03*H372</f>
        <v>0</v>
      </c>
      <c r="H372" s="148" t="n">
        <f aca="false">T372</f>
        <v>0</v>
      </c>
      <c r="I372" s="148" t="n">
        <f aca="false">0.4*C372</f>
        <v>0</v>
      </c>
      <c r="J372" s="25"/>
      <c r="K372" s="25"/>
      <c r="L372" s="25"/>
      <c r="M372" s="25"/>
      <c r="N372" s="25"/>
      <c r="O372" s="148" t="n">
        <v>6962</v>
      </c>
      <c r="P372" s="148" t="n">
        <v>6962</v>
      </c>
      <c r="Q372" s="204"/>
      <c r="R372" s="276"/>
      <c r="S372" s="239" t="n">
        <v>1</v>
      </c>
      <c r="T372" s="148" t="n">
        <f aca="false">(P372-O372)*S372</f>
        <v>0</v>
      </c>
      <c r="U372" s="152" t="n">
        <v>2302221</v>
      </c>
      <c r="V372" s="153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236" t="s">
        <v>596</v>
      </c>
      <c r="C373" s="148" t="n">
        <f aca="false">H373+E373</f>
        <v>188.32</v>
      </c>
      <c r="D373" s="148"/>
      <c r="E373" s="148" t="n">
        <f aca="false">F373+G373</f>
        <v>12.32</v>
      </c>
      <c r="F373" s="148" t="n">
        <f aca="false">0.04*H373</f>
        <v>7.04</v>
      </c>
      <c r="G373" s="148" t="n">
        <f aca="false">0.03*H373</f>
        <v>5.28</v>
      </c>
      <c r="H373" s="148" t="n">
        <f aca="false">T373</f>
        <v>176</v>
      </c>
      <c r="I373" s="148" t="n">
        <f aca="false">0.6*C373</f>
        <v>112.992</v>
      </c>
      <c r="J373" s="25"/>
      <c r="K373" s="25"/>
      <c r="L373" s="25"/>
      <c r="M373" s="25"/>
      <c r="N373" s="25"/>
      <c r="O373" s="148" t="n">
        <v>9750</v>
      </c>
      <c r="P373" s="148" t="n">
        <v>9926</v>
      </c>
      <c r="Q373" s="237"/>
      <c r="R373" s="259"/>
      <c r="S373" s="148" t="n">
        <v>1</v>
      </c>
      <c r="T373" s="148" t="n">
        <f aca="false">(P373-O373)*S373</f>
        <v>176</v>
      </c>
      <c r="U373" s="152" t="n">
        <v>3224</v>
      </c>
      <c r="V373" s="153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6" t="s">
        <v>598</v>
      </c>
      <c r="C374" s="148" t="n">
        <f aca="false">H374+E374+64</f>
        <v>64</v>
      </c>
      <c r="D374" s="148"/>
      <c r="E374" s="148" t="n">
        <f aca="false">F374+G374</f>
        <v>0</v>
      </c>
      <c r="F374" s="148" t="n">
        <f aca="false">0.04*H374</f>
        <v>0</v>
      </c>
      <c r="G374" s="148" t="n">
        <f aca="false">0.03*H374</f>
        <v>0</v>
      </c>
      <c r="H374" s="148" t="n">
        <f aca="false">T374</f>
        <v>0</v>
      </c>
      <c r="I374" s="148" t="n">
        <v>649</v>
      </c>
      <c r="J374" s="25"/>
      <c r="K374" s="25"/>
      <c r="L374" s="25"/>
      <c r="M374" s="25"/>
      <c r="N374" s="25"/>
      <c r="O374" s="148" t="n">
        <f aca="false">2172+60</f>
        <v>2232</v>
      </c>
      <c r="P374" s="148" t="n">
        <f aca="false">2172+60</f>
        <v>2232</v>
      </c>
      <c r="Q374" s="237"/>
      <c r="R374" s="259"/>
      <c r="S374" s="148" t="n">
        <v>1</v>
      </c>
      <c r="T374" s="148" t="n">
        <f aca="false">(P374-O374)*S374</f>
        <v>0</v>
      </c>
      <c r="U374" s="152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618" t="s">
        <v>600</v>
      </c>
      <c r="C375" s="148" t="n">
        <f aca="false">H375+E375</f>
        <v>20.33</v>
      </c>
      <c r="D375" s="148"/>
      <c r="E375" s="148" t="n">
        <f aca="false">F375+G375</f>
        <v>1.33</v>
      </c>
      <c r="F375" s="148" t="n">
        <f aca="false">0.04*H375</f>
        <v>0.76</v>
      </c>
      <c r="G375" s="148" t="n">
        <f aca="false">0.03*H375</f>
        <v>0.57</v>
      </c>
      <c r="H375" s="148" t="n">
        <f aca="false">T375</f>
        <v>19</v>
      </c>
      <c r="I375" s="148" t="n">
        <f aca="false">0.6*C375</f>
        <v>12.198</v>
      </c>
      <c r="J375" s="25"/>
      <c r="K375" s="25"/>
      <c r="L375" s="25"/>
      <c r="M375" s="25"/>
      <c r="N375" s="25"/>
      <c r="O375" s="148" t="n">
        <v>16587</v>
      </c>
      <c r="P375" s="148" t="n">
        <v>16606</v>
      </c>
      <c r="Q375" s="237"/>
      <c r="R375" s="259"/>
      <c r="S375" s="148" t="n">
        <v>1</v>
      </c>
      <c r="T375" s="148" t="n">
        <f aca="false">(P375-O375)*S375</f>
        <v>19</v>
      </c>
      <c r="U375" s="152"/>
      <c r="V375" s="153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236" t="s">
        <v>602</v>
      </c>
      <c r="C376" s="148" t="n">
        <f aca="false">H376+E376</f>
        <v>3896.94</v>
      </c>
      <c r="D376" s="148"/>
      <c r="E376" s="148" t="n">
        <f aca="false">F376++G376</f>
        <v>254.94</v>
      </c>
      <c r="F376" s="148" t="n">
        <f aca="false">0.04*H376</f>
        <v>145.68</v>
      </c>
      <c r="G376" s="148" t="n">
        <f aca="false">0.03*H376</f>
        <v>109.26</v>
      </c>
      <c r="H376" s="148" t="n">
        <f aca="false">T376</f>
        <v>3642</v>
      </c>
      <c r="I376" s="148" t="n">
        <f aca="false">0.6*C376</f>
        <v>2338.164</v>
      </c>
      <c r="J376" s="25"/>
      <c r="K376" s="25"/>
      <c r="L376" s="25"/>
      <c r="M376" s="25"/>
      <c r="N376" s="25"/>
      <c r="O376" s="148" t="n">
        <v>389879</v>
      </c>
      <c r="P376" s="148" t="n">
        <v>393521</v>
      </c>
      <c r="Q376" s="204"/>
      <c r="R376" s="276"/>
      <c r="S376" s="239" t="n">
        <v>1</v>
      </c>
      <c r="T376" s="148" t="n">
        <f aca="false">(P376-O376)*S376</f>
        <v>3642</v>
      </c>
      <c r="U376" s="152" t="n">
        <v>69776</v>
      </c>
      <c r="V376" s="153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236" t="s">
        <v>604</v>
      </c>
      <c r="C377" s="148" t="n">
        <f aca="false">H377+E377</f>
        <v>1270.09</v>
      </c>
      <c r="D377" s="148"/>
      <c r="E377" s="148" t="n">
        <f aca="false">G377+F377</f>
        <v>83.09</v>
      </c>
      <c r="F377" s="148" t="n">
        <f aca="false">0.04*H377</f>
        <v>47.48</v>
      </c>
      <c r="G377" s="148" t="n">
        <f aca="false">0.03*H377</f>
        <v>35.61</v>
      </c>
      <c r="H377" s="148" t="n">
        <f aca="false">T377</f>
        <v>1187</v>
      </c>
      <c r="I377" s="148" t="n">
        <f aca="false">0.6*C377</f>
        <v>762.054</v>
      </c>
      <c r="J377" s="25"/>
      <c r="K377" s="25"/>
      <c r="L377" s="25"/>
      <c r="M377" s="25"/>
      <c r="N377" s="25"/>
      <c r="O377" s="148" t="n">
        <v>180834</v>
      </c>
      <c r="P377" s="148" t="n">
        <v>182021</v>
      </c>
      <c r="Q377" s="237"/>
      <c r="R377" s="259"/>
      <c r="S377" s="239" t="n">
        <v>1</v>
      </c>
      <c r="T377" s="148" t="n">
        <f aca="false">(P377-O377)*S377</f>
        <v>1187</v>
      </c>
      <c r="U377" s="152" t="n">
        <v>3868</v>
      </c>
      <c r="V377" s="153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3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18141.65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3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152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152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152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152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152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152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152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152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152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209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152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152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152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152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152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152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152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152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152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152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152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152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152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152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152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152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152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152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152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152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152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152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152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152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152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152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152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455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152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152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152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152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152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152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152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152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152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152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152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152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152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152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152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152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152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152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152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152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152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152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152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152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152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152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152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152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152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152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152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152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152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152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152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152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152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152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152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152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152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152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152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152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152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152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152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152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152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152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152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152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152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152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152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152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152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152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152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152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152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152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152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152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209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209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152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152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152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152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152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152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152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152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152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152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152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152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152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152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152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152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152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152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152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152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152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152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152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152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152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152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152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152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152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152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152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152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152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152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152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152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152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152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152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152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152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152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152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152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152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152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152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152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152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152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152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152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152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152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152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152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152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152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152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236" t="s">
        <v>656</v>
      </c>
      <c r="C615" s="148" t="n">
        <f aca="false">H615+E615</f>
        <v>162.64</v>
      </c>
      <c r="D615" s="190"/>
      <c r="E615" s="148" t="n">
        <f aca="false">F615+G615</f>
        <v>10.64</v>
      </c>
      <c r="F615" s="148" t="n">
        <f aca="false">0.04*H615</f>
        <v>6.08</v>
      </c>
      <c r="G615" s="148" t="n">
        <f aca="false">0.03*H615</f>
        <v>4.56</v>
      </c>
      <c r="H615" s="148" t="n">
        <f aca="false">T615</f>
        <v>152</v>
      </c>
      <c r="I615" s="148" t="n">
        <f aca="false">0.5*C615</f>
        <v>81.32</v>
      </c>
      <c r="J615" s="25"/>
      <c r="K615" s="25"/>
      <c r="L615" s="25"/>
      <c r="M615" s="25"/>
      <c r="N615" s="25"/>
      <c r="O615" s="449" t="n">
        <v>14514</v>
      </c>
      <c r="P615" s="449" t="n">
        <v>14666</v>
      </c>
      <c r="Q615" s="237"/>
      <c r="R615" s="259"/>
      <c r="S615" s="239" t="n">
        <v>1</v>
      </c>
      <c r="T615" s="148" t="n">
        <f aca="false">(P615-O615)*S615</f>
        <v>152</v>
      </c>
      <c r="U615" s="152" t="n">
        <v>2262538</v>
      </c>
      <c r="V615" s="153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236" t="s">
        <v>658</v>
      </c>
      <c r="C616" s="148" t="n">
        <f aca="false">H616+E616</f>
        <v>0</v>
      </c>
      <c r="D616" s="148"/>
      <c r="E616" s="148" t="n">
        <f aca="false">F616+G616</f>
        <v>0</v>
      </c>
      <c r="F616" s="148" t="n">
        <f aca="false">0.04*H616</f>
        <v>0</v>
      </c>
      <c r="G616" s="148" t="n">
        <f aca="false">0.03*H616</f>
        <v>0</v>
      </c>
      <c r="H616" s="148" t="n">
        <f aca="false">T616</f>
        <v>0</v>
      </c>
      <c r="I616" s="148" t="n">
        <f aca="false">0.5*C616</f>
        <v>0</v>
      </c>
      <c r="J616" s="25"/>
      <c r="K616" s="25"/>
      <c r="L616" s="25"/>
      <c r="M616" s="25"/>
      <c r="N616" s="25"/>
      <c r="O616" s="449" t="n">
        <v>45710</v>
      </c>
      <c r="P616" s="449" t="n">
        <v>45710</v>
      </c>
      <c r="Q616" s="25"/>
      <c r="R616" s="226"/>
      <c r="S616" s="239" t="n">
        <v>1</v>
      </c>
      <c r="T616" s="148" t="n">
        <f aca="false">(P616-O616)*S616</f>
        <v>0</v>
      </c>
      <c r="U616" s="152" t="n">
        <v>5521045</v>
      </c>
      <c r="V616" s="153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236" t="s">
        <v>660</v>
      </c>
      <c r="C617" s="148" t="n">
        <f aca="false">H617+E617</f>
        <v>260.01</v>
      </c>
      <c r="D617" s="149"/>
      <c r="E617" s="148" t="n">
        <f aca="false">F617+G617</f>
        <v>17.01</v>
      </c>
      <c r="F617" s="148" t="n">
        <f aca="false">0.04*H617</f>
        <v>9.72</v>
      </c>
      <c r="G617" s="148" t="n">
        <f aca="false">0.03*H617</f>
        <v>7.29</v>
      </c>
      <c r="H617" s="148" t="n">
        <f aca="false">T617</f>
        <v>243</v>
      </c>
      <c r="I617" s="148" t="n">
        <f aca="false">0.5*C617</f>
        <v>130.005</v>
      </c>
      <c r="J617" s="25"/>
      <c r="K617" s="25"/>
      <c r="L617" s="25"/>
      <c r="M617" s="25"/>
      <c r="N617" s="25"/>
      <c r="O617" s="449" t="n">
        <v>36007</v>
      </c>
      <c r="P617" s="449" t="n">
        <v>36250</v>
      </c>
      <c r="Q617" s="204"/>
      <c r="R617" s="514"/>
      <c r="S617" s="239" t="n">
        <v>1</v>
      </c>
      <c r="T617" s="148" t="n">
        <f aca="false">(P617-O617)*S617</f>
        <v>243</v>
      </c>
      <c r="U617" s="152" t="n">
        <v>2261340</v>
      </c>
      <c r="V617" s="153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236" t="s">
        <v>662</v>
      </c>
      <c r="C618" s="148" t="n">
        <f aca="false">H618+E618</f>
        <v>574.59</v>
      </c>
      <c r="D618" s="149"/>
      <c r="E618" s="148" t="n">
        <f aca="false">F618+G618</f>
        <v>37.59</v>
      </c>
      <c r="F618" s="148" t="n">
        <f aca="false">0.04*H618</f>
        <v>21.48</v>
      </c>
      <c r="G618" s="148" t="n">
        <f aca="false">0.03*H618</f>
        <v>16.11</v>
      </c>
      <c r="H618" s="148" t="n">
        <f aca="false">T618</f>
        <v>537</v>
      </c>
      <c r="I618" s="148" t="n">
        <f aca="false">0.5*C618</f>
        <v>287.295</v>
      </c>
      <c r="J618" s="25"/>
      <c r="K618" s="25"/>
      <c r="L618" s="25"/>
      <c r="M618" s="25"/>
      <c r="N618" s="25"/>
      <c r="O618" s="449" t="n">
        <v>44115</v>
      </c>
      <c r="P618" s="449" t="n">
        <v>44652</v>
      </c>
      <c r="Q618" s="204"/>
      <c r="R618" s="514"/>
      <c r="S618" s="239" t="n">
        <v>1</v>
      </c>
      <c r="T618" s="148" t="n">
        <f aca="false">(P618-O618)*S618</f>
        <v>537</v>
      </c>
      <c r="U618" s="152" t="n">
        <v>5510929</v>
      </c>
      <c r="V618" s="153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236" t="s">
        <v>664</v>
      </c>
      <c r="C619" s="148" t="n">
        <f aca="false">H619+E619</f>
        <v>299.6</v>
      </c>
      <c r="D619" s="190"/>
      <c r="E619" s="148" t="n">
        <f aca="false">F619+G619</f>
        <v>19.6</v>
      </c>
      <c r="F619" s="148" t="n">
        <f aca="false">0.04*H619</f>
        <v>11.2</v>
      </c>
      <c r="G619" s="148" t="n">
        <f aca="false">0.03*H619</f>
        <v>8.4</v>
      </c>
      <c r="H619" s="148" t="n">
        <f aca="false">T619</f>
        <v>280</v>
      </c>
      <c r="I619" s="148" t="n">
        <f aca="false">0.5*C619</f>
        <v>149.8</v>
      </c>
      <c r="J619" s="25"/>
      <c r="K619" s="25"/>
      <c r="L619" s="25"/>
      <c r="M619" s="25"/>
      <c r="N619" s="25"/>
      <c r="O619" s="449" t="n">
        <v>68041</v>
      </c>
      <c r="P619" s="449" t="n">
        <v>68321</v>
      </c>
      <c r="Q619" s="204"/>
      <c r="R619" s="514"/>
      <c r="S619" s="239" t="n">
        <v>1</v>
      </c>
      <c r="T619" s="148" t="n">
        <f aca="false">(P619-O619)*S619</f>
        <v>280</v>
      </c>
      <c r="U619" s="152" t="n">
        <v>5511505</v>
      </c>
      <c r="V619" s="153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236" t="s">
        <v>666</v>
      </c>
      <c r="C620" s="148" t="n">
        <f aca="false">H620+E620</f>
        <v>134.82</v>
      </c>
      <c r="D620" s="149"/>
      <c r="E620" s="148" t="n">
        <f aca="false">F620+G620</f>
        <v>8.82</v>
      </c>
      <c r="F620" s="148" t="n">
        <f aca="false">0.04*H620</f>
        <v>5.04</v>
      </c>
      <c r="G620" s="148" t="n">
        <f aca="false">0.03*H620</f>
        <v>3.78</v>
      </c>
      <c r="H620" s="148" t="n">
        <f aca="false">T620</f>
        <v>126</v>
      </c>
      <c r="I620" s="148" t="n">
        <f aca="false">0.5*C620</f>
        <v>67.41</v>
      </c>
      <c r="J620" s="25"/>
      <c r="K620" s="25"/>
      <c r="L620" s="25"/>
      <c r="M620" s="25"/>
      <c r="N620" s="25"/>
      <c r="O620" s="449" t="n">
        <v>38711</v>
      </c>
      <c r="P620" s="449" t="n">
        <v>38837</v>
      </c>
      <c r="Q620" s="204"/>
      <c r="R620" s="514"/>
      <c r="S620" s="239" t="n">
        <v>1</v>
      </c>
      <c r="T620" s="148" t="n">
        <f aca="false">(P620-O620)*S620</f>
        <v>126</v>
      </c>
      <c r="U620" s="152" t="n">
        <v>5510311</v>
      </c>
      <c r="V620" s="153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236" t="s">
        <v>909</v>
      </c>
      <c r="C621" s="148" t="n">
        <f aca="false">H621+E621</f>
        <v>197.95</v>
      </c>
      <c r="D621" s="149"/>
      <c r="E621" s="148" t="n">
        <f aca="false">F621+G621</f>
        <v>12.95</v>
      </c>
      <c r="F621" s="148" t="n">
        <f aca="false">0.04*H621</f>
        <v>7.4</v>
      </c>
      <c r="G621" s="148" t="n">
        <f aca="false">0.03*H621</f>
        <v>5.55</v>
      </c>
      <c r="H621" s="148" t="n">
        <f aca="false">T621</f>
        <v>185</v>
      </c>
      <c r="I621" s="148" t="n">
        <f aca="false">0.5*C621</f>
        <v>98.975</v>
      </c>
      <c r="J621" s="25"/>
      <c r="K621" s="25"/>
      <c r="L621" s="25"/>
      <c r="M621" s="25"/>
      <c r="N621" s="25"/>
      <c r="O621" s="449" t="n">
        <v>49133</v>
      </c>
      <c r="P621" s="449" t="n">
        <v>49318</v>
      </c>
      <c r="Q621" s="204"/>
      <c r="R621" s="514"/>
      <c r="S621" s="239" t="n">
        <v>1</v>
      </c>
      <c r="T621" s="148" t="n">
        <f aca="false">(P621-O621)*S621</f>
        <v>185</v>
      </c>
      <c r="U621" s="152" t="n">
        <v>5510177</v>
      </c>
      <c r="V621" s="153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236" t="s">
        <v>910</v>
      </c>
      <c r="C622" s="148" t="n">
        <f aca="false">H622+E622</f>
        <v>250.38</v>
      </c>
      <c r="D622" s="149"/>
      <c r="E622" s="148" t="n">
        <f aca="false">F622+G622</f>
        <v>16.38</v>
      </c>
      <c r="F622" s="148" t="n">
        <f aca="false">0.04*H622</f>
        <v>9.36</v>
      </c>
      <c r="G622" s="148" t="n">
        <f aca="false">0.03*H622</f>
        <v>7.02</v>
      </c>
      <c r="H622" s="148" t="n">
        <f aca="false">T622</f>
        <v>234</v>
      </c>
      <c r="I622" s="148" t="n">
        <f aca="false">0.5*C622</f>
        <v>125.19</v>
      </c>
      <c r="J622" s="25"/>
      <c r="K622" s="25"/>
      <c r="L622" s="25"/>
      <c r="M622" s="25"/>
      <c r="N622" s="25"/>
      <c r="O622" s="449" t="n">
        <v>88914</v>
      </c>
      <c r="P622" s="449" t="n">
        <v>89148</v>
      </c>
      <c r="Q622" s="204"/>
      <c r="R622" s="514"/>
      <c r="S622" s="239" t="n">
        <v>1</v>
      </c>
      <c r="T622" s="148" t="n">
        <f aca="false">(P622-O622)*S622</f>
        <v>234</v>
      </c>
      <c r="U622" s="152" t="n">
        <v>2262535</v>
      </c>
      <c r="V622" s="153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236" t="s">
        <v>672</v>
      </c>
      <c r="C623" s="148" t="n">
        <f aca="false">H623+E623</f>
        <v>631.3</v>
      </c>
      <c r="D623" s="149"/>
      <c r="E623" s="148" t="n">
        <f aca="false">F623+G623</f>
        <v>41.3</v>
      </c>
      <c r="F623" s="148" t="n">
        <f aca="false">0.04*H623</f>
        <v>23.6</v>
      </c>
      <c r="G623" s="148" t="n">
        <f aca="false">0.03*H623</f>
        <v>17.7</v>
      </c>
      <c r="H623" s="148" t="n">
        <f aca="false">T623</f>
        <v>590</v>
      </c>
      <c r="I623" s="148" t="n">
        <f aca="false">0.5*C623</f>
        <v>315.65</v>
      </c>
      <c r="J623" s="25"/>
      <c r="K623" s="25"/>
      <c r="L623" s="25"/>
      <c r="M623" s="25"/>
      <c r="N623" s="25"/>
      <c r="O623" s="449" t="n">
        <v>43350</v>
      </c>
      <c r="P623" s="449" t="n">
        <v>43940</v>
      </c>
      <c r="Q623" s="237"/>
      <c r="R623" s="238"/>
      <c r="S623" s="239" t="n">
        <v>1</v>
      </c>
      <c r="T623" s="148" t="n">
        <f aca="false">(P623-O623)*S623</f>
        <v>590</v>
      </c>
      <c r="U623" s="152" t="s">
        <v>673</v>
      </c>
      <c r="V623" s="153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236" t="s">
        <v>675</v>
      </c>
      <c r="C624" s="148" t="n">
        <f aca="false">H624+E624</f>
        <v>10320.15</v>
      </c>
      <c r="D624" s="149"/>
      <c r="E624" s="148" t="n">
        <f aca="false">F624+G624</f>
        <v>675.15</v>
      </c>
      <c r="F624" s="148" t="n">
        <f aca="false">0.04*H624</f>
        <v>385.8</v>
      </c>
      <c r="G624" s="148" t="n">
        <f aca="false">0.03*H624</f>
        <v>289.35</v>
      </c>
      <c r="H624" s="148" t="n">
        <f aca="false">T624</f>
        <v>9645</v>
      </c>
      <c r="I624" s="148" t="n">
        <f aca="false">0.5*C624</f>
        <v>5160.075</v>
      </c>
      <c r="J624" s="25"/>
      <c r="K624" s="25"/>
      <c r="L624" s="25"/>
      <c r="M624" s="25"/>
      <c r="N624" s="25"/>
      <c r="O624" s="449" t="n">
        <v>251009</v>
      </c>
      <c r="P624" s="449" t="n">
        <v>260654</v>
      </c>
      <c r="Q624" s="237"/>
      <c r="R624" s="238"/>
      <c r="S624" s="239" t="n">
        <v>1</v>
      </c>
      <c r="T624" s="148" t="n">
        <f aca="false">(P624-O624)*S624</f>
        <v>9645</v>
      </c>
      <c r="U624" s="152"/>
      <c r="V624" s="153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647" t="s">
        <v>677</v>
      </c>
      <c r="C625" s="148" t="n">
        <f aca="false">H625+E625</f>
        <v>393.76</v>
      </c>
      <c r="D625" s="185"/>
      <c r="E625" s="148" t="n">
        <f aca="false">F625+G625</f>
        <v>25.76</v>
      </c>
      <c r="F625" s="148" t="n">
        <f aca="false">0.04*H625</f>
        <v>14.72</v>
      </c>
      <c r="G625" s="148" t="n">
        <f aca="false">0.03*H625</f>
        <v>11.04</v>
      </c>
      <c r="H625" s="148" t="n">
        <f aca="false">T625</f>
        <v>368</v>
      </c>
      <c r="I625" s="148" t="n">
        <f aca="false">0.5*C625</f>
        <v>196.88</v>
      </c>
      <c r="J625" s="162"/>
      <c r="K625" s="25"/>
      <c r="L625" s="25"/>
      <c r="M625" s="25"/>
      <c r="N625" s="25"/>
      <c r="O625" s="648" t="n">
        <v>48442</v>
      </c>
      <c r="P625" s="648" t="n">
        <v>48810</v>
      </c>
      <c r="Q625" s="204"/>
      <c r="R625" s="649"/>
      <c r="S625" s="239" t="n">
        <v>1</v>
      </c>
      <c r="T625" s="148" t="n">
        <f aca="false">(P625-O625)*S625</f>
        <v>368</v>
      </c>
      <c r="U625" s="152" t="n">
        <v>2261380</v>
      </c>
      <c r="V625" s="153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481" t="s">
        <v>911</v>
      </c>
      <c r="C626" s="148" t="n">
        <f aca="false">H626+E626</f>
        <v>1079.63</v>
      </c>
      <c r="D626" s="497"/>
      <c r="E626" s="148" t="n">
        <f aca="false">F626+G626</f>
        <v>70.63</v>
      </c>
      <c r="F626" s="148" t="n">
        <f aca="false">0.04*H626</f>
        <v>40.36</v>
      </c>
      <c r="G626" s="148" t="n">
        <f aca="false">0.03*H626</f>
        <v>30.27</v>
      </c>
      <c r="H626" s="148" t="n">
        <f aca="false">T626</f>
        <v>1009</v>
      </c>
      <c r="I626" s="148" t="n">
        <f aca="false">0.5*C626</f>
        <v>539.815</v>
      </c>
      <c r="J626" s="226"/>
      <c r="K626" s="226"/>
      <c r="L626" s="226"/>
      <c r="M626" s="226"/>
      <c r="N626" s="226"/>
      <c r="O626" s="482" t="n">
        <v>65163</v>
      </c>
      <c r="P626" s="482" t="n">
        <v>66172</v>
      </c>
      <c r="Q626" s="276"/>
      <c r="R626" s="276"/>
      <c r="S626" s="239" t="n">
        <v>1</v>
      </c>
      <c r="T626" s="148" t="n">
        <f aca="false">(P626-O626)*S626</f>
        <v>1009</v>
      </c>
      <c r="U626" s="152" t="n">
        <v>2261167</v>
      </c>
      <c r="V626" s="153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481" t="s">
        <v>681</v>
      </c>
      <c r="C627" s="148" t="n">
        <f aca="false">H627+E627</f>
        <v>268.57</v>
      </c>
      <c r="D627" s="149"/>
      <c r="E627" s="148" t="n">
        <f aca="false">F627+G627</f>
        <v>17.57</v>
      </c>
      <c r="F627" s="148" t="n">
        <f aca="false">0.04*H627</f>
        <v>10.04</v>
      </c>
      <c r="G627" s="148" t="n">
        <f aca="false">0.03*H627</f>
        <v>7.53</v>
      </c>
      <c r="H627" s="148" t="n">
        <f aca="false">T627</f>
        <v>251</v>
      </c>
      <c r="I627" s="148" t="n">
        <f aca="false">0.5*C627</f>
        <v>134.285</v>
      </c>
      <c r="J627" s="226"/>
      <c r="K627" s="226"/>
      <c r="L627" s="226"/>
      <c r="M627" s="226"/>
      <c r="N627" s="226"/>
      <c r="O627" s="482" t="n">
        <v>26945</v>
      </c>
      <c r="P627" s="482" t="n">
        <v>27196</v>
      </c>
      <c r="Q627" s="276"/>
      <c r="R627" s="276"/>
      <c r="S627" s="239" t="n">
        <v>1</v>
      </c>
      <c r="T627" s="148" t="n">
        <f aca="false">(P627-O627)*S627</f>
        <v>251</v>
      </c>
      <c r="U627" s="152" t="n">
        <v>5510402</v>
      </c>
      <c r="V627" s="153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481" t="s">
        <v>912</v>
      </c>
      <c r="C628" s="148" t="n">
        <f aca="false">H628+E628</f>
        <v>257.87</v>
      </c>
      <c r="D628" s="149"/>
      <c r="E628" s="148" t="n">
        <f aca="false">F628+G628</f>
        <v>16.87</v>
      </c>
      <c r="F628" s="148" t="n">
        <f aca="false">0.04*H628</f>
        <v>9.64</v>
      </c>
      <c r="G628" s="148" t="n">
        <f aca="false">0.03*H628</f>
        <v>7.23</v>
      </c>
      <c r="H628" s="148" t="n">
        <f aca="false">T628</f>
        <v>241</v>
      </c>
      <c r="I628" s="148" t="n">
        <f aca="false">0.5*C628</f>
        <v>128.935</v>
      </c>
      <c r="J628" s="226"/>
      <c r="K628" s="226"/>
      <c r="L628" s="226"/>
      <c r="M628" s="226"/>
      <c r="N628" s="226"/>
      <c r="O628" s="482" t="n">
        <v>37097</v>
      </c>
      <c r="P628" s="482" t="n">
        <v>37338</v>
      </c>
      <c r="Q628" s="276"/>
      <c r="R628" s="276"/>
      <c r="S628" s="239" t="n">
        <v>1</v>
      </c>
      <c r="T628" s="148" t="n">
        <f aca="false">(P628-O628)*S628</f>
        <v>241</v>
      </c>
      <c r="U628" s="152" t="n">
        <v>5509256</v>
      </c>
      <c r="V628" s="153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481" t="s">
        <v>684</v>
      </c>
      <c r="C629" s="148" t="n">
        <f aca="false">H629+E629</f>
        <v>409.81</v>
      </c>
      <c r="D629" s="149"/>
      <c r="E629" s="148" t="n">
        <f aca="false">F629+G629</f>
        <v>26.81</v>
      </c>
      <c r="F629" s="148" t="n">
        <f aca="false">0.04*H629</f>
        <v>15.32</v>
      </c>
      <c r="G629" s="148" t="n">
        <f aca="false">0.03*H629</f>
        <v>11.49</v>
      </c>
      <c r="H629" s="148" t="n">
        <f aca="false">T629</f>
        <v>383</v>
      </c>
      <c r="I629" s="148" t="n">
        <f aca="false">0.5*C629</f>
        <v>204.905</v>
      </c>
      <c r="J629" s="226"/>
      <c r="K629" s="226"/>
      <c r="L629" s="226"/>
      <c r="M629" s="226"/>
      <c r="N629" s="226"/>
      <c r="O629" s="482" t="n">
        <v>32093</v>
      </c>
      <c r="P629" s="482" t="n">
        <v>32476</v>
      </c>
      <c r="Q629" s="276"/>
      <c r="R629" s="276"/>
      <c r="S629" s="239" t="n">
        <v>1</v>
      </c>
      <c r="T629" s="148" t="n">
        <f aca="false">(P629-O629)*S629</f>
        <v>383</v>
      </c>
      <c r="U629" s="152" t="n">
        <v>5509265</v>
      </c>
      <c r="V629" s="153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481" t="s">
        <v>686</v>
      </c>
      <c r="C630" s="148" t="n">
        <f aca="false">H630+E630</f>
        <v>176.55</v>
      </c>
      <c r="D630" s="149"/>
      <c r="E630" s="148" t="n">
        <f aca="false">F630+G630</f>
        <v>11.55</v>
      </c>
      <c r="F630" s="148" t="n">
        <f aca="false">0.04*H630</f>
        <v>6.6</v>
      </c>
      <c r="G630" s="148" t="n">
        <f aca="false">0.03*H630</f>
        <v>4.95</v>
      </c>
      <c r="H630" s="148" t="n">
        <f aca="false">T630</f>
        <v>165</v>
      </c>
      <c r="I630" s="148" t="n">
        <f aca="false">0.5*C630</f>
        <v>88.275</v>
      </c>
      <c r="J630" s="226"/>
      <c r="K630" s="226"/>
      <c r="L630" s="226"/>
      <c r="M630" s="226"/>
      <c r="N630" s="226"/>
      <c r="O630" s="482" t="n">
        <v>22451</v>
      </c>
      <c r="P630" s="482" t="n">
        <v>22616</v>
      </c>
      <c r="Q630" s="276"/>
      <c r="R630" s="276"/>
      <c r="S630" s="239" t="n">
        <v>1</v>
      </c>
      <c r="T630" s="148" t="n">
        <f aca="false">(P630-O630)*S630</f>
        <v>165</v>
      </c>
      <c r="U630" s="152" t="n">
        <v>5518342</v>
      </c>
      <c r="V630" s="153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481" t="s">
        <v>688</v>
      </c>
      <c r="C631" s="148" t="n">
        <f aca="false">H631+E631</f>
        <v>234.33</v>
      </c>
      <c r="D631" s="149"/>
      <c r="E631" s="148" t="n">
        <f aca="false">F631+G631</f>
        <v>15.33</v>
      </c>
      <c r="F631" s="148" t="n">
        <f aca="false">0.04*H631</f>
        <v>8.76</v>
      </c>
      <c r="G631" s="148" t="n">
        <f aca="false">0.03*H631</f>
        <v>6.57</v>
      </c>
      <c r="H631" s="148" t="n">
        <f aca="false">T631</f>
        <v>219</v>
      </c>
      <c r="I631" s="148" t="n">
        <f aca="false">0.5*C631</f>
        <v>117.165</v>
      </c>
      <c r="J631" s="226"/>
      <c r="K631" s="226"/>
      <c r="L631" s="226"/>
      <c r="M631" s="226"/>
      <c r="N631" s="226"/>
      <c r="O631" s="482" t="n">
        <v>24842</v>
      </c>
      <c r="P631" s="482" t="n">
        <v>25061</v>
      </c>
      <c r="Q631" s="276"/>
      <c r="R631" s="276"/>
      <c r="S631" s="239" t="n">
        <v>1</v>
      </c>
      <c r="T631" s="148" t="n">
        <f aca="false">(P631-O631)*S631</f>
        <v>219</v>
      </c>
      <c r="U631" s="152" t="n">
        <v>2262004</v>
      </c>
      <c r="V631" s="153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481" t="s">
        <v>913</v>
      </c>
      <c r="C632" s="148" t="n">
        <f aca="false">H632+E632</f>
        <v>242.89</v>
      </c>
      <c r="D632" s="149"/>
      <c r="E632" s="148" t="n">
        <f aca="false">F632+G632</f>
        <v>15.89</v>
      </c>
      <c r="F632" s="148" t="n">
        <f aca="false">0.04*H632</f>
        <v>9.08</v>
      </c>
      <c r="G632" s="148" t="n">
        <f aca="false">0.03*H632</f>
        <v>6.81</v>
      </c>
      <c r="H632" s="148" t="n">
        <f aca="false">T632</f>
        <v>227</v>
      </c>
      <c r="I632" s="148" t="n">
        <f aca="false">0.5*C632</f>
        <v>121.445</v>
      </c>
      <c r="J632" s="226"/>
      <c r="K632" s="226"/>
      <c r="L632" s="226"/>
      <c r="M632" s="226"/>
      <c r="N632" s="226"/>
      <c r="O632" s="482" t="n">
        <v>22095</v>
      </c>
      <c r="P632" s="482" t="n">
        <v>22322</v>
      </c>
      <c r="Q632" s="276"/>
      <c r="R632" s="276"/>
      <c r="S632" s="239" t="n">
        <v>1</v>
      </c>
      <c r="T632" s="148" t="n">
        <f aca="false">(P632-O632)*S632</f>
        <v>227</v>
      </c>
      <c r="U632" s="152" t="n">
        <v>2262573</v>
      </c>
      <c r="V632" s="153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481" t="s">
        <v>914</v>
      </c>
      <c r="C633" s="148" t="n">
        <f aca="false">H633+E633</f>
        <v>343.47</v>
      </c>
      <c r="D633" s="149"/>
      <c r="E633" s="148" t="n">
        <f aca="false">F633+G633</f>
        <v>22.47</v>
      </c>
      <c r="F633" s="148" t="n">
        <f aca="false">0.04*H633</f>
        <v>12.84</v>
      </c>
      <c r="G633" s="148" t="n">
        <f aca="false">0.03*H633</f>
        <v>9.63</v>
      </c>
      <c r="H633" s="148" t="n">
        <f aca="false">T633</f>
        <v>321</v>
      </c>
      <c r="I633" s="148" t="n">
        <f aca="false">0.5*C633</f>
        <v>171.735</v>
      </c>
      <c r="J633" s="226"/>
      <c r="K633" s="226"/>
      <c r="L633" s="226"/>
      <c r="M633" s="226"/>
      <c r="N633" s="226"/>
      <c r="O633" s="482" t="n">
        <v>61231</v>
      </c>
      <c r="P633" s="482" t="n">
        <v>61552</v>
      </c>
      <c r="Q633" s="276"/>
      <c r="R633" s="276"/>
      <c r="S633" s="239" t="n">
        <v>1</v>
      </c>
      <c r="T633" s="148" t="n">
        <f aca="false">(P633-O633)*S633</f>
        <v>321</v>
      </c>
      <c r="U633" s="152" t="n">
        <v>2262504</v>
      </c>
      <c r="V633" s="153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481" t="s">
        <v>694</v>
      </c>
      <c r="C634" s="148" t="n">
        <f aca="false">H634+E634</f>
        <v>112.35</v>
      </c>
      <c r="D634" s="149"/>
      <c r="E634" s="148" t="n">
        <f aca="false">F634+G634</f>
        <v>7.35</v>
      </c>
      <c r="F634" s="148" t="n">
        <f aca="false">0.04*H634</f>
        <v>4.2</v>
      </c>
      <c r="G634" s="148" t="n">
        <f aca="false">0.03*H634</f>
        <v>3.15</v>
      </c>
      <c r="H634" s="148" t="n">
        <f aca="false">T634</f>
        <v>105</v>
      </c>
      <c r="I634" s="148" t="n">
        <f aca="false">0.5*C634</f>
        <v>56.175</v>
      </c>
      <c r="J634" s="226"/>
      <c r="K634" s="226"/>
      <c r="L634" s="226"/>
      <c r="M634" s="226"/>
      <c r="N634" s="226"/>
      <c r="O634" s="482" t="n">
        <v>14550</v>
      </c>
      <c r="P634" s="482" t="n">
        <v>14655</v>
      </c>
      <c r="Q634" s="276"/>
      <c r="R634" s="276"/>
      <c r="S634" s="239" t="n">
        <v>1</v>
      </c>
      <c r="T634" s="148" t="n">
        <f aca="false">(P634-O634)*S634</f>
        <v>105</v>
      </c>
      <c r="U634" s="152" t="n">
        <v>282333</v>
      </c>
      <c r="V634" s="153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481"/>
      <c r="C635" s="148"/>
      <c r="D635" s="149"/>
      <c r="E635" s="148"/>
      <c r="F635" s="148"/>
      <c r="G635" s="148"/>
      <c r="H635" s="148"/>
      <c r="I635" s="148"/>
      <c r="J635" s="226"/>
      <c r="K635" s="226"/>
      <c r="L635" s="226"/>
      <c r="M635" s="226"/>
      <c r="N635" s="226"/>
      <c r="O635" s="482"/>
      <c r="P635" s="482"/>
      <c r="Q635" s="276"/>
      <c r="R635" s="276"/>
      <c r="S635" s="239"/>
      <c r="T635" s="148"/>
      <c r="U635" s="152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481" t="s">
        <v>696</v>
      </c>
      <c r="C636" s="148" t="n">
        <f aca="false">H636+E636</f>
        <v>0</v>
      </c>
      <c r="D636" s="149"/>
      <c r="E636" s="148" t="n">
        <f aca="false">F636+G636</f>
        <v>0</v>
      </c>
      <c r="F636" s="148" t="n">
        <f aca="false">0.04*H636</f>
        <v>0</v>
      </c>
      <c r="G636" s="148" t="n">
        <f aca="false">0.03*H636</f>
        <v>0</v>
      </c>
      <c r="H636" s="148" t="n">
        <f aca="false">T636</f>
        <v>0</v>
      </c>
      <c r="I636" s="148" t="n">
        <f aca="false">0.5*C636</f>
        <v>0</v>
      </c>
      <c r="J636" s="226"/>
      <c r="K636" s="226"/>
      <c r="L636" s="226"/>
      <c r="M636" s="226"/>
      <c r="N636" s="226"/>
      <c r="O636" s="482" t="n">
        <v>42066</v>
      </c>
      <c r="P636" s="482" t="n">
        <v>42066</v>
      </c>
      <c r="Q636" s="276"/>
      <c r="R636" s="276"/>
      <c r="S636" s="239" t="n">
        <v>1</v>
      </c>
      <c r="T636" s="148" t="n">
        <f aca="false">(P636-O636)*S636</f>
        <v>0</v>
      </c>
      <c r="U636" s="152" t="n">
        <v>3263</v>
      </c>
      <c r="V636" s="153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481" t="s">
        <v>698</v>
      </c>
      <c r="C637" s="148" t="n">
        <f aca="false">H637+E637</f>
        <v>38.52</v>
      </c>
      <c r="D637" s="149"/>
      <c r="E637" s="148" t="n">
        <f aca="false">F637+G637</f>
        <v>2.52</v>
      </c>
      <c r="F637" s="148" t="n">
        <f aca="false">0.04*H637</f>
        <v>1.44</v>
      </c>
      <c r="G637" s="148" t="n">
        <f aca="false">0.03*H637</f>
        <v>1.08</v>
      </c>
      <c r="H637" s="148" t="n">
        <f aca="false">T637</f>
        <v>36</v>
      </c>
      <c r="I637" s="148" t="n">
        <f aca="false">0.5*C637</f>
        <v>19.26</v>
      </c>
      <c r="J637" s="226"/>
      <c r="K637" s="226"/>
      <c r="L637" s="226"/>
      <c r="M637" s="226"/>
      <c r="N637" s="226"/>
      <c r="O637" s="482" t="n">
        <v>666</v>
      </c>
      <c r="P637" s="482" t="n">
        <v>702</v>
      </c>
      <c r="Q637" s="276"/>
      <c r="R637" s="276"/>
      <c r="S637" s="239" t="n">
        <v>1</v>
      </c>
      <c r="T637" s="148" t="n">
        <f aca="false">(P637-O637)*S637</f>
        <v>36</v>
      </c>
      <c r="U637" s="152" t="n">
        <v>2568</v>
      </c>
      <c r="V637" s="153" t="s">
        <v>699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481" t="s">
        <v>700</v>
      </c>
      <c r="C638" s="148" t="n">
        <f aca="false">H638+E638</f>
        <v>332.77</v>
      </c>
      <c r="D638" s="149"/>
      <c r="E638" s="148" t="n">
        <f aca="false">F638+G638</f>
        <v>21.77</v>
      </c>
      <c r="F638" s="148" t="n">
        <f aca="false">0.04*H638</f>
        <v>12.44</v>
      </c>
      <c r="G638" s="148" t="n">
        <f aca="false">0.03*H638</f>
        <v>9.33</v>
      </c>
      <c r="H638" s="148" t="n">
        <f aca="false">T638</f>
        <v>311</v>
      </c>
      <c r="I638" s="148" t="n">
        <f aca="false">0.5*C638</f>
        <v>166.385</v>
      </c>
      <c r="J638" s="226"/>
      <c r="K638" s="226"/>
      <c r="L638" s="226"/>
      <c r="M638" s="226"/>
      <c r="N638" s="226"/>
      <c r="O638" s="482" t="n">
        <v>8892</v>
      </c>
      <c r="P638" s="482" t="n">
        <v>9203</v>
      </c>
      <c r="Q638" s="276"/>
      <c r="R638" s="276"/>
      <c r="S638" s="239" t="n">
        <v>1</v>
      </c>
      <c r="T638" s="148" t="n">
        <f aca="false">(P638-O638)*S638</f>
        <v>311</v>
      </c>
      <c r="U638" s="152" t="n">
        <v>2643</v>
      </c>
      <c r="V638" s="153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481" t="s">
        <v>702</v>
      </c>
      <c r="C639" s="148" t="n">
        <f aca="false">H639+E639</f>
        <v>354.17</v>
      </c>
      <c r="D639" s="149"/>
      <c r="E639" s="148" t="n">
        <f aca="false">F639+G639</f>
        <v>23.17</v>
      </c>
      <c r="F639" s="148" t="n">
        <f aca="false">0.04*H639</f>
        <v>13.24</v>
      </c>
      <c r="G639" s="148" t="n">
        <f aca="false">0.03*H639</f>
        <v>9.93</v>
      </c>
      <c r="H639" s="148" t="n">
        <f aca="false">T639</f>
        <v>331</v>
      </c>
      <c r="I639" s="148" t="n">
        <f aca="false">0.5*C639</f>
        <v>177.085</v>
      </c>
      <c r="J639" s="226"/>
      <c r="K639" s="226"/>
      <c r="L639" s="226"/>
      <c r="M639" s="226"/>
      <c r="N639" s="226"/>
      <c r="O639" s="482" t="n">
        <v>107890</v>
      </c>
      <c r="P639" s="482" t="n">
        <v>108221</v>
      </c>
      <c r="Q639" s="276"/>
      <c r="R639" s="276"/>
      <c r="S639" s="239" t="n">
        <v>1</v>
      </c>
      <c r="T639" s="148" t="n">
        <f aca="false">(P639-O639)*S639</f>
        <v>331</v>
      </c>
      <c r="U639" s="152" t="n">
        <v>1146</v>
      </c>
      <c r="V639" s="153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481" t="s">
        <v>704</v>
      </c>
      <c r="C640" s="148" t="n">
        <f aca="false">H640+E640</f>
        <v>1461.62</v>
      </c>
      <c r="D640" s="149"/>
      <c r="E640" s="148" t="n">
        <f aca="false">F640+G640</f>
        <v>95.62</v>
      </c>
      <c r="F640" s="148" t="n">
        <f aca="false">0.04*H640</f>
        <v>54.64</v>
      </c>
      <c r="G640" s="148" t="n">
        <f aca="false">0.03*H640</f>
        <v>40.98</v>
      </c>
      <c r="H640" s="148" t="n">
        <f aca="false">T640</f>
        <v>1366</v>
      </c>
      <c r="I640" s="148" t="n">
        <f aca="false">0.5*C640</f>
        <v>730.81</v>
      </c>
      <c r="J640" s="226"/>
      <c r="K640" s="226"/>
      <c r="L640" s="226"/>
      <c r="M640" s="226"/>
      <c r="N640" s="226"/>
      <c r="O640" s="482" t="n">
        <v>250756</v>
      </c>
      <c r="P640" s="482" t="n">
        <v>252122</v>
      </c>
      <c r="Q640" s="276"/>
      <c r="R640" s="276"/>
      <c r="S640" s="239" t="n">
        <v>1</v>
      </c>
      <c r="T640" s="148" t="n">
        <f aca="false">(P640-O640)*S640</f>
        <v>1366</v>
      </c>
      <c r="U640" s="152" t="n">
        <v>7883</v>
      </c>
      <c r="V640" s="153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481"/>
      <c r="C641" s="148"/>
      <c r="D641" s="149"/>
      <c r="E641" s="148"/>
      <c r="F641" s="148"/>
      <c r="G641" s="148"/>
      <c r="H641" s="148"/>
      <c r="I641" s="148"/>
      <c r="J641" s="226"/>
      <c r="K641" s="226"/>
      <c r="L641" s="226"/>
      <c r="M641" s="226"/>
      <c r="N641" s="226"/>
      <c r="O641" s="482"/>
      <c r="P641" s="482"/>
      <c r="Q641" s="276"/>
      <c r="R641" s="276"/>
      <c r="S641" s="239"/>
      <c r="T641" s="148"/>
      <c r="U641" s="152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481" t="s">
        <v>706</v>
      </c>
      <c r="C642" s="148" t="n">
        <f aca="false">H642+E642</f>
        <v>304.95</v>
      </c>
      <c r="D642" s="190"/>
      <c r="E642" s="148" t="n">
        <f aca="false">F642+G642</f>
        <v>19.95</v>
      </c>
      <c r="F642" s="148" t="n">
        <f aca="false">0.04*H642</f>
        <v>11.4</v>
      </c>
      <c r="G642" s="148" t="n">
        <f aca="false">0.03*H642</f>
        <v>8.55</v>
      </c>
      <c r="H642" s="148" t="n">
        <f aca="false">T642</f>
        <v>285</v>
      </c>
      <c r="I642" s="148" t="n">
        <f aca="false">0.5*C642</f>
        <v>152.475</v>
      </c>
      <c r="J642" s="226"/>
      <c r="K642" s="226"/>
      <c r="L642" s="226"/>
      <c r="M642" s="226"/>
      <c r="N642" s="226"/>
      <c r="O642" s="482" t="n">
        <v>2907</v>
      </c>
      <c r="P642" s="482" t="n">
        <v>3192</v>
      </c>
      <c r="Q642" s="276"/>
      <c r="R642" s="276"/>
      <c r="S642" s="149" t="n">
        <v>1</v>
      </c>
      <c r="T642" s="148" t="n">
        <f aca="false">(P642-O642)*S642</f>
        <v>285</v>
      </c>
      <c r="U642" s="152"/>
      <c r="V642" s="153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481" t="s">
        <v>915</v>
      </c>
      <c r="C643" s="148" t="n">
        <f aca="false">H643+E643</f>
        <v>36.38</v>
      </c>
      <c r="D643" s="190"/>
      <c r="E643" s="148" t="n">
        <f aca="false">F643+G643</f>
        <v>2.38</v>
      </c>
      <c r="F643" s="148" t="n">
        <f aca="false">0.04*H643</f>
        <v>1.36</v>
      </c>
      <c r="G643" s="148" t="n">
        <f aca="false">0.03*H643</f>
        <v>1.02</v>
      </c>
      <c r="H643" s="148" t="n">
        <f aca="false">T643</f>
        <v>34</v>
      </c>
      <c r="I643" s="148" t="n">
        <f aca="false">0.5*C643</f>
        <v>18.19</v>
      </c>
      <c r="J643" s="226"/>
      <c r="K643" s="226"/>
      <c r="L643" s="226"/>
      <c r="M643" s="226"/>
      <c r="N643" s="226"/>
      <c r="O643" s="482" t="n">
        <v>13680</v>
      </c>
      <c r="P643" s="482" t="n">
        <v>13714</v>
      </c>
      <c r="Q643" s="276"/>
      <c r="R643" s="276"/>
      <c r="S643" s="149" t="n">
        <v>1</v>
      </c>
      <c r="T643" s="148" t="n">
        <f aca="false">(P643-O643)*S643</f>
        <v>34</v>
      </c>
      <c r="U643" s="152" t="n">
        <v>370293</v>
      </c>
      <c r="V643" s="153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484" t="s">
        <v>709</v>
      </c>
      <c r="C644" s="485" t="n">
        <f aca="false">H644+E644</f>
        <v>0</v>
      </c>
      <c r="D644" s="486"/>
      <c r="E644" s="485" t="n">
        <f aca="false">F644+G644</f>
        <v>0</v>
      </c>
      <c r="F644" s="485" t="n">
        <f aca="false">0.04*H644</f>
        <v>0</v>
      </c>
      <c r="G644" s="485" t="n">
        <f aca="false">0.03*H644</f>
        <v>0</v>
      </c>
      <c r="H644" s="485" t="n">
        <f aca="false">T644</f>
        <v>0</v>
      </c>
      <c r="I644" s="485" t="n">
        <f aca="false">0.5*C644</f>
        <v>0</v>
      </c>
      <c r="J644" s="487"/>
      <c r="K644" s="487"/>
      <c r="L644" s="487"/>
      <c r="M644" s="487"/>
      <c r="N644" s="487"/>
      <c r="O644" s="488" t="n">
        <v>50</v>
      </c>
      <c r="P644" s="488" t="n">
        <v>50</v>
      </c>
      <c r="Q644" s="489"/>
      <c r="R644" s="489"/>
      <c r="S644" s="490" t="n">
        <v>1</v>
      </c>
      <c r="T644" s="485" t="n">
        <f aca="false">(P644-O644)*S644</f>
        <v>0</v>
      </c>
      <c r="U644" s="491" t="s">
        <v>426</v>
      </c>
      <c r="V644" s="492" t="s">
        <v>710</v>
      </c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58"/>
      <c r="B645" s="481"/>
      <c r="C645" s="148"/>
      <c r="D645" s="190"/>
      <c r="E645" s="148"/>
      <c r="F645" s="148"/>
      <c r="G645" s="148"/>
      <c r="H645" s="148"/>
      <c r="I645" s="148"/>
      <c r="J645" s="226"/>
      <c r="K645" s="226"/>
      <c r="L645" s="226"/>
      <c r="M645" s="226"/>
      <c r="N645" s="226"/>
      <c r="O645" s="482"/>
      <c r="P645" s="482"/>
      <c r="Q645" s="276"/>
      <c r="R645" s="276"/>
      <c r="S645" s="149"/>
      <c r="T645" s="148"/>
      <c r="U645" s="152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481" t="s">
        <v>711</v>
      </c>
      <c r="C646" s="148" t="n">
        <f aca="false">H646+E646</f>
        <v>81.32</v>
      </c>
      <c r="D646" s="190"/>
      <c r="E646" s="148" t="n">
        <f aca="false">F646+G646</f>
        <v>5.32</v>
      </c>
      <c r="F646" s="148" t="n">
        <f aca="false">0.04*H646</f>
        <v>3.04</v>
      </c>
      <c r="G646" s="148" t="n">
        <f aca="false">0.03*H646</f>
        <v>2.28</v>
      </c>
      <c r="H646" s="148" t="n">
        <f aca="false">T646</f>
        <v>76</v>
      </c>
      <c r="I646" s="148" t="n">
        <f aca="false">0.5*C646</f>
        <v>40.66</v>
      </c>
      <c r="J646" s="226"/>
      <c r="K646" s="226"/>
      <c r="L646" s="226"/>
      <c r="M646" s="226"/>
      <c r="N646" s="226"/>
      <c r="O646" s="482" t="n">
        <v>6430</v>
      </c>
      <c r="P646" s="482" t="n">
        <v>6506</v>
      </c>
      <c r="Q646" s="276"/>
      <c r="R646" s="276"/>
      <c r="S646" s="149" t="n">
        <v>1</v>
      </c>
      <c r="T646" s="148" t="n">
        <f aca="false">(P646-O646)*S646</f>
        <v>76</v>
      </c>
      <c r="U646" s="152" t="n">
        <v>1940</v>
      </c>
      <c r="V646" s="153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571" t="s">
        <v>713</v>
      </c>
      <c r="C647" s="148" t="n">
        <f aca="false">H647+E647</f>
        <v>271.78</v>
      </c>
      <c r="D647" s="148"/>
      <c r="E647" s="148" t="n">
        <f aca="false">G647+F647</f>
        <v>17.78</v>
      </c>
      <c r="F647" s="148" t="n">
        <f aca="false">0.04*H647</f>
        <v>10.16</v>
      </c>
      <c r="G647" s="148" t="n">
        <f aca="false">0.03*H647</f>
        <v>7.62</v>
      </c>
      <c r="H647" s="148" t="n">
        <f aca="false">T647</f>
        <v>254</v>
      </c>
      <c r="I647" s="148" t="n">
        <f aca="false">0.6*C647</f>
        <v>163.068</v>
      </c>
      <c r="J647" s="25"/>
      <c r="K647" s="25"/>
      <c r="L647" s="25"/>
      <c r="M647" s="25"/>
      <c r="N647" s="25"/>
      <c r="O647" s="148" t="n">
        <v>16985</v>
      </c>
      <c r="P647" s="148" t="n">
        <v>17239</v>
      </c>
      <c r="Q647" s="204"/>
      <c r="R647" s="452"/>
      <c r="S647" s="239" t="n">
        <v>1</v>
      </c>
      <c r="T647" s="148" t="n">
        <f aca="false">(P647-O647)*S647</f>
        <v>254</v>
      </c>
      <c r="U647" s="152" t="s">
        <v>714</v>
      </c>
      <c r="V647" s="153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481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152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494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152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481" t="s">
        <v>716</v>
      </c>
      <c r="C650" s="148" t="n">
        <f aca="false">H650+E650</f>
        <v>66.34</v>
      </c>
      <c r="D650" s="148"/>
      <c r="E650" s="148" t="n">
        <f aca="false">F650+G650</f>
        <v>4.34</v>
      </c>
      <c r="F650" s="148" t="n">
        <f aca="false">0.04*H650</f>
        <v>2.48</v>
      </c>
      <c r="G650" s="148" t="n">
        <f aca="false">0.03*H650</f>
        <v>1.86</v>
      </c>
      <c r="H650" s="148" t="n">
        <f aca="false">T650</f>
        <v>62</v>
      </c>
      <c r="I650" s="148"/>
      <c r="J650" s="149"/>
      <c r="K650" s="149"/>
      <c r="L650" s="149"/>
      <c r="M650" s="149"/>
      <c r="N650" s="149"/>
      <c r="O650" s="149" t="n">
        <v>4135</v>
      </c>
      <c r="P650" s="149" t="n">
        <v>4197</v>
      </c>
      <c r="Q650" s="149"/>
      <c r="R650" s="149"/>
      <c r="S650" s="149" t="n">
        <v>1</v>
      </c>
      <c r="T650" s="148" t="n">
        <f aca="false">(P650-O650)*S650</f>
        <v>62</v>
      </c>
      <c r="U650" s="640" t="s">
        <v>717</v>
      </c>
      <c r="V650" s="153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495"/>
      <c r="C651" s="429"/>
      <c r="D651" s="429"/>
      <c r="E651" s="429"/>
      <c r="F651" s="429"/>
      <c r="G651" s="429"/>
      <c r="H651" s="429"/>
      <c r="I651" s="429"/>
      <c r="J651" s="496"/>
      <c r="K651" s="496"/>
      <c r="L651" s="496"/>
      <c r="M651" s="496"/>
      <c r="N651" s="496"/>
      <c r="O651" s="496"/>
      <c r="P651" s="496"/>
      <c r="Q651" s="496"/>
      <c r="R651" s="496"/>
      <c r="S651" s="496"/>
      <c r="T651" s="429"/>
      <c r="U651" s="432"/>
      <c r="V651" s="433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481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152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571" t="s">
        <v>719</v>
      </c>
      <c r="C653" s="148" t="n">
        <f aca="false">H653+E653</f>
        <v>78.11</v>
      </c>
      <c r="D653" s="148"/>
      <c r="E653" s="148" t="n">
        <f aca="false">F653+G653</f>
        <v>5.11</v>
      </c>
      <c r="F653" s="148" t="n">
        <f aca="false">0.04*H653</f>
        <v>2.92</v>
      </c>
      <c r="G653" s="148" t="n">
        <f aca="false">0.03*H653</f>
        <v>2.19</v>
      </c>
      <c r="H653" s="148" t="n">
        <f aca="false">T653</f>
        <v>73</v>
      </c>
      <c r="I653" s="148" t="n">
        <f aca="false">0.6*C653</f>
        <v>46.866</v>
      </c>
      <c r="J653" s="25"/>
      <c r="K653" s="25"/>
      <c r="L653" s="25"/>
      <c r="M653" s="25"/>
      <c r="N653" s="25"/>
      <c r="O653" s="148" t="n">
        <v>9077</v>
      </c>
      <c r="P653" s="148" t="n">
        <v>9150</v>
      </c>
      <c r="Q653" s="25" t="s">
        <v>153</v>
      </c>
      <c r="R653" s="226"/>
      <c r="S653" s="239" t="n">
        <v>1</v>
      </c>
      <c r="T653" s="148" t="n">
        <f aca="false">(P653-O653)*S653</f>
        <v>73</v>
      </c>
      <c r="U653" s="152" t="s">
        <v>720</v>
      </c>
      <c r="V653" s="153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227" t="s">
        <v>722</v>
      </c>
      <c r="C654" s="190" t="n">
        <f aca="false">SUM(C615:C653)</f>
        <v>19376.63</v>
      </c>
      <c r="D654" s="190"/>
      <c r="E654" s="190" t="n">
        <f aca="false">F654+G654</f>
        <v>1224.44</v>
      </c>
      <c r="F654" s="190" t="n">
        <f aca="false">0.04*H654</f>
        <v>699.68</v>
      </c>
      <c r="G654" s="190" t="n">
        <f aca="false">0.03*H654</f>
        <v>524.76</v>
      </c>
      <c r="H654" s="190" t="n">
        <f aca="false">SUM(H616:H645)</f>
        <v>17492</v>
      </c>
      <c r="I654" s="190" t="n">
        <f aca="false">SUM(I616:I647)</f>
        <v>9561.948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152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227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152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227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66"/>
      <c r="R656" s="498"/>
      <c r="S656" s="149"/>
      <c r="T656" s="148"/>
      <c r="U656" s="152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481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66"/>
      <c r="R657" s="498"/>
      <c r="S657" s="149"/>
      <c r="T657" s="148"/>
      <c r="U657" s="152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481" t="s">
        <v>724</v>
      </c>
      <c r="C658" s="148" t="n">
        <f aca="false">H658+E658</f>
        <v>1660.64</v>
      </c>
      <c r="D658" s="149"/>
      <c r="E658" s="148" t="n">
        <f aca="false">F658+G658</f>
        <v>108.64</v>
      </c>
      <c r="F658" s="148" t="n">
        <f aca="false">0.04*T658</f>
        <v>62.08</v>
      </c>
      <c r="G658" s="148" t="n">
        <f aca="false">0.03*T658</f>
        <v>46.56</v>
      </c>
      <c r="H658" s="148" t="n">
        <f aca="false">T658</f>
        <v>1552</v>
      </c>
      <c r="I658" s="148" t="n">
        <f aca="false">H658*0.5</f>
        <v>776</v>
      </c>
      <c r="J658" s="162"/>
      <c r="K658" s="162"/>
      <c r="L658" s="162"/>
      <c r="M658" s="162"/>
      <c r="N658" s="162"/>
      <c r="O658" s="149" t="n">
        <v>39000</v>
      </c>
      <c r="P658" s="149" t="n">
        <v>40552</v>
      </c>
      <c r="Q658" s="466"/>
      <c r="R658" s="498"/>
      <c r="S658" s="149" t="n">
        <v>1</v>
      </c>
      <c r="T658" s="148" t="n">
        <f aca="false">(P658-O658)*S658</f>
        <v>1552</v>
      </c>
      <c r="U658" s="152" t="s">
        <v>725</v>
      </c>
      <c r="V658" s="153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481" t="s">
        <v>727</v>
      </c>
      <c r="C659" s="148" t="n">
        <f aca="false">H659+E659</f>
        <v>2479.19</v>
      </c>
      <c r="D659" s="149"/>
      <c r="E659" s="148" t="n">
        <f aca="false">F659+G659</f>
        <v>162.19</v>
      </c>
      <c r="F659" s="148" t="n">
        <f aca="false">0.04*T659</f>
        <v>92.68</v>
      </c>
      <c r="G659" s="148" t="n">
        <f aca="false">0.03*T659</f>
        <v>69.51</v>
      </c>
      <c r="H659" s="148" t="n">
        <f aca="false">T659</f>
        <v>2317</v>
      </c>
      <c r="I659" s="148" t="n">
        <f aca="false">H659*0.5</f>
        <v>1158.5</v>
      </c>
      <c r="J659" s="162"/>
      <c r="K659" s="162"/>
      <c r="L659" s="162"/>
      <c r="M659" s="162"/>
      <c r="N659" s="162"/>
      <c r="O659" s="149" t="n">
        <v>155528</v>
      </c>
      <c r="P659" s="149" t="n">
        <v>157845</v>
      </c>
      <c r="Q659" s="466"/>
      <c r="R659" s="498"/>
      <c r="S659" s="149" t="n">
        <v>1</v>
      </c>
      <c r="T659" s="148" t="n">
        <f aca="false">(P659-O659)*S659</f>
        <v>2317</v>
      </c>
      <c r="U659" s="152"/>
      <c r="V659" s="153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481" t="s">
        <v>729</v>
      </c>
      <c r="C660" s="148" t="n">
        <f aca="false">H660+E660</f>
        <v>103.79</v>
      </c>
      <c r="D660" s="149"/>
      <c r="E660" s="148" t="n">
        <f aca="false">F660+G660</f>
        <v>6.79</v>
      </c>
      <c r="F660" s="148" t="n">
        <f aca="false">0.04*T660</f>
        <v>3.88</v>
      </c>
      <c r="G660" s="148" t="n">
        <f aca="false">0.03*T660</f>
        <v>2.91</v>
      </c>
      <c r="H660" s="148" t="n">
        <f aca="false">T660</f>
        <v>97</v>
      </c>
      <c r="I660" s="148" t="n">
        <f aca="false">H660*0.5</f>
        <v>48.5</v>
      </c>
      <c r="J660" s="162"/>
      <c r="K660" s="162"/>
      <c r="L660" s="162"/>
      <c r="M660" s="162"/>
      <c r="N660" s="162"/>
      <c r="O660" s="149" t="n">
        <v>15495</v>
      </c>
      <c r="P660" s="149" t="n">
        <v>15592</v>
      </c>
      <c r="Q660" s="466"/>
      <c r="R660" s="498"/>
      <c r="S660" s="149" t="n">
        <v>1</v>
      </c>
      <c r="T660" s="148" t="n">
        <f aca="false">(P660-O660)*S660</f>
        <v>97</v>
      </c>
      <c r="U660" s="152" t="n">
        <v>4691</v>
      </c>
      <c r="V660" s="153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481" t="s">
        <v>731</v>
      </c>
      <c r="C661" s="148" t="n">
        <f aca="false">H661+E661</f>
        <v>179.76</v>
      </c>
      <c r="D661" s="149"/>
      <c r="E661" s="148" t="n">
        <f aca="false">F661+G661</f>
        <v>11.76</v>
      </c>
      <c r="F661" s="148" t="n">
        <f aca="false">0.04*T661</f>
        <v>6.72</v>
      </c>
      <c r="G661" s="148" t="n">
        <f aca="false">0.03*T661</f>
        <v>5.04</v>
      </c>
      <c r="H661" s="148" t="n">
        <f aca="false">T661</f>
        <v>168</v>
      </c>
      <c r="I661" s="148" t="n">
        <f aca="false">H661*0.5</f>
        <v>84</v>
      </c>
      <c r="J661" s="162"/>
      <c r="K661" s="162"/>
      <c r="L661" s="162"/>
      <c r="M661" s="162"/>
      <c r="N661" s="162"/>
      <c r="O661" s="149" t="n">
        <v>17656</v>
      </c>
      <c r="P661" s="149" t="n">
        <v>17824</v>
      </c>
      <c r="Q661" s="466"/>
      <c r="R661" s="498"/>
      <c r="S661" s="149" t="n">
        <v>1</v>
      </c>
      <c r="T661" s="148" t="n">
        <f aca="false">(P661-O661)*S661</f>
        <v>168</v>
      </c>
      <c r="U661" s="152" t="n">
        <v>1641</v>
      </c>
      <c r="V661" s="153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481" t="s">
        <v>733</v>
      </c>
      <c r="C662" s="148" t="n">
        <f aca="false">H662+E662</f>
        <v>169.06</v>
      </c>
      <c r="D662" s="149"/>
      <c r="E662" s="148" t="n">
        <f aca="false">F662+G662</f>
        <v>11.06</v>
      </c>
      <c r="F662" s="148" t="n">
        <f aca="false">0.04*T662</f>
        <v>6.32</v>
      </c>
      <c r="G662" s="148" t="n">
        <f aca="false">0.03*T662</f>
        <v>4.74</v>
      </c>
      <c r="H662" s="148" t="n">
        <f aca="false">T662</f>
        <v>158</v>
      </c>
      <c r="I662" s="148" t="n">
        <f aca="false">H662*0.5</f>
        <v>79</v>
      </c>
      <c r="J662" s="162"/>
      <c r="K662" s="162"/>
      <c r="L662" s="162"/>
      <c r="M662" s="162"/>
      <c r="N662" s="162"/>
      <c r="O662" s="149" t="n">
        <v>17566</v>
      </c>
      <c r="P662" s="149" t="n">
        <v>17724</v>
      </c>
      <c r="Q662" s="466"/>
      <c r="R662" s="498"/>
      <c r="S662" s="149" t="n">
        <v>1</v>
      </c>
      <c r="T662" s="148" t="n">
        <f aca="false">(P662-O662)*S662</f>
        <v>158</v>
      </c>
      <c r="U662" s="152" t="n">
        <v>6943</v>
      </c>
      <c r="V662" s="153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481" t="s">
        <v>735</v>
      </c>
      <c r="C663" s="148" t="n">
        <f aca="false">H663+E663</f>
        <v>163.71</v>
      </c>
      <c r="D663" s="149"/>
      <c r="E663" s="148" t="n">
        <f aca="false">F663+G663</f>
        <v>10.71</v>
      </c>
      <c r="F663" s="148" t="n">
        <f aca="false">0.04*T663</f>
        <v>6.12</v>
      </c>
      <c r="G663" s="148" t="n">
        <f aca="false">0.03*T663</f>
        <v>4.59</v>
      </c>
      <c r="H663" s="148" t="n">
        <f aca="false">T663</f>
        <v>153</v>
      </c>
      <c r="I663" s="148" t="n">
        <f aca="false">H663*0.5</f>
        <v>76.5</v>
      </c>
      <c r="J663" s="162"/>
      <c r="K663" s="162"/>
      <c r="L663" s="162"/>
      <c r="M663" s="162"/>
      <c r="N663" s="162"/>
      <c r="O663" s="149" t="n">
        <v>20965</v>
      </c>
      <c r="P663" s="149" t="n">
        <v>21118</v>
      </c>
      <c r="Q663" s="466"/>
      <c r="R663" s="498"/>
      <c r="S663" s="149" t="n">
        <v>1</v>
      </c>
      <c r="T663" s="148" t="n">
        <f aca="false">(P663-O663)*S663</f>
        <v>153</v>
      </c>
      <c r="U663" s="152" t="n">
        <v>9787</v>
      </c>
      <c r="V663" s="153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481" t="s">
        <v>737</v>
      </c>
      <c r="C664" s="148" t="n">
        <f aca="false">H664+E664</f>
        <v>128.4</v>
      </c>
      <c r="D664" s="149"/>
      <c r="E664" s="148" t="n">
        <f aca="false">F664+G664</f>
        <v>8.4</v>
      </c>
      <c r="F664" s="148" t="n">
        <f aca="false">0.04*T664</f>
        <v>4.8</v>
      </c>
      <c r="G664" s="148" t="n">
        <f aca="false">0.03*T664</f>
        <v>3.6</v>
      </c>
      <c r="H664" s="148" t="n">
        <f aca="false">T664</f>
        <v>120</v>
      </c>
      <c r="I664" s="148" t="n">
        <f aca="false">H664*0.5</f>
        <v>60</v>
      </c>
      <c r="J664" s="162"/>
      <c r="K664" s="162"/>
      <c r="L664" s="162"/>
      <c r="M664" s="162"/>
      <c r="N664" s="162"/>
      <c r="O664" s="149" t="n">
        <v>20569</v>
      </c>
      <c r="P664" s="149" t="n">
        <v>20689</v>
      </c>
      <c r="Q664" s="466"/>
      <c r="R664" s="498"/>
      <c r="S664" s="149" t="n">
        <v>1</v>
      </c>
      <c r="T664" s="148" t="n">
        <f aca="false">(P664-O664)*S664</f>
        <v>120</v>
      </c>
      <c r="U664" s="152" t="s">
        <v>738</v>
      </c>
      <c r="V664" s="153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650" t="s">
        <v>740</v>
      </c>
      <c r="C665" s="148" t="n">
        <f aca="false">H665+E665</f>
        <v>419.44</v>
      </c>
      <c r="D665" s="149"/>
      <c r="E665" s="148" t="n">
        <f aca="false">F665+G665</f>
        <v>27.44</v>
      </c>
      <c r="F665" s="148" t="n">
        <f aca="false">0.04*T665</f>
        <v>15.68</v>
      </c>
      <c r="G665" s="148" t="n">
        <f aca="false">0.03*T665</f>
        <v>11.76</v>
      </c>
      <c r="H665" s="148" t="n">
        <f aca="false">T665</f>
        <v>392</v>
      </c>
      <c r="I665" s="148" t="n">
        <f aca="false">H665*0.5</f>
        <v>196</v>
      </c>
      <c r="J665" s="162"/>
      <c r="K665" s="162"/>
      <c r="L665" s="162"/>
      <c r="M665" s="162"/>
      <c r="N665" s="162"/>
      <c r="O665" s="149" t="n">
        <v>34896</v>
      </c>
      <c r="P665" s="149" t="n">
        <v>35288</v>
      </c>
      <c r="Q665" s="466"/>
      <c r="R665" s="498"/>
      <c r="S665" s="149" t="n">
        <v>1</v>
      </c>
      <c r="T665" s="148" t="n">
        <f aca="false">(P665-O665)*S665</f>
        <v>392</v>
      </c>
      <c r="U665" s="152" t="n">
        <v>9791</v>
      </c>
      <c r="V665" s="153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650"/>
      <c r="C666" s="148" t="n">
        <f aca="false">H666+E666</f>
        <v>96.3</v>
      </c>
      <c r="D666" s="149"/>
      <c r="E666" s="148" t="n">
        <f aca="false">F666+G666</f>
        <v>6.3</v>
      </c>
      <c r="F666" s="148" t="n">
        <f aca="false">0.04*T666</f>
        <v>3.6</v>
      </c>
      <c r="G666" s="148" t="n">
        <f aca="false">0.03*T666</f>
        <v>2.7</v>
      </c>
      <c r="H666" s="148" t="n">
        <f aca="false">T666</f>
        <v>90</v>
      </c>
      <c r="I666" s="148" t="n">
        <f aca="false">H666*0.5</f>
        <v>45</v>
      </c>
      <c r="J666" s="162"/>
      <c r="K666" s="162"/>
      <c r="L666" s="162"/>
      <c r="M666" s="162"/>
      <c r="N666" s="162"/>
      <c r="O666" s="149" t="n">
        <v>9408</v>
      </c>
      <c r="P666" s="149" t="n">
        <v>9498</v>
      </c>
      <c r="Q666" s="466"/>
      <c r="R666" s="498"/>
      <c r="S666" s="149" t="n">
        <v>1</v>
      </c>
      <c r="T666" s="148" t="n">
        <f aca="false">(P666-O666)*S666</f>
        <v>90</v>
      </c>
      <c r="U666" s="152" t="n">
        <v>1049</v>
      </c>
      <c r="V666" s="153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481" t="s">
        <v>744</v>
      </c>
      <c r="C667" s="148" t="n">
        <f aca="false">H667+E667</f>
        <v>806.78</v>
      </c>
      <c r="D667" s="149"/>
      <c r="E667" s="148" t="n">
        <f aca="false">F667+G667</f>
        <v>52.78</v>
      </c>
      <c r="F667" s="148" t="n">
        <f aca="false">0.04*T667</f>
        <v>30.16</v>
      </c>
      <c r="G667" s="148" t="n">
        <f aca="false">0.03*T667</f>
        <v>22.62</v>
      </c>
      <c r="H667" s="148" t="n">
        <f aca="false">T667</f>
        <v>754</v>
      </c>
      <c r="I667" s="148" t="n">
        <f aca="false">H667*0.5</f>
        <v>377</v>
      </c>
      <c r="J667" s="162"/>
      <c r="K667" s="162"/>
      <c r="L667" s="162"/>
      <c r="M667" s="162"/>
      <c r="N667" s="162"/>
      <c r="O667" s="149" t="n">
        <v>87069</v>
      </c>
      <c r="P667" s="149" t="n">
        <v>87823</v>
      </c>
      <c r="Q667" s="466"/>
      <c r="R667" s="498"/>
      <c r="S667" s="149" t="n">
        <v>1</v>
      </c>
      <c r="T667" s="148" t="n">
        <f aca="false">(P667-O667)*S667</f>
        <v>754</v>
      </c>
      <c r="U667" s="152" t="n">
        <v>4265</v>
      </c>
      <c r="V667" s="153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481" t="s">
        <v>746</v>
      </c>
      <c r="C668" s="148" t="n">
        <f aca="false">H668+E668</f>
        <v>346.68</v>
      </c>
      <c r="D668" s="149"/>
      <c r="E668" s="148" t="n">
        <f aca="false">F668+G668</f>
        <v>22.68</v>
      </c>
      <c r="F668" s="148" t="n">
        <f aca="false">0.04*T668</f>
        <v>12.96</v>
      </c>
      <c r="G668" s="148" t="n">
        <f aca="false">0.03*T668</f>
        <v>9.72</v>
      </c>
      <c r="H668" s="148" t="n">
        <f aca="false">T668</f>
        <v>324</v>
      </c>
      <c r="I668" s="148" t="n">
        <f aca="false">H668*0.5</f>
        <v>162</v>
      </c>
      <c r="J668" s="162"/>
      <c r="K668" s="162"/>
      <c r="L668" s="162"/>
      <c r="M668" s="162"/>
      <c r="N668" s="162"/>
      <c r="O668" s="149" t="n">
        <v>40675</v>
      </c>
      <c r="P668" s="149" t="n">
        <v>40999</v>
      </c>
      <c r="Q668" s="466"/>
      <c r="R668" s="498"/>
      <c r="S668" s="149" t="n">
        <v>1</v>
      </c>
      <c r="T668" s="148" t="n">
        <f aca="false">(P668-O668)*S668</f>
        <v>324</v>
      </c>
      <c r="U668" s="152" t="n">
        <v>3583</v>
      </c>
      <c r="V668" s="153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481" t="s">
        <v>748</v>
      </c>
      <c r="C669" s="148" t="n">
        <f aca="false">H669+E669</f>
        <v>90.95</v>
      </c>
      <c r="D669" s="149"/>
      <c r="E669" s="148" t="n">
        <f aca="false">F669+G669</f>
        <v>5.95</v>
      </c>
      <c r="F669" s="148" t="n">
        <f aca="false">0.04*T669</f>
        <v>3.4</v>
      </c>
      <c r="G669" s="148" t="n">
        <f aca="false">0.03*T669</f>
        <v>2.55</v>
      </c>
      <c r="H669" s="148" t="n">
        <f aca="false">T669</f>
        <v>85</v>
      </c>
      <c r="I669" s="148" t="n">
        <f aca="false">H669*0.5</f>
        <v>42.5</v>
      </c>
      <c r="J669" s="162"/>
      <c r="K669" s="162"/>
      <c r="L669" s="162"/>
      <c r="M669" s="162"/>
      <c r="N669" s="162"/>
      <c r="O669" s="149" t="n">
        <v>9133</v>
      </c>
      <c r="P669" s="149" t="n">
        <v>9218</v>
      </c>
      <c r="Q669" s="466"/>
      <c r="R669" s="498"/>
      <c r="S669" s="149" t="n">
        <v>1</v>
      </c>
      <c r="T669" s="148" t="n">
        <f aca="false">(P669-O669)*S669</f>
        <v>85</v>
      </c>
      <c r="U669" s="152" t="n">
        <v>4513</v>
      </c>
      <c r="V669" s="153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481" t="s">
        <v>750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66"/>
      <c r="R670" s="498"/>
      <c r="S670" s="149" t="n">
        <v>1</v>
      </c>
      <c r="T670" s="148" t="n">
        <f aca="false">(P670-O670)*S670</f>
        <v>0</v>
      </c>
      <c r="U670" s="152" t="n">
        <v>3882</v>
      </c>
      <c r="V670" s="153" t="s">
        <v>751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481" t="s">
        <v>752</v>
      </c>
      <c r="C671" s="148" t="n">
        <f aca="false">H671+E671</f>
        <v>364.87</v>
      </c>
      <c r="D671" s="149"/>
      <c r="E671" s="148" t="n">
        <f aca="false">F671+G671</f>
        <v>23.87</v>
      </c>
      <c r="F671" s="148" t="n">
        <f aca="false">0.04*T671</f>
        <v>13.64</v>
      </c>
      <c r="G671" s="148" t="n">
        <f aca="false">0.03*T671</f>
        <v>10.23</v>
      </c>
      <c r="H671" s="148" t="n">
        <f aca="false">T671</f>
        <v>341</v>
      </c>
      <c r="I671" s="148" t="n">
        <f aca="false">H671*0.5</f>
        <v>170.5</v>
      </c>
      <c r="J671" s="162"/>
      <c r="K671" s="162"/>
      <c r="L671" s="162"/>
      <c r="M671" s="162"/>
      <c r="N671" s="162"/>
      <c r="O671" s="149" t="n">
        <v>22441</v>
      </c>
      <c r="P671" s="149" t="n">
        <v>22782</v>
      </c>
      <c r="Q671" s="466"/>
      <c r="R671" s="498"/>
      <c r="S671" s="149" t="n">
        <v>1</v>
      </c>
      <c r="T671" s="148" t="n">
        <f aca="false">(P671-O671)*S671</f>
        <v>341</v>
      </c>
      <c r="U671" s="152" t="n">
        <v>6296</v>
      </c>
      <c r="V671" s="153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481" t="s">
        <v>754</v>
      </c>
      <c r="C672" s="148" t="n">
        <f aca="false">H672+E672</f>
        <v>578.87</v>
      </c>
      <c r="D672" s="149"/>
      <c r="E672" s="148" t="n">
        <f aca="false">F672+G672</f>
        <v>37.87</v>
      </c>
      <c r="F672" s="148" t="n">
        <f aca="false">0.04*T672</f>
        <v>21.64</v>
      </c>
      <c r="G672" s="148" t="n">
        <f aca="false">0.03*T672</f>
        <v>16.23</v>
      </c>
      <c r="H672" s="148" t="n">
        <f aca="false">T672</f>
        <v>541</v>
      </c>
      <c r="I672" s="148" t="n">
        <f aca="false">H672*0.5</f>
        <v>270.5</v>
      </c>
      <c r="J672" s="162"/>
      <c r="K672" s="162"/>
      <c r="L672" s="162"/>
      <c r="M672" s="162"/>
      <c r="N672" s="162"/>
      <c r="O672" s="149" t="n">
        <v>9045</v>
      </c>
      <c r="P672" s="149" t="n">
        <v>9586</v>
      </c>
      <c r="Q672" s="466"/>
      <c r="R672" s="498"/>
      <c r="S672" s="149" t="n">
        <v>1</v>
      </c>
      <c r="T672" s="148" t="n">
        <f aca="false">(P672-O672)*S672</f>
        <v>541</v>
      </c>
      <c r="U672" s="152" t="n">
        <v>9873</v>
      </c>
      <c r="V672" s="153" t="s">
        <v>755</v>
      </c>
    </row>
    <row r="673" customFormat="false" ht="25.5" hidden="false" customHeight="false" outlineLevel="0" collapsed="false">
      <c r="A673" s="358"/>
      <c r="B673" s="481" t="s">
        <v>916</v>
      </c>
      <c r="C673" s="148" t="n">
        <f aca="false">H673+E673</f>
        <v>222.56</v>
      </c>
      <c r="D673" s="149"/>
      <c r="E673" s="148" t="n">
        <f aca="false">F673+G673</f>
        <v>14.56</v>
      </c>
      <c r="F673" s="148" t="n">
        <f aca="false">0.04*T673</f>
        <v>8.32</v>
      </c>
      <c r="G673" s="148" t="n">
        <f aca="false">0.03*T673</f>
        <v>6.24</v>
      </c>
      <c r="H673" s="148" t="n">
        <f aca="false">T673</f>
        <v>208</v>
      </c>
      <c r="I673" s="148" t="n">
        <f aca="false">H673*0.5</f>
        <v>104</v>
      </c>
      <c r="J673" s="162"/>
      <c r="K673" s="162"/>
      <c r="L673" s="162"/>
      <c r="M673" s="162"/>
      <c r="N673" s="162"/>
      <c r="O673" s="149" t="n">
        <v>16076</v>
      </c>
      <c r="P673" s="149" t="n">
        <v>16284</v>
      </c>
      <c r="Q673" s="466"/>
      <c r="R673" s="498"/>
      <c r="S673" s="149" t="n">
        <v>1</v>
      </c>
      <c r="T673" s="148" t="n">
        <f aca="false">(P673-O673)*S673</f>
        <v>208</v>
      </c>
      <c r="U673" s="152" t="n">
        <v>5679</v>
      </c>
      <c r="V673" s="153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481" t="s">
        <v>758</v>
      </c>
      <c r="C674" s="148" t="n">
        <f aca="false">H674+E674</f>
        <v>214</v>
      </c>
      <c r="D674" s="149"/>
      <c r="E674" s="148" t="n">
        <f aca="false">F674+G674</f>
        <v>14</v>
      </c>
      <c r="F674" s="148" t="n">
        <f aca="false">0.04*T674</f>
        <v>8</v>
      </c>
      <c r="G674" s="148" t="n">
        <f aca="false">0.03*T674</f>
        <v>6</v>
      </c>
      <c r="H674" s="148" t="n">
        <f aca="false">T674</f>
        <v>200</v>
      </c>
      <c r="I674" s="148" t="n">
        <f aca="false">H674*0.5</f>
        <v>100</v>
      </c>
      <c r="J674" s="162"/>
      <c r="K674" s="162"/>
      <c r="L674" s="162"/>
      <c r="M674" s="162"/>
      <c r="N674" s="162"/>
      <c r="O674" s="149" t="n">
        <v>44567</v>
      </c>
      <c r="P674" s="149" t="n">
        <v>44767</v>
      </c>
      <c r="Q674" s="466"/>
      <c r="R674" s="498"/>
      <c r="S674" s="149" t="n">
        <v>1</v>
      </c>
      <c r="T674" s="148" t="n">
        <f aca="false">(P674-O674)*S674</f>
        <v>200</v>
      </c>
      <c r="U674" s="152" t="n">
        <v>5803</v>
      </c>
      <c r="V674" s="153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481" t="s">
        <v>760</v>
      </c>
      <c r="C675" s="148" t="n">
        <f aca="false">H675+E675</f>
        <v>258.94</v>
      </c>
      <c r="D675" s="149"/>
      <c r="E675" s="148" t="n">
        <f aca="false">F675+G675</f>
        <v>16.94</v>
      </c>
      <c r="F675" s="148" t="n">
        <f aca="false">0.04*T675</f>
        <v>9.68</v>
      </c>
      <c r="G675" s="148" t="n">
        <f aca="false">0.03*T675</f>
        <v>7.26</v>
      </c>
      <c r="H675" s="148" t="n">
        <f aca="false">T675</f>
        <v>242</v>
      </c>
      <c r="I675" s="148" t="n">
        <f aca="false">H675*0.5</f>
        <v>121</v>
      </c>
      <c r="J675" s="162"/>
      <c r="K675" s="162"/>
      <c r="L675" s="162"/>
      <c r="M675" s="162"/>
      <c r="N675" s="162"/>
      <c r="O675" s="149" t="n">
        <v>23119</v>
      </c>
      <c r="P675" s="149" t="n">
        <v>23361</v>
      </c>
      <c r="Q675" s="466"/>
      <c r="R675" s="498"/>
      <c r="S675" s="149" t="n">
        <v>1</v>
      </c>
      <c r="T675" s="148" t="n">
        <f aca="false">(P675-O675)*S675</f>
        <v>242</v>
      </c>
      <c r="U675" s="152" t="n">
        <v>5419</v>
      </c>
      <c r="V675" s="153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481" t="s">
        <v>762</v>
      </c>
      <c r="C676" s="148" t="n">
        <f aca="false">H676+E676</f>
        <v>311.37</v>
      </c>
      <c r="D676" s="149"/>
      <c r="E676" s="148" t="n">
        <f aca="false">F676+G676</f>
        <v>20.37</v>
      </c>
      <c r="F676" s="148" t="n">
        <f aca="false">0.04*T676</f>
        <v>11.64</v>
      </c>
      <c r="G676" s="148" t="n">
        <f aca="false">0.03*T676</f>
        <v>8.73</v>
      </c>
      <c r="H676" s="148" t="n">
        <f aca="false">T676</f>
        <v>291</v>
      </c>
      <c r="I676" s="148" t="n">
        <f aca="false">H676*0.5</f>
        <v>145.5</v>
      </c>
      <c r="J676" s="162"/>
      <c r="K676" s="162"/>
      <c r="L676" s="162"/>
      <c r="M676" s="162"/>
      <c r="N676" s="162"/>
      <c r="O676" s="149" t="n">
        <v>34275</v>
      </c>
      <c r="P676" s="149" t="n">
        <v>34566</v>
      </c>
      <c r="Q676" s="466"/>
      <c r="R676" s="498"/>
      <c r="S676" s="149" t="n">
        <v>1</v>
      </c>
      <c r="T676" s="148" t="n">
        <f aca="false">(P676-O676)*S676</f>
        <v>291</v>
      </c>
      <c r="U676" s="152" t="n">
        <v>5691</v>
      </c>
      <c r="V676" s="153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481" t="s">
        <v>764</v>
      </c>
      <c r="C677" s="148" t="n">
        <f aca="false">H677+E677</f>
        <v>1196.26</v>
      </c>
      <c r="D677" s="149"/>
      <c r="E677" s="148" t="n">
        <f aca="false">F677+G677</f>
        <v>78.26</v>
      </c>
      <c r="F677" s="148" t="n">
        <f aca="false">0.04*T677</f>
        <v>44.72</v>
      </c>
      <c r="G677" s="148" t="n">
        <f aca="false">0.03*T677</f>
        <v>33.54</v>
      </c>
      <c r="H677" s="148" t="n">
        <f aca="false">T677</f>
        <v>1118</v>
      </c>
      <c r="I677" s="148" t="n">
        <f aca="false">H677*0.5</f>
        <v>559</v>
      </c>
      <c r="J677" s="162"/>
      <c r="K677" s="162"/>
      <c r="L677" s="162"/>
      <c r="M677" s="162"/>
      <c r="N677" s="162"/>
      <c r="O677" s="651" t="n">
        <v>63807</v>
      </c>
      <c r="P677" s="651" t="n">
        <v>64925</v>
      </c>
      <c r="Q677" s="466"/>
      <c r="R677" s="498"/>
      <c r="S677" s="149" t="n">
        <v>1</v>
      </c>
      <c r="T677" s="148" t="n">
        <f aca="false">(P677-O677)*S677</f>
        <v>1118</v>
      </c>
      <c r="U677" s="152" t="n">
        <v>2169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481" t="s">
        <v>766</v>
      </c>
      <c r="C678" s="148" t="n">
        <f aca="false">H678+E678</f>
        <v>782.17</v>
      </c>
      <c r="D678" s="149"/>
      <c r="E678" s="148" t="n">
        <f aca="false">F678+G678</f>
        <v>51.17</v>
      </c>
      <c r="F678" s="148" t="n">
        <f aca="false">0.04*T678</f>
        <v>29.24</v>
      </c>
      <c r="G678" s="148" t="n">
        <f aca="false">0.03*T678</f>
        <v>21.93</v>
      </c>
      <c r="H678" s="148" t="n">
        <f aca="false">T678</f>
        <v>731</v>
      </c>
      <c r="I678" s="148" t="n">
        <f aca="false">H678*0.5</f>
        <v>365.5</v>
      </c>
      <c r="J678" s="162"/>
      <c r="K678" s="162"/>
      <c r="L678" s="162"/>
      <c r="M678" s="162"/>
      <c r="N678" s="162"/>
      <c r="O678" s="149" t="n">
        <v>56526</v>
      </c>
      <c r="P678" s="149" t="n">
        <v>57257</v>
      </c>
      <c r="Q678" s="466"/>
      <c r="R678" s="498"/>
      <c r="S678" s="149" t="n">
        <v>1</v>
      </c>
      <c r="T678" s="148" t="n">
        <f aca="false">(P678-O678)*S678</f>
        <v>731</v>
      </c>
      <c r="U678" s="152" t="n">
        <v>3943</v>
      </c>
      <c r="V678" s="153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481" t="s">
        <v>768</v>
      </c>
      <c r="C679" s="148" t="n">
        <f aca="false">H679+E679</f>
        <v>1032.55</v>
      </c>
      <c r="D679" s="148"/>
      <c r="E679" s="148" t="n">
        <f aca="false">F679+G679</f>
        <v>67.55</v>
      </c>
      <c r="F679" s="148" t="n">
        <f aca="false">0.04*H679</f>
        <v>38.6</v>
      </c>
      <c r="G679" s="148" t="n">
        <f aca="false">0.03*H679</f>
        <v>28.95</v>
      </c>
      <c r="H679" s="148" t="n">
        <f aca="false">T679</f>
        <v>965</v>
      </c>
      <c r="I679" s="148" t="n">
        <f aca="false">0.5*C679</f>
        <v>516.275</v>
      </c>
      <c r="J679" s="25"/>
      <c r="K679" s="25"/>
      <c r="L679" s="25"/>
      <c r="M679" s="25"/>
      <c r="N679" s="25"/>
      <c r="O679" s="148" t="n">
        <v>70439</v>
      </c>
      <c r="P679" s="148" t="n">
        <v>71404</v>
      </c>
      <c r="Q679" s="204"/>
      <c r="R679" s="652"/>
      <c r="S679" s="148" t="n">
        <v>1</v>
      </c>
      <c r="T679" s="148" t="n">
        <f aca="false">(P679-O679)*S679</f>
        <v>965</v>
      </c>
      <c r="U679" s="152" t="n">
        <v>5973</v>
      </c>
      <c r="V679" s="153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481" t="s">
        <v>917</v>
      </c>
      <c r="C680" s="148" t="n">
        <f aca="false">H680+E680</f>
        <v>1423.1</v>
      </c>
      <c r="D680" s="149"/>
      <c r="E680" s="148" t="n">
        <f aca="false">F680+G680</f>
        <v>93.1</v>
      </c>
      <c r="F680" s="148" t="n">
        <f aca="false">0.04*T680</f>
        <v>53.2</v>
      </c>
      <c r="G680" s="148" t="n">
        <f aca="false">0.03*T680</f>
        <v>39.9</v>
      </c>
      <c r="H680" s="148" t="n">
        <f aca="false">T680</f>
        <v>1330</v>
      </c>
      <c r="I680" s="148" t="n">
        <f aca="false">H680*0.5</f>
        <v>665</v>
      </c>
      <c r="J680" s="162"/>
      <c r="K680" s="162"/>
      <c r="L680" s="162"/>
      <c r="M680" s="162"/>
      <c r="N680" s="162"/>
      <c r="O680" s="149" t="n">
        <v>38670</v>
      </c>
      <c r="P680" s="149" t="n">
        <v>40000</v>
      </c>
      <c r="Q680" s="466"/>
      <c r="R680" s="498"/>
      <c r="S680" s="149" t="n">
        <v>1</v>
      </c>
      <c r="T680" s="148" t="n">
        <f aca="false">(P680-O680)*S680</f>
        <v>1330</v>
      </c>
      <c r="U680" s="152" t="n">
        <v>9880</v>
      </c>
      <c r="V680" s="153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481" t="s">
        <v>772</v>
      </c>
      <c r="C681" s="148" t="n">
        <f aca="false">H681+E681</f>
        <v>447.26</v>
      </c>
      <c r="D681" s="149"/>
      <c r="E681" s="148" t="n">
        <f aca="false">F681+G681</f>
        <v>29.26</v>
      </c>
      <c r="F681" s="148" t="n">
        <f aca="false">0.04*T681</f>
        <v>16.72</v>
      </c>
      <c r="G681" s="148" t="n">
        <f aca="false">0.03*T681</f>
        <v>12.54</v>
      </c>
      <c r="H681" s="148" t="n">
        <f aca="false">T681</f>
        <v>418</v>
      </c>
      <c r="I681" s="148" t="n">
        <f aca="false">H681*0.5</f>
        <v>209</v>
      </c>
      <c r="J681" s="162"/>
      <c r="K681" s="162"/>
      <c r="L681" s="162"/>
      <c r="M681" s="162"/>
      <c r="N681" s="162"/>
      <c r="O681" s="149" t="n">
        <v>54120</v>
      </c>
      <c r="P681" s="149" t="n">
        <v>54538</v>
      </c>
      <c r="Q681" s="466"/>
      <c r="R681" s="498"/>
      <c r="S681" s="149" t="n">
        <v>1</v>
      </c>
      <c r="T681" s="148" t="n">
        <f aca="false">(P681-O681)*S681</f>
        <v>418</v>
      </c>
      <c r="U681" s="152" t="n">
        <v>9736</v>
      </c>
      <c r="V681" s="153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481" t="s">
        <v>774</v>
      </c>
      <c r="C682" s="148" t="n">
        <f aca="false">H682+E682</f>
        <v>1043.25</v>
      </c>
      <c r="D682" s="149"/>
      <c r="E682" s="148" t="n">
        <f aca="false">F682+G682</f>
        <v>68.25</v>
      </c>
      <c r="F682" s="148" t="n">
        <f aca="false">0.04*T682</f>
        <v>39</v>
      </c>
      <c r="G682" s="148" t="n">
        <f aca="false">0.03*T682</f>
        <v>29.25</v>
      </c>
      <c r="H682" s="148" t="n">
        <f aca="false">T682</f>
        <v>975</v>
      </c>
      <c r="I682" s="148" t="n">
        <f aca="false">H682*0.5</f>
        <v>487.5</v>
      </c>
      <c r="J682" s="162"/>
      <c r="K682" s="162"/>
      <c r="L682" s="162"/>
      <c r="M682" s="162"/>
      <c r="N682" s="162"/>
      <c r="O682" s="149" t="n">
        <v>174642</v>
      </c>
      <c r="P682" s="149" t="n">
        <v>175617</v>
      </c>
      <c r="Q682" s="466"/>
      <c r="R682" s="498"/>
      <c r="S682" s="149" t="n">
        <v>1</v>
      </c>
      <c r="T682" s="148" t="n">
        <f aca="false">(P682-O682)*S682</f>
        <v>975</v>
      </c>
      <c r="U682" s="152" t="n">
        <v>2154</v>
      </c>
      <c r="V682" s="153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481" t="s">
        <v>776</v>
      </c>
      <c r="C683" s="148" t="n">
        <f aca="false">H683+E683</f>
        <v>614.18</v>
      </c>
      <c r="D683" s="149"/>
      <c r="E683" s="148" t="n">
        <f aca="false">F683+G683</f>
        <v>40.18</v>
      </c>
      <c r="F683" s="148" t="n">
        <f aca="false">0.04*T683</f>
        <v>22.96</v>
      </c>
      <c r="G683" s="148" t="n">
        <f aca="false">0.03*T683</f>
        <v>17.22</v>
      </c>
      <c r="H683" s="148" t="n">
        <f aca="false">T683</f>
        <v>574</v>
      </c>
      <c r="I683" s="148" t="n">
        <f aca="false">H683*0.5</f>
        <v>287</v>
      </c>
      <c r="J683" s="25"/>
      <c r="K683" s="25"/>
      <c r="L683" s="25"/>
      <c r="M683" s="25"/>
      <c r="N683" s="25"/>
      <c r="O683" s="148" t="n">
        <v>55490</v>
      </c>
      <c r="P683" s="148" t="n">
        <v>56064</v>
      </c>
      <c r="Q683" s="463"/>
      <c r="R683" s="498"/>
      <c r="S683" s="239" t="n">
        <v>1</v>
      </c>
      <c r="T683" s="148" t="n">
        <f aca="false">(P683-O683)*S683</f>
        <v>574</v>
      </c>
      <c r="U683" s="152" t="n">
        <v>9093</v>
      </c>
      <c r="V683" s="153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481" t="s">
        <v>778</v>
      </c>
      <c r="C684" s="148" t="n">
        <f aca="false">H684+E684</f>
        <v>269.64</v>
      </c>
      <c r="D684" s="149"/>
      <c r="E684" s="148" t="n">
        <f aca="false">F684+G684</f>
        <v>17.64</v>
      </c>
      <c r="F684" s="148" t="n">
        <f aca="false">0.04*T684</f>
        <v>10.08</v>
      </c>
      <c r="G684" s="148" t="n">
        <f aca="false">0.03*T684</f>
        <v>7.56</v>
      </c>
      <c r="H684" s="148" t="n">
        <f aca="false">T684</f>
        <v>252</v>
      </c>
      <c r="I684" s="148" t="n">
        <f aca="false">H684*0.5</f>
        <v>126</v>
      </c>
      <c r="J684" s="25"/>
      <c r="K684" s="25"/>
      <c r="L684" s="25"/>
      <c r="M684" s="25"/>
      <c r="N684" s="25"/>
      <c r="O684" s="148" t="n">
        <v>32357</v>
      </c>
      <c r="P684" s="148" t="n">
        <v>32609</v>
      </c>
      <c r="Q684" s="463"/>
      <c r="R684" s="498"/>
      <c r="S684" s="239" t="n">
        <v>1</v>
      </c>
      <c r="T684" s="148" t="n">
        <f aca="false">(P684-O684)*S684</f>
        <v>252</v>
      </c>
      <c r="U684" s="152" t="n">
        <v>8650</v>
      </c>
      <c r="V684" s="153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481" t="s">
        <v>780</v>
      </c>
      <c r="C685" s="148" t="n">
        <f aca="false">H685+E685</f>
        <v>254.66</v>
      </c>
      <c r="D685" s="149"/>
      <c r="E685" s="148" t="n">
        <f aca="false">F685+G685</f>
        <v>16.66</v>
      </c>
      <c r="F685" s="148" t="n">
        <f aca="false">0.04*T685</f>
        <v>9.52</v>
      </c>
      <c r="G685" s="148" t="n">
        <f aca="false">0.03*T685</f>
        <v>7.14</v>
      </c>
      <c r="H685" s="148" t="n">
        <f aca="false">T685</f>
        <v>238</v>
      </c>
      <c r="I685" s="148" t="n">
        <f aca="false">H685*0.5</f>
        <v>119</v>
      </c>
      <c r="J685" s="25"/>
      <c r="K685" s="25"/>
      <c r="L685" s="25"/>
      <c r="M685" s="25"/>
      <c r="N685" s="25"/>
      <c r="O685" s="148" t="n">
        <v>15756</v>
      </c>
      <c r="P685" s="148" t="n">
        <v>15994</v>
      </c>
      <c r="Q685" s="463"/>
      <c r="R685" s="498"/>
      <c r="S685" s="239" t="n">
        <v>1</v>
      </c>
      <c r="T685" s="148" t="n">
        <f aca="false">(P685-O685)*S685</f>
        <v>238</v>
      </c>
      <c r="U685" s="152" t="n">
        <v>4707</v>
      </c>
      <c r="V685" s="153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481"/>
      <c r="C686" s="148" t="n">
        <f aca="false">H686+E686</f>
        <v>0</v>
      </c>
      <c r="D686" s="149"/>
      <c r="E686" s="148" t="n">
        <f aca="false">F686+G686</f>
        <v>0</v>
      </c>
      <c r="F686" s="148" t="n">
        <f aca="false">0.04*T686</f>
        <v>0</v>
      </c>
      <c r="G686" s="148" t="n">
        <f aca="false">0.03*T686</f>
        <v>0</v>
      </c>
      <c r="H686" s="148" t="n">
        <f aca="false">T686</f>
        <v>0</v>
      </c>
      <c r="I686" s="148" t="n">
        <f aca="false">H686*0.5</f>
        <v>0</v>
      </c>
      <c r="J686" s="25"/>
      <c r="K686" s="25"/>
      <c r="L686" s="25"/>
      <c r="M686" s="25"/>
      <c r="N686" s="25"/>
      <c r="O686" s="148" t="n">
        <v>239407</v>
      </c>
      <c r="P686" s="148" t="n">
        <v>239407</v>
      </c>
      <c r="Q686" s="463"/>
      <c r="R686" s="498"/>
      <c r="S686" s="239" t="n">
        <v>1</v>
      </c>
      <c r="T686" s="148" t="n">
        <f aca="false">(P686-O686)*S686</f>
        <v>0</v>
      </c>
      <c r="U686" s="152" t="n">
        <v>2556</v>
      </c>
      <c r="V686" s="153" t="s">
        <v>782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481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63"/>
      <c r="R687" s="498"/>
      <c r="S687" s="239"/>
      <c r="T687" s="148"/>
      <c r="U687" s="152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481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63"/>
      <c r="R688" s="498"/>
      <c r="S688" s="239"/>
      <c r="T688" s="148"/>
      <c r="U688" s="152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481" t="s">
        <v>783</v>
      </c>
      <c r="C689" s="148" t="n">
        <f aca="false">H689+E689</f>
        <v>447.26</v>
      </c>
      <c r="D689" s="149"/>
      <c r="E689" s="148" t="n">
        <f aca="false">F689+G689</f>
        <v>29.26</v>
      </c>
      <c r="F689" s="148" t="n">
        <f aca="false">0.04*T689</f>
        <v>16.72</v>
      </c>
      <c r="G689" s="148" t="n">
        <f aca="false">0.03*T689</f>
        <v>12.54</v>
      </c>
      <c r="H689" s="148" t="n">
        <f aca="false">T689</f>
        <v>418</v>
      </c>
      <c r="I689" s="148" t="n">
        <f aca="false">H689*0.5</f>
        <v>209</v>
      </c>
      <c r="J689" s="25"/>
      <c r="K689" s="25"/>
      <c r="L689" s="25"/>
      <c r="M689" s="25"/>
      <c r="N689" s="25"/>
      <c r="O689" s="148" t="n">
        <v>41435</v>
      </c>
      <c r="P689" s="148" t="n">
        <v>41853</v>
      </c>
      <c r="Q689" s="463"/>
      <c r="R689" s="498"/>
      <c r="S689" s="239" t="n">
        <v>1</v>
      </c>
      <c r="T689" s="148" t="n">
        <f aca="false">(P689-O689)*S689</f>
        <v>418</v>
      </c>
      <c r="U689" s="152" t="s">
        <v>784</v>
      </c>
      <c r="V689" s="153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494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63"/>
      <c r="R690" s="498"/>
      <c r="S690" s="239"/>
      <c r="T690" s="148"/>
      <c r="U690" s="152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481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63"/>
      <c r="R691" s="498"/>
      <c r="S691" s="239"/>
      <c r="T691" s="148"/>
      <c r="U691" s="152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481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63"/>
      <c r="R692" s="498"/>
      <c r="S692" s="239"/>
      <c r="T692" s="148"/>
      <c r="U692" s="152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481" t="s">
        <v>786</v>
      </c>
      <c r="C693" s="148" t="n">
        <f aca="false">H693+E693</f>
        <v>2486.68</v>
      </c>
      <c r="D693" s="149"/>
      <c r="E693" s="148" t="n">
        <f aca="false">F693+G693</f>
        <v>162.68</v>
      </c>
      <c r="F693" s="148" t="n">
        <f aca="false">0.04*T693</f>
        <v>92.96</v>
      </c>
      <c r="G693" s="148" t="n">
        <f aca="false">0.03*T693</f>
        <v>69.72</v>
      </c>
      <c r="H693" s="148" t="n">
        <f aca="false">T693</f>
        <v>2324</v>
      </c>
      <c r="I693" s="148" t="n">
        <f aca="false">H693*0.5</f>
        <v>1162</v>
      </c>
      <c r="J693" s="25"/>
      <c r="K693" s="25"/>
      <c r="L693" s="25"/>
      <c r="M693" s="25"/>
      <c r="N693" s="25"/>
      <c r="O693" s="148" t="n">
        <v>47552</v>
      </c>
      <c r="P693" s="148" t="n">
        <v>49876</v>
      </c>
      <c r="Q693" s="463"/>
      <c r="R693" s="498"/>
      <c r="S693" s="239" t="n">
        <v>1</v>
      </c>
      <c r="T693" s="148" t="n">
        <f aca="false">(P693-O693)*S693</f>
        <v>2324</v>
      </c>
      <c r="U693" s="152" t="n">
        <v>3299</v>
      </c>
      <c r="V693" s="153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481" t="s">
        <v>788</v>
      </c>
      <c r="C694" s="148" t="n">
        <f aca="false">H694+E694</f>
        <v>6339.75</v>
      </c>
      <c r="D694" s="149"/>
      <c r="E694" s="148" t="n">
        <f aca="false">F694+G694</f>
        <v>414.75</v>
      </c>
      <c r="F694" s="148" t="n">
        <f aca="false">0.04*T694</f>
        <v>237</v>
      </c>
      <c r="G694" s="148" t="n">
        <f aca="false">0.03*T694</f>
        <v>177.75</v>
      </c>
      <c r="H694" s="148" t="n">
        <f aca="false">T694</f>
        <v>5925</v>
      </c>
      <c r="I694" s="148" t="n">
        <f aca="false">H694*0.5</f>
        <v>2962.5</v>
      </c>
      <c r="J694" s="25"/>
      <c r="K694" s="25"/>
      <c r="L694" s="25"/>
      <c r="M694" s="25"/>
      <c r="N694" s="25"/>
      <c r="O694" s="148" t="n">
        <v>69572</v>
      </c>
      <c r="P694" s="148" t="n">
        <v>75497</v>
      </c>
      <c r="Q694" s="463"/>
      <c r="R694" s="498"/>
      <c r="S694" s="239" t="n">
        <v>1</v>
      </c>
      <c r="T694" s="148" t="n">
        <f aca="false">(P694-O694)*S694</f>
        <v>5925</v>
      </c>
      <c r="U694" s="152" t="n">
        <v>5770</v>
      </c>
      <c r="V694" s="153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481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63"/>
      <c r="R695" s="498"/>
      <c r="S695" s="239"/>
      <c r="T695" s="148"/>
      <c r="U695" s="152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481" t="s">
        <v>790</v>
      </c>
      <c r="C696" s="148" t="n">
        <f aca="false">H696+E696</f>
        <v>16.05</v>
      </c>
      <c r="D696" s="149"/>
      <c r="E696" s="148" t="n">
        <f aca="false">F696+G696</f>
        <v>1.05</v>
      </c>
      <c r="F696" s="148" t="n">
        <f aca="false">0.04*T696</f>
        <v>0.6</v>
      </c>
      <c r="G696" s="148" t="n">
        <f aca="false">0.03*T696</f>
        <v>0.45</v>
      </c>
      <c r="H696" s="148" t="n">
        <f aca="false">T696</f>
        <v>15</v>
      </c>
      <c r="I696" s="148" t="n">
        <f aca="false">H696*0.5</f>
        <v>7.5</v>
      </c>
      <c r="J696" s="25"/>
      <c r="K696" s="25"/>
      <c r="L696" s="25"/>
      <c r="M696" s="25"/>
      <c r="N696" s="25"/>
      <c r="O696" s="148" t="n">
        <v>62091</v>
      </c>
      <c r="P696" s="148" t="n">
        <v>62680</v>
      </c>
      <c r="Q696" s="463"/>
      <c r="R696" s="498"/>
      <c r="S696" s="239" t="n">
        <v>1</v>
      </c>
      <c r="T696" s="148" t="n">
        <f aca="false">(P696-O696)*S696-T683</f>
        <v>15</v>
      </c>
      <c r="U696" s="152" t="s">
        <v>791</v>
      </c>
      <c r="V696" s="153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115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115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432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432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115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115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115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115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152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24948.12</v>
      </c>
      <c r="D706" s="465"/>
      <c r="E706" s="190"/>
      <c r="F706" s="190"/>
      <c r="G706" s="190"/>
      <c r="H706" s="190"/>
      <c r="I706" s="190" t="n">
        <f aca="false">SUM(I657:I691)</f>
        <v>7559.775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152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152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152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1001491.69127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#REF!+H109+H92+H613+H656+H657+H659+H56+H663</f>
        <v>#REF!</v>
      </c>
      <c r="I709" s="190" t="n">
        <f aca="false">I654+I85+I109+I613+I706</f>
        <v>125038.927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152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152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152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152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152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152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152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152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51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152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6" t="s">
        <v>796</v>
      </c>
      <c r="C719" s="190" t="n">
        <f aca="false">T719</f>
        <v>45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7980</v>
      </c>
      <c r="P719" s="148" t="n">
        <v>8025</v>
      </c>
      <c r="Q719" s="204"/>
      <c r="R719" s="514"/>
      <c r="S719" s="239" t="n">
        <v>1</v>
      </c>
      <c r="T719" s="148" t="n">
        <f aca="false">(P719-O719)*S719</f>
        <v>45</v>
      </c>
      <c r="U719" s="152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6" t="s">
        <v>797</v>
      </c>
      <c r="C720" s="148"/>
      <c r="D720" s="190" t="n">
        <f aca="false">P720-O720</f>
        <v>678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122002</v>
      </c>
      <c r="P720" s="148" t="n">
        <v>122680</v>
      </c>
      <c r="Q720" s="204"/>
      <c r="R720" s="514"/>
      <c r="S720" s="401" t="n">
        <v>1</v>
      </c>
      <c r="T720" s="148" t="n">
        <f aca="false">(P720-O720)*S720</f>
        <v>678</v>
      </c>
      <c r="U720" s="152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6" t="s">
        <v>798</v>
      </c>
      <c r="C721" s="190" t="n">
        <f aca="false">P721-O721</f>
        <v>38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14836</v>
      </c>
      <c r="P721" s="148" t="n">
        <v>14874</v>
      </c>
      <c r="Q721" s="204"/>
      <c r="R721" s="514"/>
      <c r="S721" s="401" t="n">
        <v>1</v>
      </c>
      <c r="T721" s="148" t="n">
        <f aca="false">(P721-O721)*S721</f>
        <v>38</v>
      </c>
      <c r="U721" s="152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6" t="s">
        <v>799</v>
      </c>
      <c r="C722" s="190" t="n">
        <f aca="false">P722-O722</f>
        <v>1985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149" t="n">
        <v>86354</v>
      </c>
      <c r="P722" s="149" t="n">
        <v>88339</v>
      </c>
      <c r="Q722" s="204"/>
      <c r="R722" s="514"/>
      <c r="S722" s="401" t="n">
        <v>1</v>
      </c>
      <c r="T722" s="148" t="n">
        <f aca="false">(P722-O722)*S722</f>
        <v>1985</v>
      </c>
      <c r="U722" s="152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6" t="s">
        <v>800</v>
      </c>
      <c r="C723" s="148" t="n">
        <f aca="false">T723</f>
        <v>163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50727</v>
      </c>
      <c r="P723" s="148" t="n">
        <v>50890</v>
      </c>
      <c r="Q723" s="204"/>
      <c r="R723" s="514"/>
      <c r="S723" s="239" t="n">
        <v>1</v>
      </c>
      <c r="T723" s="148" t="n">
        <f aca="false">(P723-O723)*S723</f>
        <v>163</v>
      </c>
      <c r="U723" s="152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6" t="s">
        <v>801</v>
      </c>
      <c r="C724" s="190" t="n">
        <f aca="false">T724</f>
        <v>952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6160</v>
      </c>
      <c r="P724" s="148" t="n">
        <v>7112</v>
      </c>
      <c r="Q724" s="237"/>
      <c r="R724" s="238"/>
      <c r="S724" s="239" t="n">
        <v>1</v>
      </c>
      <c r="T724" s="148" t="n">
        <f aca="false">P724-O724</f>
        <v>952</v>
      </c>
      <c r="U724" s="152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152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3183</v>
      </c>
      <c r="D726" s="148" t="n">
        <f aca="false">D720+D724</f>
        <v>678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152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51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51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1035369.05127</v>
      </c>
      <c r="D729" s="190" t="n">
        <f aca="false">D709+D726</f>
        <v>678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125038.927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51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51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51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51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51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7"/>
  <sheetViews>
    <sheetView showFormulas="false" showGridLines="true" showRowColHeaders="true" showZeros="true" rightToLeft="false" tabSelected="false" showOutlineSymbols="true" defaultGridColor="true" view="normal" topLeftCell="A40" colorId="64" zoomScale="40" zoomScaleNormal="40" zoomScalePageLayoutView="100" workbookViewId="0">
      <selection pane="topLeft" activeCell="E70" activeCellId="1" sqref="V657:V696 E70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84.85"/>
    <col collapsed="false" customWidth="true" hidden="false" outlineLevel="0" max="2" min="2" style="519" width="27.3"/>
    <col collapsed="false" customWidth="true" hidden="false" outlineLevel="0" max="3" min="3" style="519" width="0.14"/>
    <col collapsed="false" customWidth="true" hidden="false" outlineLevel="0" max="4" min="4" style="519" width="24.43"/>
    <col collapsed="false" customWidth="true" hidden="false" outlineLevel="0" max="5" min="5" style="519" width="23.43"/>
    <col collapsed="false" customWidth="true" hidden="false" outlineLevel="0" max="6" min="6" style="519" width="23.28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5.85"/>
    <col collapsed="false" customWidth="true" hidden="false" outlineLevel="0" max="15" min="15" style="519" width="36"/>
    <col collapsed="false" customWidth="false" hidden="true" outlineLevel="0" max="16" min="16" style="519" width="9.14"/>
    <col collapsed="false" customWidth="true" hidden="true" outlineLevel="0" max="17" min="17" style="519" width="14.85"/>
    <col collapsed="false" customWidth="true" hidden="false" outlineLevel="0" max="18" min="18" style="519" width="11.71"/>
    <col collapsed="false" customWidth="true" hidden="false" outlineLevel="0" max="19" min="19" style="519" width="25.72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26.25" hidden="false" customHeight="fals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26.25" hidden="false" customHeight="false" outlineLevel="0" collapsed="false">
      <c r="A29" s="526"/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26.25" hidden="false" customHeight="false" outlineLevel="0" collapsed="false">
      <c r="A33" s="531" t="s">
        <v>804</v>
      </c>
      <c r="B33" s="393" t="n">
        <f aca="false">G33+D33</f>
        <v>1669.2</v>
      </c>
      <c r="C33" s="393"/>
      <c r="D33" s="393" t="n">
        <f aca="false">E33+F33</f>
        <v>109.2</v>
      </c>
      <c r="E33" s="393" t="n">
        <f aca="false">0.04*G33</f>
        <v>62.4</v>
      </c>
      <c r="F33" s="393" t="n">
        <f aca="false">0.03*G33</f>
        <v>46.8</v>
      </c>
      <c r="G33" s="393" t="n">
        <f aca="false">S33</f>
        <v>1560</v>
      </c>
      <c r="H33" s="393" t="n">
        <f aca="false">0.6*B33</f>
        <v>1001.52</v>
      </c>
      <c r="I33" s="532"/>
      <c r="J33" s="532"/>
      <c r="K33" s="532"/>
      <c r="L33" s="532"/>
      <c r="M33" s="532"/>
      <c r="N33" s="393" t="n">
        <v>4585</v>
      </c>
      <c r="O33" s="393" t="n">
        <v>4624</v>
      </c>
      <c r="P33" s="390"/>
      <c r="Q33" s="392"/>
      <c r="R33" s="533" t="n">
        <v>40</v>
      </c>
      <c r="S33" s="393" t="n">
        <f aca="false">(O33-N33)*R33</f>
        <v>1560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26.25" hidden="false" customHeight="false" outlineLevel="0" collapsed="false">
      <c r="A34" s="531" t="s">
        <v>805</v>
      </c>
      <c r="B34" s="393" t="n">
        <f aca="false">G34+D34</f>
        <v>2011.6</v>
      </c>
      <c r="C34" s="393"/>
      <c r="D34" s="393" t="n">
        <f aca="false">E34+F34</f>
        <v>131.6</v>
      </c>
      <c r="E34" s="393" t="n">
        <f aca="false">0.04*G34</f>
        <v>75.2</v>
      </c>
      <c r="F34" s="393" t="n">
        <f aca="false">0.03*G34</f>
        <v>56.4</v>
      </c>
      <c r="G34" s="393" t="n">
        <f aca="false">S34</f>
        <v>1880</v>
      </c>
      <c r="H34" s="393" t="n">
        <f aca="false">0.6*B34</f>
        <v>1206.96</v>
      </c>
      <c r="I34" s="532"/>
      <c r="J34" s="532"/>
      <c r="K34" s="532"/>
      <c r="L34" s="532"/>
      <c r="M34" s="532"/>
      <c r="N34" s="393" t="n">
        <v>4136</v>
      </c>
      <c r="O34" s="393" t="n">
        <v>4183</v>
      </c>
      <c r="P34" s="390"/>
      <c r="Q34" s="392"/>
      <c r="R34" s="533" t="n">
        <v>40</v>
      </c>
      <c r="S34" s="393" t="n">
        <f aca="false">(O34-N34)*R34</f>
        <v>1880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26.25" hidden="false" customHeight="false" outlineLevel="0" collapsed="false">
      <c r="A35" s="531" t="s">
        <v>806</v>
      </c>
      <c r="B35" s="393" t="n">
        <f aca="false">G35+D35</f>
        <v>2354</v>
      </c>
      <c r="C35" s="393"/>
      <c r="D35" s="393" t="n">
        <f aca="false">E35+F35</f>
        <v>154</v>
      </c>
      <c r="E35" s="393" t="n">
        <f aca="false">0.04*G35</f>
        <v>88</v>
      </c>
      <c r="F35" s="393" t="n">
        <f aca="false">0.03*G35</f>
        <v>66</v>
      </c>
      <c r="G35" s="393" t="n">
        <f aca="false">S35</f>
        <v>2200</v>
      </c>
      <c r="H35" s="393" t="n">
        <f aca="false">0.6*B35</f>
        <v>1412.4</v>
      </c>
      <c r="I35" s="532"/>
      <c r="J35" s="532"/>
      <c r="K35" s="532"/>
      <c r="L35" s="532"/>
      <c r="M35" s="532"/>
      <c r="N35" s="393" t="n">
        <v>4585</v>
      </c>
      <c r="O35" s="393" t="n">
        <v>4640</v>
      </c>
      <c r="P35" s="390"/>
      <c r="Q35" s="392"/>
      <c r="R35" s="533" t="n">
        <v>40</v>
      </c>
      <c r="S35" s="393" t="n">
        <f aca="false">(O35-N35)*R35</f>
        <v>2200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26.25" hidden="false" customHeight="false" outlineLevel="0" collapsed="false">
      <c r="A36" s="531" t="s">
        <v>807</v>
      </c>
      <c r="B36" s="393" t="n">
        <f aca="false">G36+D36</f>
        <v>13952.8</v>
      </c>
      <c r="C36" s="393"/>
      <c r="D36" s="393" t="n">
        <f aca="false">E36+F36</f>
        <v>912.8</v>
      </c>
      <c r="E36" s="393" t="n">
        <f aca="false">0.04*G36</f>
        <v>521.6</v>
      </c>
      <c r="F36" s="393" t="n">
        <f aca="false">0.03*G36</f>
        <v>391.2</v>
      </c>
      <c r="G36" s="393" t="n">
        <f aca="false">S36</f>
        <v>13040</v>
      </c>
      <c r="H36" s="393" t="n">
        <f aca="false">0.6*B36</f>
        <v>8371.68</v>
      </c>
      <c r="I36" s="532"/>
      <c r="J36" s="532"/>
      <c r="K36" s="532"/>
      <c r="L36" s="532"/>
      <c r="M36" s="532"/>
      <c r="N36" s="393" t="n">
        <v>14923</v>
      </c>
      <c r="O36" s="393" t="n">
        <v>15249</v>
      </c>
      <c r="P36" s="390"/>
      <c r="Q36" s="392"/>
      <c r="R36" s="533" t="n">
        <v>40</v>
      </c>
      <c r="S36" s="393" t="n">
        <f aca="false">(O36-N36)*R36</f>
        <v>13040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26.25" hidden="false" customHeight="false" outlineLevel="0" collapsed="false">
      <c r="A37" s="531" t="s">
        <v>808</v>
      </c>
      <c r="B37" s="393" t="n">
        <f aca="false">G37+D37</f>
        <v>1412.4</v>
      </c>
      <c r="C37" s="393"/>
      <c r="D37" s="393" t="n">
        <f aca="false">E37+F37</f>
        <v>92.4</v>
      </c>
      <c r="E37" s="393" t="n">
        <f aca="false">0.04*G37</f>
        <v>52.8</v>
      </c>
      <c r="F37" s="393" t="n">
        <f aca="false">0.03*G37</f>
        <v>39.6</v>
      </c>
      <c r="G37" s="393" t="n">
        <f aca="false">S37</f>
        <v>1320</v>
      </c>
      <c r="H37" s="393" t="n">
        <f aca="false">0.6*B37</f>
        <v>847.44</v>
      </c>
      <c r="I37" s="532"/>
      <c r="J37" s="532"/>
      <c r="K37" s="532"/>
      <c r="L37" s="532"/>
      <c r="M37" s="532"/>
      <c r="N37" s="393" t="n">
        <v>6396</v>
      </c>
      <c r="O37" s="393" t="n">
        <v>6429</v>
      </c>
      <c r="P37" s="390"/>
      <c r="Q37" s="392"/>
      <c r="R37" s="533" t="n">
        <v>40</v>
      </c>
      <c r="S37" s="393" t="n">
        <f aca="false">(O37-N37)*R37</f>
        <v>1320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26.25" hidden="false" customHeight="false" outlineLevel="0" collapsed="false">
      <c r="A38" s="531" t="s">
        <v>809</v>
      </c>
      <c r="B38" s="393" t="n">
        <f aca="false">G38+D38</f>
        <v>353.1</v>
      </c>
      <c r="C38" s="393"/>
      <c r="D38" s="393" t="n">
        <f aca="false">E38+F38</f>
        <v>23.1</v>
      </c>
      <c r="E38" s="393" t="n">
        <f aca="false">0.04*G38</f>
        <v>13.2</v>
      </c>
      <c r="F38" s="393" t="n">
        <f aca="false">0.03*G38</f>
        <v>9.9</v>
      </c>
      <c r="G38" s="393" t="n">
        <f aca="false">S38</f>
        <v>330</v>
      </c>
      <c r="H38" s="393" t="n">
        <f aca="false">0.6*B38</f>
        <v>211.86</v>
      </c>
      <c r="I38" s="532"/>
      <c r="J38" s="532"/>
      <c r="K38" s="532"/>
      <c r="L38" s="532"/>
      <c r="M38" s="532"/>
      <c r="N38" s="393" t="n">
        <v>681</v>
      </c>
      <c r="O38" s="393" t="n">
        <v>692</v>
      </c>
      <c r="P38" s="390"/>
      <c r="Q38" s="392"/>
      <c r="R38" s="533" t="n">
        <v>30</v>
      </c>
      <c r="S38" s="393" t="n">
        <f aca="false">(O38-N38)*R38</f>
        <v>330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26.25" hidden="false" customHeight="false" outlineLevel="0" collapsed="false">
      <c r="A39" s="531" t="s">
        <v>810</v>
      </c>
      <c r="B39" s="393" t="n">
        <f aca="false">G39+D39</f>
        <v>1669.2</v>
      </c>
      <c r="C39" s="393"/>
      <c r="D39" s="393" t="n">
        <f aca="false">E39+F39</f>
        <v>109.2</v>
      </c>
      <c r="E39" s="393" t="n">
        <f aca="false">0.04*G39</f>
        <v>62.4</v>
      </c>
      <c r="F39" s="393" t="n">
        <f aca="false">0.03*G39</f>
        <v>46.8</v>
      </c>
      <c r="G39" s="393" t="n">
        <f aca="false">S39</f>
        <v>1560</v>
      </c>
      <c r="H39" s="393" t="n">
        <f aca="false">0.6*B39</f>
        <v>1001.52</v>
      </c>
      <c r="I39" s="532"/>
      <c r="J39" s="532"/>
      <c r="K39" s="532"/>
      <c r="L39" s="532"/>
      <c r="M39" s="532"/>
      <c r="N39" s="393" t="n">
        <v>4064</v>
      </c>
      <c r="O39" s="393" t="n">
        <v>4103</v>
      </c>
      <c r="P39" s="390"/>
      <c r="Q39" s="392"/>
      <c r="R39" s="533" t="n">
        <v>40</v>
      </c>
      <c r="S39" s="393" t="n">
        <f aca="false">(O39-N39)*R39</f>
        <v>1560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26.25" hidden="false" customHeight="false" outlineLevel="0" collapsed="false">
      <c r="A40" s="531" t="s">
        <v>811</v>
      </c>
      <c r="B40" s="393" t="n">
        <f aca="false">G40+D40</f>
        <v>2568</v>
      </c>
      <c r="C40" s="393"/>
      <c r="D40" s="393" t="n">
        <f aca="false">E40+F40</f>
        <v>168</v>
      </c>
      <c r="E40" s="393" t="n">
        <f aca="false">0.04*G40</f>
        <v>96</v>
      </c>
      <c r="F40" s="393" t="n">
        <f aca="false">0.03*G40</f>
        <v>72</v>
      </c>
      <c r="G40" s="393" t="n">
        <f aca="false">S40</f>
        <v>2400</v>
      </c>
      <c r="H40" s="393" t="n">
        <f aca="false">0.6*B40</f>
        <v>1540.8</v>
      </c>
      <c r="I40" s="532"/>
      <c r="J40" s="532"/>
      <c r="K40" s="532"/>
      <c r="L40" s="532"/>
      <c r="M40" s="532"/>
      <c r="N40" s="393" t="n">
        <v>4886</v>
      </c>
      <c r="O40" s="393" t="n">
        <v>4946</v>
      </c>
      <c r="P40" s="390"/>
      <c r="Q40" s="392"/>
      <c r="R40" s="533" t="n">
        <v>40</v>
      </c>
      <c r="S40" s="393" t="n">
        <f aca="false">(O40-N40)*R40</f>
        <v>2400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26.25" hidden="false" customHeight="false" outlineLevel="0" collapsed="false">
      <c r="A41" s="531" t="s">
        <v>812</v>
      </c>
      <c r="B41" s="393" t="n">
        <f aca="false">G41+D41</f>
        <v>2867.6</v>
      </c>
      <c r="C41" s="393"/>
      <c r="D41" s="393" t="n">
        <f aca="false">E41+F41</f>
        <v>187.6</v>
      </c>
      <c r="E41" s="393" t="n">
        <f aca="false">0.04*G41</f>
        <v>107.2</v>
      </c>
      <c r="F41" s="393" t="n">
        <f aca="false">0.03*G41</f>
        <v>80.4</v>
      </c>
      <c r="G41" s="393" t="n">
        <f aca="false">S41</f>
        <v>2680</v>
      </c>
      <c r="H41" s="393" t="n">
        <f aca="false">0.6*B41</f>
        <v>1720.56</v>
      </c>
      <c r="I41" s="532"/>
      <c r="J41" s="532"/>
      <c r="K41" s="532"/>
      <c r="L41" s="532"/>
      <c r="M41" s="532"/>
      <c r="N41" s="393" t="n">
        <v>8468</v>
      </c>
      <c r="O41" s="393" t="n">
        <v>8535</v>
      </c>
      <c r="P41" s="390"/>
      <c r="Q41" s="392"/>
      <c r="R41" s="533" t="n">
        <v>40</v>
      </c>
      <c r="S41" s="393" t="n">
        <f aca="false">(O41-N41)*R41</f>
        <v>2680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26.25" hidden="false" customHeight="false" outlineLevel="0" collapsed="false">
      <c r="A42" s="531" t="s">
        <v>813</v>
      </c>
      <c r="B42" s="393" t="n">
        <f aca="false">G42+D42</f>
        <v>1155.6</v>
      </c>
      <c r="C42" s="393"/>
      <c r="D42" s="393" t="n">
        <f aca="false">E42+F42</f>
        <v>75.6</v>
      </c>
      <c r="E42" s="393" t="n">
        <f aca="false">0.04*G42</f>
        <v>43.2</v>
      </c>
      <c r="F42" s="393" t="n">
        <f aca="false">0.03*G42</f>
        <v>32.4</v>
      </c>
      <c r="G42" s="393" t="n">
        <f aca="false">S42</f>
        <v>1080</v>
      </c>
      <c r="H42" s="393" t="n">
        <f aca="false">0.6*B42</f>
        <v>693.36</v>
      </c>
      <c r="I42" s="532"/>
      <c r="J42" s="532"/>
      <c r="K42" s="532"/>
      <c r="L42" s="532"/>
      <c r="M42" s="532"/>
      <c r="N42" s="393" t="n">
        <v>1937</v>
      </c>
      <c r="O42" s="393" t="n">
        <v>1964</v>
      </c>
      <c r="P42" s="390"/>
      <c r="Q42" s="392"/>
      <c r="R42" s="533" t="n">
        <v>40</v>
      </c>
      <c r="S42" s="393" t="n">
        <f aca="false">(O42-N42)*R42</f>
        <v>1080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26.25" hidden="false" customHeight="false" outlineLevel="0" collapsed="false">
      <c r="A43" s="531" t="s">
        <v>814</v>
      </c>
      <c r="B43" s="393" t="n">
        <f aca="false">G43+D43</f>
        <v>984.4</v>
      </c>
      <c r="C43" s="393"/>
      <c r="D43" s="393" t="n">
        <f aca="false">E43+F43</f>
        <v>64.4</v>
      </c>
      <c r="E43" s="393" t="n">
        <f aca="false">0.04*G43</f>
        <v>36.8</v>
      </c>
      <c r="F43" s="393" t="n">
        <f aca="false">0.03*G43</f>
        <v>27.6</v>
      </c>
      <c r="G43" s="393" t="n">
        <f aca="false">S43</f>
        <v>920</v>
      </c>
      <c r="H43" s="393" t="n">
        <f aca="false">0.6*B43</f>
        <v>590.64</v>
      </c>
      <c r="I43" s="532"/>
      <c r="J43" s="532"/>
      <c r="K43" s="532"/>
      <c r="L43" s="532"/>
      <c r="M43" s="532"/>
      <c r="N43" s="393" t="n">
        <v>1448</v>
      </c>
      <c r="O43" s="393" t="n">
        <v>1471</v>
      </c>
      <c r="P43" s="390"/>
      <c r="Q43" s="392"/>
      <c r="R43" s="533" t="n">
        <v>40</v>
      </c>
      <c r="S43" s="393" t="n">
        <f aca="false">(O43-N43)*R43</f>
        <v>920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27" hidden="false" customHeight="true" outlineLevel="0" collapsed="false">
      <c r="A44" s="534" t="s">
        <v>815</v>
      </c>
      <c r="B44" s="535" t="n">
        <f aca="false">G44+D44</f>
        <v>7190.4</v>
      </c>
      <c r="C44" s="535"/>
      <c r="D44" s="535" t="n">
        <f aca="false">E44+F44</f>
        <v>470.4</v>
      </c>
      <c r="E44" s="535" t="n">
        <f aca="false">0.04*G44</f>
        <v>268.8</v>
      </c>
      <c r="F44" s="535" t="n">
        <f aca="false">0.03*G44</f>
        <v>201.6</v>
      </c>
      <c r="G44" s="535" t="n">
        <f aca="false">S44</f>
        <v>6720</v>
      </c>
      <c r="H44" s="535" t="n">
        <f aca="false">0.6*B44</f>
        <v>4314.24</v>
      </c>
      <c r="I44" s="536"/>
      <c r="J44" s="536"/>
      <c r="K44" s="536"/>
      <c r="L44" s="536"/>
      <c r="M44" s="536"/>
      <c r="N44" s="535" t="n">
        <v>27678</v>
      </c>
      <c r="O44" s="535" t="n">
        <v>27846</v>
      </c>
      <c r="P44" s="537"/>
      <c r="Q44" s="538"/>
      <c r="R44" s="539" t="n">
        <v>40</v>
      </c>
      <c r="S44" s="535" t="n">
        <f aca="false">(O44-N44)*R44</f>
        <v>6720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26.25" hidden="false" customHeight="false" outlineLevel="0" collapsed="false">
      <c r="A45" s="531" t="s">
        <v>816</v>
      </c>
      <c r="B45" s="393" t="n">
        <f aca="false">G45+D45</f>
        <v>11941.2</v>
      </c>
      <c r="C45" s="393"/>
      <c r="D45" s="393" t="n">
        <f aca="false">E45+F45</f>
        <v>781.2</v>
      </c>
      <c r="E45" s="393" t="n">
        <f aca="false">0.04*G45</f>
        <v>446.4</v>
      </c>
      <c r="F45" s="393" t="n">
        <f aca="false">0.03*G45</f>
        <v>334.8</v>
      </c>
      <c r="G45" s="393" t="n">
        <f aca="false">S45</f>
        <v>11160</v>
      </c>
      <c r="H45" s="393" t="n">
        <f aca="false">0.6*B45</f>
        <v>7164.72</v>
      </c>
      <c r="I45" s="532"/>
      <c r="J45" s="532"/>
      <c r="K45" s="532"/>
      <c r="L45" s="532"/>
      <c r="M45" s="532"/>
      <c r="N45" s="393" t="n">
        <v>22856</v>
      </c>
      <c r="O45" s="393" t="n">
        <v>23135</v>
      </c>
      <c r="P45" s="390"/>
      <c r="Q45" s="392"/>
      <c r="R45" s="533" t="n">
        <v>40</v>
      </c>
      <c r="S45" s="393" t="n">
        <f aca="false">(O45-N45)*R45</f>
        <v>11160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26.25" hidden="false" customHeight="false" outlineLevel="0" collapsed="false">
      <c r="A46" s="531" t="s">
        <v>817</v>
      </c>
      <c r="B46" s="393" t="n">
        <f aca="false">G46+D46</f>
        <v>8474.4</v>
      </c>
      <c r="C46" s="393"/>
      <c r="D46" s="393" t="n">
        <f aca="false">E46+F46</f>
        <v>554.4</v>
      </c>
      <c r="E46" s="393" t="n">
        <f aca="false">0.04*G46</f>
        <v>316.8</v>
      </c>
      <c r="F46" s="393" t="n">
        <f aca="false">0.03*G46</f>
        <v>237.6</v>
      </c>
      <c r="G46" s="393" t="n">
        <f aca="false">S46</f>
        <v>7920</v>
      </c>
      <c r="H46" s="393" t="n">
        <f aca="false">0.6*B46</f>
        <v>5084.64</v>
      </c>
      <c r="I46" s="532"/>
      <c r="J46" s="532"/>
      <c r="K46" s="532"/>
      <c r="L46" s="532"/>
      <c r="M46" s="532"/>
      <c r="N46" s="393" t="n">
        <v>17340</v>
      </c>
      <c r="O46" s="393" t="n">
        <v>17538</v>
      </c>
      <c r="P46" s="390"/>
      <c r="Q46" s="392"/>
      <c r="R46" s="533" t="n">
        <v>40</v>
      </c>
      <c r="S46" s="393" t="n">
        <f aca="false">(O46-N46)*R46</f>
        <v>7920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26.25" hidden="false" customHeight="false" outlineLevel="0" collapsed="false">
      <c r="A47" s="531" t="s">
        <v>818</v>
      </c>
      <c r="B47" s="393" t="n">
        <f aca="false">G47+D47</f>
        <v>984.4</v>
      </c>
      <c r="C47" s="393"/>
      <c r="D47" s="393" t="n">
        <f aca="false">E47+F47</f>
        <v>64.4</v>
      </c>
      <c r="E47" s="393" t="n">
        <f aca="false">0.04*G47</f>
        <v>36.8</v>
      </c>
      <c r="F47" s="393" t="n">
        <f aca="false">0.03*G47</f>
        <v>27.6</v>
      </c>
      <c r="G47" s="393" t="n">
        <f aca="false">S47</f>
        <v>920</v>
      </c>
      <c r="H47" s="393" t="n">
        <f aca="false">0.6*B47</f>
        <v>590.64</v>
      </c>
      <c r="I47" s="532"/>
      <c r="J47" s="532"/>
      <c r="K47" s="532"/>
      <c r="L47" s="532"/>
      <c r="M47" s="532"/>
      <c r="N47" s="393" t="n">
        <v>2606</v>
      </c>
      <c r="O47" s="393" t="n">
        <v>2629</v>
      </c>
      <c r="P47" s="390"/>
      <c r="Q47" s="392"/>
      <c r="R47" s="533" t="n">
        <v>40</v>
      </c>
      <c r="S47" s="393" t="n">
        <f aca="false">(O47-N47)*R47</f>
        <v>920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26.25" hidden="false" customHeight="fals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26.25" hidden="false" customHeight="false" outlineLevel="0" collapsed="false">
      <c r="A49" s="531" t="s">
        <v>819</v>
      </c>
      <c r="B49" s="393" t="n">
        <f aca="false">G49+D49</f>
        <v>18361.2</v>
      </c>
      <c r="C49" s="393"/>
      <c r="D49" s="393" t="n">
        <f aca="false">E49+F49</f>
        <v>1201.2</v>
      </c>
      <c r="E49" s="393" t="n">
        <f aca="false">0.04*G49</f>
        <v>686.4</v>
      </c>
      <c r="F49" s="393" t="n">
        <f aca="false">0.03*G49</f>
        <v>514.8</v>
      </c>
      <c r="G49" s="393" t="n">
        <f aca="false">S49</f>
        <v>17160</v>
      </c>
      <c r="H49" s="393" t="n">
        <f aca="false">0.6*B49</f>
        <v>11016.72</v>
      </c>
      <c r="I49" s="532"/>
      <c r="J49" s="532"/>
      <c r="K49" s="532"/>
      <c r="L49" s="532"/>
      <c r="M49" s="532"/>
      <c r="N49" s="393" t="n">
        <v>24502</v>
      </c>
      <c r="O49" s="393" t="n">
        <v>24788</v>
      </c>
      <c r="P49" s="390"/>
      <c r="Q49" s="392"/>
      <c r="R49" s="533" t="n">
        <v>60</v>
      </c>
      <c r="S49" s="393" t="n">
        <f aca="false">(O49-N49)*R49</f>
        <v>17160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26.25" hidden="false" customHeight="false" outlineLevel="0" collapsed="false">
      <c r="A50" s="531" t="s">
        <v>820</v>
      </c>
      <c r="B50" s="393" t="n">
        <f aca="false">G50+D50</f>
        <v>2568</v>
      </c>
      <c r="C50" s="393"/>
      <c r="D50" s="393" t="n">
        <f aca="false">E50+F50</f>
        <v>168</v>
      </c>
      <c r="E50" s="393" t="n">
        <f aca="false">0.04*G50</f>
        <v>96</v>
      </c>
      <c r="F50" s="393" t="n">
        <f aca="false">0.03*G50</f>
        <v>72</v>
      </c>
      <c r="G50" s="393" t="n">
        <f aca="false">S50</f>
        <v>2400</v>
      </c>
      <c r="H50" s="393" t="n">
        <f aca="false">0.6*B50</f>
        <v>1540.8</v>
      </c>
      <c r="I50" s="532"/>
      <c r="J50" s="532"/>
      <c r="K50" s="532"/>
      <c r="L50" s="532"/>
      <c r="M50" s="532"/>
      <c r="N50" s="393" t="n">
        <v>3094</v>
      </c>
      <c r="O50" s="393" t="n">
        <v>3154</v>
      </c>
      <c r="P50" s="390"/>
      <c r="Q50" s="392"/>
      <c r="R50" s="533" t="n">
        <v>40</v>
      </c>
      <c r="S50" s="393" t="n">
        <f aca="false">(O50-N50)*R50</f>
        <v>2400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26.25" hidden="false" customHeight="false" outlineLevel="0" collapsed="false">
      <c r="A51" s="531" t="s">
        <v>821</v>
      </c>
      <c r="B51" s="393" t="n">
        <f aca="false">G51+D51</f>
        <v>1369.6</v>
      </c>
      <c r="C51" s="393"/>
      <c r="D51" s="393" t="n">
        <f aca="false">E51+F51</f>
        <v>89.6</v>
      </c>
      <c r="E51" s="393" t="n">
        <f aca="false">0.04*G51</f>
        <v>51.2</v>
      </c>
      <c r="F51" s="393" t="n">
        <f aca="false">0.03*G51</f>
        <v>38.4</v>
      </c>
      <c r="G51" s="393" t="n">
        <f aca="false">S51</f>
        <v>1280</v>
      </c>
      <c r="H51" s="393" t="n">
        <f aca="false">0.6*B51</f>
        <v>821.76</v>
      </c>
      <c r="I51" s="532"/>
      <c r="J51" s="532"/>
      <c r="K51" s="532"/>
      <c r="L51" s="532"/>
      <c r="M51" s="532"/>
      <c r="N51" s="393" t="n">
        <v>2483</v>
      </c>
      <c r="O51" s="393" t="n">
        <v>2515</v>
      </c>
      <c r="P51" s="390"/>
      <c r="Q51" s="392"/>
      <c r="R51" s="533" t="n">
        <v>40</v>
      </c>
      <c r="S51" s="393" t="n">
        <f aca="false">(O51-N51)*R51</f>
        <v>1280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26.25" hidden="false" customHeight="false" outlineLevel="0" collapsed="false">
      <c r="A52" s="531" t="s">
        <v>822</v>
      </c>
      <c r="B52" s="393" t="n">
        <f aca="false">G52+D52</f>
        <v>1840.4</v>
      </c>
      <c r="C52" s="393"/>
      <c r="D52" s="393" t="n">
        <f aca="false">E52+F52</f>
        <v>120.4</v>
      </c>
      <c r="E52" s="393" t="n">
        <f aca="false">0.04*G52</f>
        <v>68.8</v>
      </c>
      <c r="F52" s="393" t="n">
        <f aca="false">0.03*G52</f>
        <v>51.6</v>
      </c>
      <c r="G52" s="393" t="n">
        <f aca="false">S52</f>
        <v>1720</v>
      </c>
      <c r="H52" s="393" t="n">
        <f aca="false">0.6*B52</f>
        <v>1104.24</v>
      </c>
      <c r="I52" s="532"/>
      <c r="J52" s="532"/>
      <c r="K52" s="532"/>
      <c r="L52" s="532"/>
      <c r="M52" s="532"/>
      <c r="N52" s="393" t="n">
        <v>5157</v>
      </c>
      <c r="O52" s="393" t="n">
        <v>5200</v>
      </c>
      <c r="P52" s="390"/>
      <c r="Q52" s="392"/>
      <c r="R52" s="533" t="n">
        <v>40</v>
      </c>
      <c r="S52" s="393" t="n">
        <f aca="false">(O52-N52)*R52</f>
        <v>1720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26.25" hidden="false" customHeight="false" outlineLevel="0" collapsed="false">
      <c r="A53" s="531" t="s">
        <v>823</v>
      </c>
      <c r="B53" s="393" t="n">
        <f aca="false">G53+D53</f>
        <v>7875.2</v>
      </c>
      <c r="C53" s="393"/>
      <c r="D53" s="393" t="n">
        <f aca="false">E53+F53</f>
        <v>515.2</v>
      </c>
      <c r="E53" s="393" t="n">
        <f aca="false">0.04*G53</f>
        <v>294.4</v>
      </c>
      <c r="F53" s="393" t="n">
        <f aca="false">0.03*G53</f>
        <v>220.8</v>
      </c>
      <c r="G53" s="393" t="n">
        <f aca="false">S53</f>
        <v>7360</v>
      </c>
      <c r="H53" s="393" t="n">
        <f aca="false">0.6*B53</f>
        <v>4725.12</v>
      </c>
      <c r="I53" s="532"/>
      <c r="J53" s="532"/>
      <c r="K53" s="532"/>
      <c r="L53" s="532"/>
      <c r="M53" s="532"/>
      <c r="N53" s="393" t="n">
        <v>29572</v>
      </c>
      <c r="O53" s="393" t="n">
        <v>29756</v>
      </c>
      <c r="P53" s="390"/>
      <c r="Q53" s="392"/>
      <c r="R53" s="533" t="n">
        <v>40</v>
      </c>
      <c r="S53" s="393" t="n">
        <f aca="false">(O53-N53)*R53</f>
        <v>7360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26.25" hidden="false" customHeight="false" outlineLevel="0" collapsed="false">
      <c r="A54" s="531" t="s">
        <v>824</v>
      </c>
      <c r="B54" s="393" t="n">
        <f aca="false">G54+D54</f>
        <v>4494</v>
      </c>
      <c r="C54" s="393"/>
      <c r="D54" s="393" t="n">
        <f aca="false">E54+F54</f>
        <v>294</v>
      </c>
      <c r="E54" s="393" t="n">
        <f aca="false">0.04*G54</f>
        <v>168</v>
      </c>
      <c r="F54" s="393" t="n">
        <f aca="false">0.03*G54</f>
        <v>126</v>
      </c>
      <c r="G54" s="393" t="n">
        <f aca="false">S54</f>
        <v>4200</v>
      </c>
      <c r="H54" s="393" t="n">
        <f aca="false">0.6*B54</f>
        <v>2696.4</v>
      </c>
      <c r="I54" s="532"/>
      <c r="J54" s="532"/>
      <c r="K54" s="532"/>
      <c r="L54" s="532"/>
      <c r="M54" s="532"/>
      <c r="N54" s="393" t="n">
        <v>9159</v>
      </c>
      <c r="O54" s="393" t="n">
        <v>9264</v>
      </c>
      <c r="P54" s="390"/>
      <c r="Q54" s="392"/>
      <c r="R54" s="533" t="n">
        <v>40</v>
      </c>
      <c r="S54" s="393" t="n">
        <f aca="false">(O54-N54)*R54</f>
        <v>4200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26.25" hidden="false" customHeight="false" outlineLevel="0" collapsed="false">
      <c r="A55" s="531" t="s">
        <v>825</v>
      </c>
      <c r="B55" s="393" t="n">
        <f aca="false">G55+D55</f>
        <v>1112.8</v>
      </c>
      <c r="C55" s="393"/>
      <c r="D55" s="393" t="n">
        <f aca="false">E55+F55</f>
        <v>72.8</v>
      </c>
      <c r="E55" s="393" t="n">
        <f aca="false">0.04*G55</f>
        <v>41.6</v>
      </c>
      <c r="F55" s="393" t="n">
        <f aca="false">0.03*G55</f>
        <v>31.2</v>
      </c>
      <c r="G55" s="393" t="n">
        <f aca="false">S55</f>
        <v>1040</v>
      </c>
      <c r="H55" s="393" t="n">
        <f aca="false">0.6*B55</f>
        <v>667.68</v>
      </c>
      <c r="I55" s="532"/>
      <c r="J55" s="532"/>
      <c r="K55" s="532"/>
      <c r="L55" s="532"/>
      <c r="M55" s="532"/>
      <c r="N55" s="393" t="n">
        <v>2019</v>
      </c>
      <c r="O55" s="393" t="n">
        <v>2045</v>
      </c>
      <c r="P55" s="390"/>
      <c r="Q55" s="392"/>
      <c r="R55" s="533" t="n">
        <v>40</v>
      </c>
      <c r="S55" s="393" t="n">
        <f aca="false">(O55-N55)*R55</f>
        <v>1040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26.25" hidden="false" customHeight="false" outlineLevel="0" collapsed="false">
      <c r="A56" s="531" t="s">
        <v>826</v>
      </c>
      <c r="B56" s="393" t="n">
        <f aca="false">G56+D56</f>
        <v>13867.2</v>
      </c>
      <c r="C56" s="393"/>
      <c r="D56" s="393" t="n">
        <f aca="false">E56+F56</f>
        <v>907.2</v>
      </c>
      <c r="E56" s="393" t="n">
        <f aca="false">0.04*G56</f>
        <v>518.4</v>
      </c>
      <c r="F56" s="393" t="n">
        <f aca="false">0.03*G56</f>
        <v>388.8</v>
      </c>
      <c r="G56" s="393" t="n">
        <f aca="false">S56</f>
        <v>12960</v>
      </c>
      <c r="H56" s="393" t="n">
        <f aca="false">0.6*B56</f>
        <v>8320.32</v>
      </c>
      <c r="I56" s="532"/>
      <c r="J56" s="532"/>
      <c r="K56" s="532"/>
      <c r="L56" s="532"/>
      <c r="M56" s="532"/>
      <c r="N56" s="393" t="n">
        <v>41743</v>
      </c>
      <c r="O56" s="393" t="n">
        <v>42067</v>
      </c>
      <c r="P56" s="390"/>
      <c r="Q56" s="392"/>
      <c r="R56" s="533" t="n">
        <v>40</v>
      </c>
      <c r="S56" s="393" t="n">
        <f aca="false">(O56-N56)*R56</f>
        <v>12960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26.25" hidden="false" customHeight="false" outlineLevel="0" collapsed="false">
      <c r="A57" s="531" t="s">
        <v>827</v>
      </c>
      <c r="B57" s="393" t="n">
        <f aca="false">G57+D57</f>
        <v>6676.8</v>
      </c>
      <c r="C57" s="393"/>
      <c r="D57" s="393" t="n">
        <f aca="false">E57+F57</f>
        <v>436.8</v>
      </c>
      <c r="E57" s="393" t="n">
        <f aca="false">0.04*G57</f>
        <v>249.6</v>
      </c>
      <c r="F57" s="393" t="n">
        <f aca="false">0.03*G57</f>
        <v>187.2</v>
      </c>
      <c r="G57" s="393" t="n">
        <f aca="false">S57</f>
        <v>6240</v>
      </c>
      <c r="H57" s="393" t="n">
        <f aca="false">0.6*B57</f>
        <v>4006.08</v>
      </c>
      <c r="I57" s="532"/>
      <c r="J57" s="532"/>
      <c r="K57" s="532"/>
      <c r="L57" s="532"/>
      <c r="M57" s="532"/>
      <c r="N57" s="393" t="n">
        <v>11462</v>
      </c>
      <c r="O57" s="393" t="n">
        <v>11618</v>
      </c>
      <c r="P57" s="390"/>
      <c r="Q57" s="392"/>
      <c r="R57" s="533" t="n">
        <v>40</v>
      </c>
      <c r="S57" s="393" t="n">
        <f aca="false">(O57-N57)*R57</f>
        <v>6240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26.25" hidden="false" customHeight="fals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26.25" hidden="false" customHeight="false" outlineLevel="0" collapsed="false">
      <c r="A59" s="531" t="s">
        <v>829</v>
      </c>
      <c r="B59" s="540" t="n">
        <f aca="false">G59+D59</f>
        <v>3509.6</v>
      </c>
      <c r="C59" s="540"/>
      <c r="D59" s="540" t="n">
        <f aca="false">E59+F59</f>
        <v>229.6</v>
      </c>
      <c r="E59" s="540" t="n">
        <f aca="false">0.04*G59</f>
        <v>131.2</v>
      </c>
      <c r="F59" s="540" t="n">
        <f aca="false">0.03*G59</f>
        <v>98.4</v>
      </c>
      <c r="G59" s="540" t="n">
        <f aca="false">S59</f>
        <v>3280</v>
      </c>
      <c r="H59" s="540" t="n">
        <f aca="false">0.6*B59</f>
        <v>2105.76</v>
      </c>
      <c r="I59" s="532"/>
      <c r="J59" s="532"/>
      <c r="K59" s="532"/>
      <c r="L59" s="532"/>
      <c r="M59" s="532"/>
      <c r="N59" s="540" t="n">
        <v>1106</v>
      </c>
      <c r="O59" s="540" t="n">
        <v>1188</v>
      </c>
      <c r="P59" s="390"/>
      <c r="Q59" s="541"/>
      <c r="R59" s="542" t="n">
        <v>40</v>
      </c>
      <c r="S59" s="540" t="n">
        <f aca="false">(O59-N59)*R59</f>
        <v>3280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26.25" hidden="false" customHeight="false" outlineLevel="0" collapsed="false">
      <c r="A60" s="531" t="s">
        <v>830</v>
      </c>
      <c r="B60" s="393" t="n">
        <f aca="false">G60+D60</f>
        <v>3787.8</v>
      </c>
      <c r="C60" s="393"/>
      <c r="D60" s="393" t="n">
        <f aca="false">E60+F60</f>
        <v>247.8</v>
      </c>
      <c r="E60" s="393" t="n">
        <f aca="false">0.04*G60</f>
        <v>141.6</v>
      </c>
      <c r="F60" s="393" t="n">
        <f aca="false">0.03*G60</f>
        <v>106.2</v>
      </c>
      <c r="G60" s="393" t="n">
        <f aca="false">S60</f>
        <v>3540</v>
      </c>
      <c r="H60" s="393" t="n">
        <f aca="false">0.6*B60</f>
        <v>2272.68</v>
      </c>
      <c r="I60" s="543"/>
      <c r="J60" s="543"/>
      <c r="K60" s="543"/>
      <c r="L60" s="543"/>
      <c r="M60" s="543"/>
      <c r="N60" s="393" t="n">
        <v>1447</v>
      </c>
      <c r="O60" s="393" t="n">
        <v>1565</v>
      </c>
      <c r="P60" s="544"/>
      <c r="Q60" s="392"/>
      <c r="R60" s="533" t="n">
        <v>30</v>
      </c>
      <c r="S60" s="393" t="n">
        <f aca="false">(O60-N60)*R60</f>
        <v>3540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26.25" hidden="false" customHeight="false" outlineLevel="0" collapsed="false">
      <c r="A61" s="545" t="s">
        <v>831</v>
      </c>
      <c r="B61" s="206" t="n">
        <f aca="false">G61</f>
        <v>1387</v>
      </c>
      <c r="C61" s="207"/>
      <c r="D61" s="206" t="n">
        <f aca="false">E61+F61</f>
        <v>97.09</v>
      </c>
      <c r="E61" s="206" t="n">
        <f aca="false">0.04*G61</f>
        <v>55.48</v>
      </c>
      <c r="F61" s="206" t="n">
        <f aca="false">0.03*G61</f>
        <v>41.61</v>
      </c>
      <c r="G61" s="207" t="n">
        <f aca="false">S61</f>
        <v>1387</v>
      </c>
      <c r="H61" s="546" t="n">
        <f aca="false">B61*0.4</f>
        <v>554.8</v>
      </c>
      <c r="I61" s="216"/>
      <c r="J61" s="216"/>
      <c r="K61" s="216"/>
      <c r="L61" s="216"/>
      <c r="M61" s="216"/>
      <c r="N61" s="207" t="n">
        <v>3751</v>
      </c>
      <c r="O61" s="207" t="n">
        <v>5138</v>
      </c>
      <c r="P61" s="547"/>
      <c r="Q61" s="548"/>
      <c r="R61" s="548" t="n">
        <v>1</v>
      </c>
      <c r="S61" s="207" t="n">
        <f aca="false">(O61-N61)*R61</f>
        <v>1387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26.25" hidden="false" customHeight="false" outlineLevel="0" collapsed="false">
      <c r="A62" s="549" t="s">
        <v>832</v>
      </c>
      <c r="B62" s="395" t="n">
        <f aca="false">SUM(B33:B61)-B44-12839</f>
        <v>106408.5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653" t="s">
        <v>918</v>
      </c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26.25" hidden="false" customHeight="fals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26.25" hidden="false" customHeight="false" outlineLevel="0" collapsed="false">
      <c r="A64" s="527"/>
      <c r="B64" s="206" t="n">
        <f aca="false">G64</f>
        <v>895</v>
      </c>
      <c r="C64" s="207"/>
      <c r="D64" s="206" t="n">
        <f aca="false">E64+F64</f>
        <v>62.65</v>
      </c>
      <c r="E64" s="206" t="n">
        <f aca="false">0.04*G64</f>
        <v>35.8</v>
      </c>
      <c r="F64" s="206" t="n">
        <f aca="false">0.03*G64</f>
        <v>26.85</v>
      </c>
      <c r="G64" s="207" t="n">
        <f aca="false">S64</f>
        <v>895</v>
      </c>
      <c r="H64" s="546" t="n">
        <f aca="false">B64*0.4</f>
        <v>358</v>
      </c>
      <c r="I64" s="216"/>
      <c r="J64" s="216"/>
      <c r="K64" s="216"/>
      <c r="L64" s="216"/>
      <c r="M64" s="216"/>
      <c r="N64" s="207" t="n">
        <v>19593</v>
      </c>
      <c r="O64" s="207" t="n">
        <v>20488</v>
      </c>
      <c r="P64" s="547"/>
      <c r="Q64" s="548"/>
      <c r="R64" s="548" t="n">
        <v>1</v>
      </c>
      <c r="S64" s="207" t="n">
        <f aca="false">(O64-N64)*R64</f>
        <v>895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25.5" hidden="false" customHeight="true" outlineLevel="0" collapsed="false">
      <c r="A65" s="551" t="s">
        <v>833</v>
      </c>
      <c r="B65" s="389" t="n">
        <f aca="false">(G65+D65)</f>
        <v>327105.420000001</v>
      </c>
      <c r="C65" s="389"/>
      <c r="D65" s="389" t="n">
        <f aca="false">E65+F65</f>
        <v>21399.4200000001</v>
      </c>
      <c r="E65" s="389" t="n">
        <f aca="false">0.04*G65</f>
        <v>12228.24</v>
      </c>
      <c r="F65" s="389" t="n">
        <f aca="false">0.03*G65</f>
        <v>9171.18000000004</v>
      </c>
      <c r="G65" s="389" t="n">
        <f aca="false">(S65+S66)</f>
        <v>305706.000000001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77889.32</v>
      </c>
      <c r="O65" s="391" t="n">
        <v>78385.07</v>
      </c>
      <c r="P65" s="390"/>
      <c r="Q65" s="392" t="s">
        <v>835</v>
      </c>
      <c r="R65" s="389" t="n">
        <v>300</v>
      </c>
      <c r="S65" s="393" t="n">
        <f aca="false">(O65-N65)*R65</f>
        <v>148725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26.25" hidden="false" customHeight="fals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72003.4</v>
      </c>
      <c r="O66" s="391" t="n">
        <v>72526.67</v>
      </c>
      <c r="P66" s="390"/>
      <c r="Q66" s="392" t="s">
        <v>835</v>
      </c>
      <c r="R66" s="389" t="n">
        <v>300</v>
      </c>
      <c r="S66" s="393" t="n">
        <f aca="false">(O66-N66)*R66</f>
        <v>156981.000000001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B65-(B62+B44+B86+'Январь 2021  '!C328)</f>
        <v>96581.3700000013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/>
      <c r="C77" s="207"/>
      <c r="D77" s="206"/>
      <c r="E77" s="206"/>
      <c r="F77" s="206"/>
      <c r="G77" s="207"/>
      <c r="H77" s="546"/>
      <c r="I77" s="216"/>
      <c r="J77" s="216"/>
      <c r="K77" s="216"/>
      <c r="L77" s="216"/>
      <c r="M77" s="216"/>
      <c r="N77" s="207"/>
      <c r="O77" s="207"/>
      <c r="P77" s="134"/>
      <c r="Q77" s="135"/>
      <c r="R77" s="135"/>
      <c r="S77" s="131"/>
      <c r="T77" s="209"/>
      <c r="U77" s="210"/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6038</v>
      </c>
      <c r="C78" s="207"/>
      <c r="D78" s="206" t="n">
        <f aca="false">E78+F78</f>
        <v>422.66</v>
      </c>
      <c r="E78" s="206" t="n">
        <f aca="false">0.04*G78</f>
        <v>241.52</v>
      </c>
      <c r="F78" s="206" t="n">
        <f aca="false">0.03*G78</f>
        <v>181.14</v>
      </c>
      <c r="G78" s="207" t="n">
        <f aca="false">S78</f>
        <v>6038</v>
      </c>
      <c r="H78" s="546" t="n">
        <f aca="false">B78*0.4</f>
        <v>2415.2</v>
      </c>
      <c r="I78" s="216"/>
      <c r="J78" s="216"/>
      <c r="K78" s="216"/>
      <c r="L78" s="216"/>
      <c r="M78" s="216"/>
      <c r="N78" s="206" t="n">
        <v>90074</v>
      </c>
      <c r="O78" s="148" t="n">
        <v>96112</v>
      </c>
      <c r="P78" s="466"/>
      <c r="Q78" s="498"/>
      <c r="R78" s="498" t="n">
        <v>1</v>
      </c>
      <c r="S78" s="149" t="n">
        <f aca="false">(O78-N78)*R78</f>
        <v>6038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1282.93</v>
      </c>
      <c r="C79" s="206"/>
      <c r="D79" s="206" t="n">
        <f aca="false">E79+F79</f>
        <v>83.93</v>
      </c>
      <c r="E79" s="206" t="n">
        <f aca="false">0.04*G79</f>
        <v>47.96</v>
      </c>
      <c r="F79" s="206" t="n">
        <f aca="false">0.03*G79</f>
        <v>35.97</v>
      </c>
      <c r="G79" s="206" t="n">
        <f aca="false">S79</f>
        <v>1199</v>
      </c>
      <c r="H79" s="206" t="n">
        <f aca="false">0.6*B79</f>
        <v>769.758</v>
      </c>
      <c r="I79" s="208"/>
      <c r="J79" s="208"/>
      <c r="K79" s="208"/>
      <c r="L79" s="208"/>
      <c r="M79" s="208" t="s">
        <v>170</v>
      </c>
      <c r="N79" s="206" t="n">
        <v>35288</v>
      </c>
      <c r="O79" s="148" t="n">
        <v>36487</v>
      </c>
      <c r="P79" s="204"/>
      <c r="Q79" s="276"/>
      <c r="R79" s="239" t="n">
        <v>1</v>
      </c>
      <c r="S79" s="148" t="n">
        <f aca="false">(O79-N79)*R79</f>
        <v>1199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1201.61</v>
      </c>
      <c r="C80" s="329"/>
      <c r="D80" s="329" t="n">
        <f aca="false">E80+F80</f>
        <v>78.61</v>
      </c>
      <c r="E80" s="329" t="n">
        <f aca="false">0.04*G80</f>
        <v>44.92</v>
      </c>
      <c r="F80" s="329" t="n">
        <f aca="false">0.03*G80</f>
        <v>33.69</v>
      </c>
      <c r="G80" s="329" t="n">
        <f aca="false">S80</f>
        <v>1123</v>
      </c>
      <c r="H80" s="329"/>
      <c r="I80" s="208"/>
      <c r="J80" s="208"/>
      <c r="K80" s="208"/>
      <c r="L80" s="208"/>
      <c r="M80" s="208" t="s">
        <v>340</v>
      </c>
      <c r="N80" s="329" t="n">
        <v>27977</v>
      </c>
      <c r="O80" s="194" t="n">
        <v>29100</v>
      </c>
      <c r="P80" s="237"/>
      <c r="Q80" s="561"/>
      <c r="R80" s="194" t="n">
        <v>1</v>
      </c>
      <c r="S80" s="148" t="n">
        <f aca="false">(O80-N80)*R80</f>
        <v>1123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162.64</v>
      </c>
      <c r="C82" s="329"/>
      <c r="D82" s="329" t="n">
        <f aca="false">E82+F82</f>
        <v>10.64</v>
      </c>
      <c r="E82" s="329" t="n">
        <f aca="false">0.04*G82</f>
        <v>6.08</v>
      </c>
      <c r="F82" s="329" t="n">
        <f aca="false">0.03*G82</f>
        <v>4.56</v>
      </c>
      <c r="G82" s="329" t="n">
        <f aca="false">S82</f>
        <v>152</v>
      </c>
      <c r="H82" s="329"/>
      <c r="I82" s="208"/>
      <c r="J82" s="208"/>
      <c r="K82" s="208"/>
      <c r="L82" s="208"/>
      <c r="M82" s="208" t="s">
        <v>340</v>
      </c>
      <c r="N82" s="329" t="n">
        <v>4764</v>
      </c>
      <c r="O82" s="194" t="n">
        <v>4916</v>
      </c>
      <c r="P82" s="237"/>
      <c r="Q82" s="561"/>
      <c r="R82" s="194" t="n">
        <v>1</v>
      </c>
      <c r="S82" s="194" t="n">
        <f aca="false">O82-N82</f>
        <v>152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740.44</v>
      </c>
      <c r="C83" s="206"/>
      <c r="D83" s="206" t="n">
        <f aca="false">E83+F83</f>
        <v>48.44</v>
      </c>
      <c r="E83" s="206" t="n">
        <f aca="false">0.04*G83</f>
        <v>27.68</v>
      </c>
      <c r="F83" s="206" t="n">
        <f aca="false">0.03*G83</f>
        <v>20.76</v>
      </c>
      <c r="G83" s="206" t="n">
        <f aca="false">S83</f>
        <v>692</v>
      </c>
      <c r="H83" s="206" t="n">
        <f aca="false">0.6*B83</f>
        <v>444.264</v>
      </c>
      <c r="I83" s="208"/>
      <c r="J83" s="208"/>
      <c r="K83" s="208"/>
      <c r="L83" s="208"/>
      <c r="M83" s="208"/>
      <c r="N83" s="206" t="n">
        <v>24162</v>
      </c>
      <c r="O83" s="206" t="n">
        <v>24854</v>
      </c>
      <c r="P83" s="9"/>
      <c r="Q83" s="151"/>
      <c r="R83" s="206" t="n">
        <v>1</v>
      </c>
      <c r="S83" s="206" t="n">
        <f aca="false">(O83-N83)*R83</f>
        <v>692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225.77</v>
      </c>
      <c r="C84" s="329"/>
      <c r="D84" s="329" t="n">
        <f aca="false">E84+F84</f>
        <v>14.77</v>
      </c>
      <c r="E84" s="329" t="n">
        <f aca="false">0.04*G84</f>
        <v>8.44</v>
      </c>
      <c r="F84" s="329" t="n">
        <f aca="false">0.03*G84</f>
        <v>6.33</v>
      </c>
      <c r="G84" s="329" t="n">
        <f aca="false">S84</f>
        <v>211</v>
      </c>
      <c r="H84" s="329"/>
      <c r="I84" s="208"/>
      <c r="J84" s="208"/>
      <c r="K84" s="208"/>
      <c r="L84" s="208"/>
      <c r="M84" s="208" t="s">
        <v>340</v>
      </c>
      <c r="N84" s="329" t="n">
        <v>12796</v>
      </c>
      <c r="O84" s="194" t="n">
        <v>13007</v>
      </c>
      <c r="P84" s="237"/>
      <c r="Q84" s="561"/>
      <c r="R84" s="194" t="n">
        <v>1</v>
      </c>
      <c r="S84" s="194" t="n">
        <f aca="false">O84-N84</f>
        <v>211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4889</v>
      </c>
      <c r="C85" s="207"/>
      <c r="D85" s="206" t="n">
        <f aca="false">E85+F85</f>
        <v>342.23</v>
      </c>
      <c r="E85" s="206" t="n">
        <f aca="false">0.04*G85</f>
        <v>195.56</v>
      </c>
      <c r="F85" s="206" t="n">
        <f aca="false">0.03*G85</f>
        <v>146.67</v>
      </c>
      <c r="G85" s="207" t="n">
        <f aca="false">S85</f>
        <v>4889</v>
      </c>
      <c r="H85" s="546" t="n">
        <f aca="false">B85*0.4</f>
        <v>1955.6</v>
      </c>
      <c r="I85" s="216"/>
      <c r="J85" s="216"/>
      <c r="K85" s="216"/>
      <c r="L85" s="216"/>
      <c r="M85" s="216"/>
      <c r="N85" s="207" t="n">
        <v>106255</v>
      </c>
      <c r="O85" s="149" t="n">
        <v>111144</v>
      </c>
      <c r="P85" s="466"/>
      <c r="Q85" s="498"/>
      <c r="R85" s="498" t="n">
        <v>1</v>
      </c>
      <c r="S85" s="149" t="n">
        <f aca="false">(O85-N85)*R85</f>
        <v>4889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SUM(B75:B85)+B64</f>
        <v>15935.39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1"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1" ySplit="6" topLeftCell="B335" activePane="bottomRight" state="frozen"/>
      <selection pane="topLeft" activeCell="A1" activeCellId="0" sqref="A1"/>
      <selection pane="topRight" activeCell="B1" activeCellId="0" sqref="B1"/>
      <selection pane="bottomLeft" activeCell="A335" activeCellId="0" sqref="A335"/>
      <selection pane="bottomRight" activeCell="P297" activeCellId="1" sqref="V657:V696 P29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26.3"/>
    <col collapsed="false" customWidth="true" hidden="false" outlineLevel="0" max="4" min="4" style="1" width="23.43"/>
    <col collapsed="false" customWidth="true" hidden="false" outlineLevel="0" max="5" min="5" style="1" width="28.14"/>
    <col collapsed="false" customWidth="true" hidden="false" outlineLevel="0" max="6" min="6" style="1" width="20.28"/>
    <col collapsed="false" customWidth="true" hidden="false" outlineLevel="0" max="7" min="7" style="1" width="19.43"/>
    <col collapsed="false" customWidth="true" hidden="false" outlineLevel="0" max="8" min="8" style="1" width="31.14"/>
    <col collapsed="false" customWidth="true" hidden="false" outlineLevel="0" max="9" min="9" style="1" width="16.14"/>
    <col collapsed="false" customWidth="true" hidden="true" outlineLevel="0" max="10" min="10" style="1" width="0.29"/>
    <col collapsed="false" customWidth="true" hidden="true" outlineLevel="0" max="11" min="11" style="1" width="28.86"/>
    <col collapsed="false" customWidth="true" hidden="true" outlineLevel="0" max="12" min="12" style="1" width="29.57"/>
    <col collapsed="false" customWidth="true" hidden="true" outlineLevel="0" max="13" min="13" style="1" width="27.85"/>
    <col collapsed="false" customWidth="true" hidden="true" outlineLevel="0" max="14" min="14" style="1" width="28"/>
    <col collapsed="false" customWidth="true" hidden="false" outlineLevel="0" max="15" min="15" style="1" width="27.57"/>
    <col collapsed="false" customWidth="true" hidden="false" outlineLevel="0" max="16" min="16" style="1" width="28.57"/>
    <col collapsed="false" customWidth="true" hidden="false" outlineLevel="0" max="17" min="17" style="1" width="0.14"/>
    <col collapsed="false" customWidth="true" hidden="false" outlineLevel="0" max="18" min="18" style="1" width="37.14"/>
    <col collapsed="false" customWidth="true" hidden="false" outlineLevel="0" max="19" min="19" style="1" width="11.43"/>
    <col collapsed="false" customWidth="true" hidden="false" outlineLevel="0" max="20" min="20" style="1" width="25.28"/>
    <col collapsed="false" customWidth="true" hidden="false" outlineLevel="0" max="21" min="21" style="3" width="27.85"/>
    <col collapsed="false" customWidth="true" hidden="false" outlineLevel="0" max="22" min="22" style="4" width="138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919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2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31" t="s">
        <v>18</v>
      </c>
      <c r="C8" s="32" t="n">
        <f aca="false">H8+E8</f>
        <v>3768</v>
      </c>
      <c r="D8" s="32"/>
      <c r="E8" s="32" t="n">
        <v>0</v>
      </c>
      <c r="F8" s="32" t="n">
        <v>0</v>
      </c>
      <c r="G8" s="32" t="n">
        <v>0</v>
      </c>
      <c r="H8" s="32" t="n">
        <f aca="false">T8+T9</f>
        <v>3768</v>
      </c>
      <c r="I8" s="32" t="n">
        <f aca="false">0.4*C8</f>
        <v>1507.2</v>
      </c>
      <c r="J8" s="33"/>
      <c r="K8" s="33"/>
      <c r="L8" s="33"/>
      <c r="M8" s="34"/>
      <c r="N8" s="35"/>
      <c r="O8" s="32" t="n">
        <v>598630</v>
      </c>
      <c r="P8" s="32" t="n">
        <v>601438</v>
      </c>
      <c r="Q8" s="36"/>
      <c r="R8" s="37"/>
      <c r="S8" s="32" t="n">
        <v>1</v>
      </c>
      <c r="T8" s="32" t="n">
        <f aca="false">(P8-O8)*S8</f>
        <v>2808</v>
      </c>
      <c r="U8" s="38" t="n">
        <v>108076</v>
      </c>
      <c r="V8" s="39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31"/>
      <c r="C9" s="32"/>
      <c r="D9" s="32"/>
      <c r="E9" s="32"/>
      <c r="F9" s="32"/>
      <c r="G9" s="32"/>
      <c r="H9" s="32"/>
      <c r="I9" s="32"/>
      <c r="J9" s="33"/>
      <c r="K9" s="33"/>
      <c r="L9" s="33"/>
      <c r="M9" s="33"/>
      <c r="N9" s="35"/>
      <c r="O9" s="40" t="n">
        <v>274892</v>
      </c>
      <c r="P9" s="40" t="n">
        <v>275852</v>
      </c>
      <c r="Q9" s="36"/>
      <c r="R9" s="41"/>
      <c r="S9" s="40" t="n">
        <v>1</v>
      </c>
      <c r="T9" s="32" t="n">
        <f aca="false">(P9-O9)*S9</f>
        <v>960</v>
      </c>
      <c r="U9" s="38" t="n">
        <v>108093</v>
      </c>
      <c r="V9" s="39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31" t="s">
        <v>21</v>
      </c>
      <c r="C10" s="32" t="n">
        <f aca="false">H10+E10</f>
        <v>15368</v>
      </c>
      <c r="D10" s="32"/>
      <c r="E10" s="32" t="n">
        <f aca="false">F10+G10</f>
        <v>0</v>
      </c>
      <c r="F10" s="32" t="n">
        <v>0</v>
      </c>
      <c r="G10" s="32" t="n">
        <v>0</v>
      </c>
      <c r="H10" s="32" t="n">
        <f aca="false">T10+T11</f>
        <v>15368</v>
      </c>
      <c r="I10" s="32" t="n">
        <f aca="false">0.4*C10</f>
        <v>6147.2</v>
      </c>
      <c r="J10" s="33"/>
      <c r="K10" s="33"/>
      <c r="L10" s="33"/>
      <c r="M10" s="33"/>
      <c r="N10" s="35"/>
      <c r="O10" s="40" t="n">
        <v>6132.2</v>
      </c>
      <c r="P10" s="40" t="n">
        <v>6852.6</v>
      </c>
      <c r="Q10" s="36"/>
      <c r="R10" s="42"/>
      <c r="S10" s="40" t="n">
        <v>15</v>
      </c>
      <c r="T10" s="32" t="n">
        <f aca="false">(P10-O10)*S10</f>
        <v>10806</v>
      </c>
      <c r="U10" s="38" t="n">
        <v>798111</v>
      </c>
      <c r="V10" s="39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31" t="s">
        <v>24</v>
      </c>
      <c r="C11" s="32"/>
      <c r="D11" s="32"/>
      <c r="E11" s="32"/>
      <c r="F11" s="32"/>
      <c r="G11" s="32"/>
      <c r="H11" s="32"/>
      <c r="I11" s="32"/>
      <c r="J11" s="33"/>
      <c r="K11" s="33"/>
      <c r="L11" s="33"/>
      <c r="M11" s="33"/>
      <c r="N11" s="35"/>
      <c r="O11" s="40" t="n">
        <v>53221</v>
      </c>
      <c r="P11" s="40" t="n">
        <v>57783</v>
      </c>
      <c r="Q11" s="36"/>
      <c r="R11" s="42"/>
      <c r="S11" s="40" t="n">
        <v>1</v>
      </c>
      <c r="T11" s="32" t="n">
        <f aca="false">(P11-O11)*S11</f>
        <v>4562</v>
      </c>
      <c r="U11" s="38" t="n">
        <v>16029</v>
      </c>
      <c r="V11" s="39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44"/>
      <c r="C12" s="45"/>
      <c r="D12" s="45"/>
      <c r="E12" s="45"/>
      <c r="F12" s="45"/>
      <c r="G12" s="45"/>
      <c r="H12" s="45"/>
      <c r="I12" s="45"/>
      <c r="J12" s="46"/>
      <c r="K12" s="47"/>
      <c r="L12" s="47"/>
      <c r="M12" s="48"/>
      <c r="N12" s="48"/>
      <c r="O12" s="45"/>
      <c r="P12" s="45"/>
      <c r="Q12" s="49"/>
      <c r="R12" s="49"/>
      <c r="S12" s="45"/>
      <c r="T12" s="45"/>
      <c r="U12" s="50"/>
      <c r="V12" s="51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44" t="s">
        <v>26</v>
      </c>
      <c r="C13" s="45" t="n">
        <f aca="false">(C98-C46-C14-C95-C96)</f>
        <v>18043.7999999999</v>
      </c>
      <c r="D13" s="45"/>
      <c r="E13" s="45"/>
      <c r="F13" s="45"/>
      <c r="G13" s="45"/>
      <c r="H13" s="45"/>
      <c r="I13" s="45"/>
      <c r="J13" s="46"/>
      <c r="K13" s="47"/>
      <c r="L13" s="47"/>
      <c r="M13" s="48"/>
      <c r="N13" s="48"/>
      <c r="O13" s="45"/>
      <c r="P13" s="45"/>
      <c r="Q13" s="49"/>
      <c r="R13" s="49"/>
      <c r="S13" s="45"/>
      <c r="T13" s="45"/>
      <c r="U13" s="51" t="s">
        <v>27</v>
      </c>
      <c r="V13" s="51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62" t="s">
        <v>28</v>
      </c>
      <c r="C14" s="32" t="n">
        <f aca="false">H14</f>
        <v>12292</v>
      </c>
      <c r="D14" s="32"/>
      <c r="E14" s="32" t="n">
        <v>0</v>
      </c>
      <c r="F14" s="32" t="n">
        <v>0</v>
      </c>
      <c r="G14" s="32" t="n">
        <v>0</v>
      </c>
      <c r="H14" s="32" t="n">
        <f aca="false">T14</f>
        <v>12292</v>
      </c>
      <c r="I14" s="32" t="n">
        <f aca="false">0.4*C14</f>
        <v>4916.8</v>
      </c>
      <c r="J14" s="63" t="s">
        <v>16</v>
      </c>
      <c r="K14" s="63"/>
      <c r="L14" s="63"/>
      <c r="M14" s="35"/>
      <c r="N14" s="35"/>
      <c r="O14" s="32" t="n">
        <v>2945.1</v>
      </c>
      <c r="P14" s="32" t="n">
        <v>3559.7</v>
      </c>
      <c r="Q14" s="37" t="s">
        <v>29</v>
      </c>
      <c r="R14" s="37"/>
      <c r="S14" s="32" t="n">
        <v>20</v>
      </c>
      <c r="T14" s="32" t="n">
        <f aca="false">(P14-O14)*S14</f>
        <v>12292</v>
      </c>
      <c r="U14" s="38" t="n">
        <v>182341</v>
      </c>
      <c r="V14" s="39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2" t="s">
        <v>921</v>
      </c>
      <c r="C15" s="45" t="n">
        <f aca="false">H15+E15</f>
        <v>654</v>
      </c>
      <c r="D15" s="45"/>
      <c r="E15" s="45"/>
      <c r="F15" s="45"/>
      <c r="G15" s="45"/>
      <c r="H15" s="45" t="n">
        <f aca="false">T15</f>
        <v>654</v>
      </c>
      <c r="I15" s="45" t="n">
        <f aca="false">0.2*C15</f>
        <v>130.8</v>
      </c>
      <c r="J15" s="47"/>
      <c r="K15" s="47"/>
      <c r="L15" s="47"/>
      <c r="M15" s="48"/>
      <c r="N15" s="48"/>
      <c r="O15" s="45" t="n">
        <v>0</v>
      </c>
      <c r="P15" s="45" t="n">
        <v>654</v>
      </c>
      <c r="Q15" s="67" t="s">
        <v>35</v>
      </c>
      <c r="R15" s="67"/>
      <c r="S15" s="45" t="n">
        <v>1</v>
      </c>
      <c r="T15" s="45" t="n">
        <f aca="false">P15-O15</f>
        <v>654</v>
      </c>
      <c r="U15" s="50" t="n">
        <v>1152</v>
      </c>
      <c r="V15" s="62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31" t="s">
        <v>31</v>
      </c>
      <c r="C16" s="32" t="n">
        <f aca="false">H16</f>
        <v>1300</v>
      </c>
      <c r="D16" s="32"/>
      <c r="E16" s="32" t="n">
        <f aca="false">F16+G16</f>
        <v>91</v>
      </c>
      <c r="F16" s="32" t="n">
        <f aca="false">0.04*H16</f>
        <v>52</v>
      </c>
      <c r="G16" s="32" t="n">
        <f aca="false">0.03*H16</f>
        <v>39</v>
      </c>
      <c r="H16" s="32" t="n">
        <f aca="false">T16</f>
        <v>1300</v>
      </c>
      <c r="I16" s="32" t="n">
        <f aca="false">0.6*C16</f>
        <v>780</v>
      </c>
      <c r="J16" s="35"/>
      <c r="K16" s="35"/>
      <c r="L16" s="35"/>
      <c r="M16" s="35"/>
      <c r="N16" s="35"/>
      <c r="O16" s="32" t="n">
        <v>50750</v>
      </c>
      <c r="P16" s="32" t="n">
        <v>52050</v>
      </c>
      <c r="Q16" s="36"/>
      <c r="R16" s="68"/>
      <c r="S16" s="69" t="n">
        <v>1</v>
      </c>
      <c r="T16" s="32" t="n">
        <f aca="false">(P16-O16)*S16</f>
        <v>1300</v>
      </c>
      <c r="U16" s="38" t="n">
        <v>84036</v>
      </c>
      <c r="V16" s="39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44" t="s">
        <v>34</v>
      </c>
      <c r="C17" s="45" t="n">
        <f aca="false">H17+E17</f>
        <v>9338</v>
      </c>
      <c r="D17" s="45"/>
      <c r="E17" s="45"/>
      <c r="F17" s="45"/>
      <c r="G17" s="45"/>
      <c r="H17" s="45" t="n">
        <f aca="false">T17</f>
        <v>9338</v>
      </c>
      <c r="I17" s="45" t="n">
        <f aca="false">0.2*C17</f>
        <v>1867.6</v>
      </c>
      <c r="J17" s="47"/>
      <c r="K17" s="47"/>
      <c r="L17" s="47"/>
      <c r="M17" s="48"/>
      <c r="N17" s="48"/>
      <c r="O17" s="45" t="n">
        <v>589705</v>
      </c>
      <c r="P17" s="45" t="n">
        <v>599043</v>
      </c>
      <c r="Q17" s="67" t="s">
        <v>35</v>
      </c>
      <c r="R17" s="67"/>
      <c r="S17" s="45" t="n">
        <v>1</v>
      </c>
      <c r="T17" s="45" t="n">
        <f aca="false">P17-O17</f>
        <v>9338</v>
      </c>
      <c r="U17" s="50" t="n">
        <v>2648</v>
      </c>
      <c r="V17" s="51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31" t="s">
        <v>38</v>
      </c>
      <c r="C18" s="32" t="n">
        <f aca="false">H18+E18</f>
        <v>1084.98</v>
      </c>
      <c r="D18" s="32"/>
      <c r="E18" s="32" t="n">
        <f aca="false">F18+G18</f>
        <v>0</v>
      </c>
      <c r="F18" s="32" t="n">
        <v>0</v>
      </c>
      <c r="G18" s="32" t="n">
        <v>0</v>
      </c>
      <c r="H18" s="32" t="n">
        <f aca="false">T18</f>
        <v>1084.98</v>
      </c>
      <c r="I18" s="32" t="n">
        <f aca="false">T20</f>
        <v>0</v>
      </c>
      <c r="J18" s="35"/>
      <c r="K18" s="63"/>
      <c r="L18" s="63"/>
      <c r="M18" s="35"/>
      <c r="N18" s="35"/>
      <c r="O18" s="70" t="n">
        <v>864.7945</v>
      </c>
      <c r="P18" s="70" t="n">
        <v>891.919</v>
      </c>
      <c r="Q18" s="37" t="s">
        <v>39</v>
      </c>
      <c r="R18" s="37"/>
      <c r="S18" s="32" t="n">
        <v>40</v>
      </c>
      <c r="T18" s="32" t="n">
        <f aca="false">(P18-O18)*S18</f>
        <v>1084.98</v>
      </c>
      <c r="U18" s="38" t="n">
        <v>28377662</v>
      </c>
      <c r="V18" s="39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76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31" t="s">
        <v>42</v>
      </c>
      <c r="C20" s="32" t="n">
        <f aca="false">H20+E20</f>
        <v>0</v>
      </c>
      <c r="D20" s="32"/>
      <c r="E20" s="32" t="n">
        <f aca="false">F20+G20</f>
        <v>0</v>
      </c>
      <c r="F20" s="32" t="n">
        <f aca="false">0.04*H20</f>
        <v>0</v>
      </c>
      <c r="G20" s="32" t="n">
        <f aca="false">0.03*H20</f>
        <v>0</v>
      </c>
      <c r="H20" s="32" t="n">
        <f aca="false">T20</f>
        <v>0</v>
      </c>
      <c r="I20" s="32" t="n">
        <f aca="false">0.6*C20</f>
        <v>0</v>
      </c>
      <c r="J20" s="35"/>
      <c r="K20" s="35"/>
      <c r="L20" s="35"/>
      <c r="M20" s="35"/>
      <c r="N20" s="35"/>
      <c r="O20" s="32" t="n">
        <f aca="false">13159+2088+1399</f>
        <v>16646</v>
      </c>
      <c r="P20" s="32" t="n">
        <f aca="false">13159+2088+1399</f>
        <v>16646</v>
      </c>
      <c r="Q20" s="36"/>
      <c r="R20" s="68"/>
      <c r="S20" s="69" t="n">
        <v>1</v>
      </c>
      <c r="T20" s="32" t="n">
        <f aca="false">(P20-O20)*S20</f>
        <v>0</v>
      </c>
      <c r="U20" s="38" t="s">
        <v>43</v>
      </c>
      <c r="V20" s="39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31" t="s">
        <v>46</v>
      </c>
      <c r="C21" s="32" t="n">
        <f aca="false">H21+E21</f>
        <v>16314</v>
      </c>
      <c r="D21" s="32"/>
      <c r="E21" s="32" t="n">
        <v>0</v>
      </c>
      <c r="F21" s="32" t="n">
        <v>0</v>
      </c>
      <c r="G21" s="32" t="n">
        <v>0</v>
      </c>
      <c r="H21" s="32" t="n">
        <f aca="false">T21</f>
        <v>16314</v>
      </c>
      <c r="I21" s="32" t="n">
        <f aca="false">0.4*C21</f>
        <v>6525.6</v>
      </c>
      <c r="J21" s="35"/>
      <c r="K21" s="63"/>
      <c r="L21" s="63"/>
      <c r="M21" s="35"/>
      <c r="N21" s="35"/>
      <c r="O21" s="32" t="n">
        <v>2782.3</v>
      </c>
      <c r="P21" s="32" t="n">
        <v>3598</v>
      </c>
      <c r="Q21" s="78"/>
      <c r="R21" s="78"/>
      <c r="S21" s="32" t="n">
        <v>20</v>
      </c>
      <c r="T21" s="32" t="n">
        <f aca="false">(P21-O21)*S21</f>
        <v>16314</v>
      </c>
      <c r="U21" s="38" t="n">
        <v>88154</v>
      </c>
      <c r="V21" s="39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79" t="s">
        <v>48</v>
      </c>
      <c r="C22" s="32" t="n">
        <f aca="false">H22+E22</f>
        <v>153.01</v>
      </c>
      <c r="D22" s="32"/>
      <c r="E22" s="32" t="n">
        <f aca="false">F22+G22</f>
        <v>10.01</v>
      </c>
      <c r="F22" s="32" t="n">
        <f aca="false">0.04*H22</f>
        <v>5.72</v>
      </c>
      <c r="G22" s="32" t="n">
        <f aca="false">0.03*H22</f>
        <v>4.29</v>
      </c>
      <c r="H22" s="32" t="n">
        <f aca="false">T22</f>
        <v>143</v>
      </c>
      <c r="I22" s="32" t="n">
        <f aca="false">0.6*C22</f>
        <v>91.806</v>
      </c>
      <c r="J22" s="35"/>
      <c r="K22" s="35"/>
      <c r="L22" s="35"/>
      <c r="M22" s="35"/>
      <c r="N22" s="35"/>
      <c r="O22" s="32" t="n">
        <v>26532</v>
      </c>
      <c r="P22" s="32" t="n">
        <v>26675</v>
      </c>
      <c r="Q22" s="36"/>
      <c r="R22" s="68"/>
      <c r="S22" s="69" t="n">
        <v>1</v>
      </c>
      <c r="T22" s="32" t="n">
        <f aca="false">(P22-O22)*S22</f>
        <v>143</v>
      </c>
      <c r="U22" s="38" t="n">
        <v>7862</v>
      </c>
      <c r="V22" s="39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44"/>
      <c r="C23" s="80"/>
      <c r="D23" s="45"/>
      <c r="E23" s="45"/>
      <c r="F23" s="45"/>
      <c r="G23" s="45"/>
      <c r="H23" s="45"/>
      <c r="I23" s="80"/>
      <c r="J23" s="47"/>
      <c r="K23" s="47"/>
      <c r="L23" s="47"/>
      <c r="M23" s="48"/>
      <c r="N23" s="48"/>
      <c r="O23" s="45"/>
      <c r="P23" s="45"/>
      <c r="Q23" s="81"/>
      <c r="R23" s="81"/>
      <c r="S23" s="45"/>
      <c r="T23" s="45"/>
      <c r="U23" s="82"/>
      <c r="V23" s="51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44"/>
      <c r="C24" s="80"/>
      <c r="D24" s="45"/>
      <c r="E24" s="45"/>
      <c r="F24" s="45"/>
      <c r="G24" s="45"/>
      <c r="H24" s="45"/>
      <c r="I24" s="80"/>
      <c r="J24" s="47"/>
      <c r="K24" s="47"/>
      <c r="L24" s="47"/>
      <c r="M24" s="48"/>
      <c r="N24" s="48"/>
      <c r="O24" s="45"/>
      <c r="P24" s="45"/>
      <c r="Q24" s="81"/>
      <c r="R24" s="81"/>
      <c r="S24" s="45"/>
      <c r="T24" s="45"/>
      <c r="U24" s="82"/>
      <c r="V24" s="51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31" t="s">
        <v>51</v>
      </c>
      <c r="C25" s="32" t="n">
        <f aca="false">H25+E25</f>
        <v>30480.0000000017</v>
      </c>
      <c r="D25" s="32"/>
      <c r="E25" s="32" t="n">
        <v>0</v>
      </c>
      <c r="F25" s="32" t="n">
        <v>0</v>
      </c>
      <c r="G25" s="32" t="n">
        <v>0</v>
      </c>
      <c r="H25" s="32" t="n">
        <f aca="false">T25</f>
        <v>30480.0000000017</v>
      </c>
      <c r="I25" s="32" t="n">
        <f aca="false">0.4*C25</f>
        <v>12192.0000000007</v>
      </c>
      <c r="J25" s="63"/>
      <c r="K25" s="63"/>
      <c r="L25" s="63"/>
      <c r="M25" s="35"/>
      <c r="N25" s="35"/>
      <c r="O25" s="32" t="n">
        <v>47402.2</v>
      </c>
      <c r="P25" s="32" t="n">
        <v>47503.8</v>
      </c>
      <c r="Q25" s="37" t="s">
        <v>52</v>
      </c>
      <c r="R25" s="37"/>
      <c r="S25" s="32" t="n">
        <v>300</v>
      </c>
      <c r="T25" s="32" t="n">
        <f aca="false">(P25-O25)*S25</f>
        <v>30480.0000000017</v>
      </c>
      <c r="U25" s="38" t="s">
        <v>53</v>
      </c>
      <c r="V25" s="39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44"/>
      <c r="C26" s="45"/>
      <c r="D26" s="45"/>
      <c r="E26" s="45"/>
      <c r="F26" s="45"/>
      <c r="G26" s="45"/>
      <c r="H26" s="45"/>
      <c r="I26" s="45"/>
      <c r="J26" s="47"/>
      <c r="K26" s="47"/>
      <c r="L26" s="47"/>
      <c r="M26" s="48"/>
      <c r="N26" s="48"/>
      <c r="O26" s="91"/>
      <c r="P26" s="91"/>
      <c r="Q26" s="92"/>
      <c r="R26" s="49"/>
      <c r="S26" s="91"/>
      <c r="T26" s="91"/>
      <c r="U26" s="50"/>
      <c r="V26" s="51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44" t="s">
        <v>56</v>
      </c>
      <c r="C27" s="32" t="n">
        <f aca="false">H27+E27</f>
        <v>6023.99999999998</v>
      </c>
      <c r="D27" s="32"/>
      <c r="E27" s="32" t="n">
        <v>0</v>
      </c>
      <c r="F27" s="32" t="n">
        <v>0</v>
      </c>
      <c r="G27" s="32" t="n">
        <v>0</v>
      </c>
      <c r="H27" s="32" t="n">
        <f aca="false">T27</f>
        <v>6023.99999999998</v>
      </c>
      <c r="I27" s="32" t="n">
        <f aca="false">0.4*C27</f>
        <v>2409.59999999999</v>
      </c>
      <c r="J27" s="63"/>
      <c r="K27" s="63"/>
      <c r="L27" s="63"/>
      <c r="M27" s="35"/>
      <c r="N27" s="35"/>
      <c r="O27" s="32" t="n">
        <v>3268</v>
      </c>
      <c r="P27" s="32" t="n">
        <v>3318.2</v>
      </c>
      <c r="Q27" s="36"/>
      <c r="R27" s="94"/>
      <c r="S27" s="32" t="n">
        <v>120</v>
      </c>
      <c r="T27" s="32" t="n">
        <f aca="false">(P27-O27)*S27</f>
        <v>6023.99999999998</v>
      </c>
      <c r="U27" s="95" t="n">
        <v>470</v>
      </c>
      <c r="V27" s="39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62" t="s">
        <v>57</v>
      </c>
      <c r="C28" s="32" t="n">
        <f aca="false">H28+E28</f>
        <v>660.00000000024</v>
      </c>
      <c r="D28" s="32"/>
      <c r="E28" s="32" t="n">
        <v>0</v>
      </c>
      <c r="F28" s="32" t="n">
        <v>0</v>
      </c>
      <c r="G28" s="32" t="n">
        <v>0</v>
      </c>
      <c r="H28" s="32" t="n">
        <f aca="false">T28</f>
        <v>660.00000000024</v>
      </c>
      <c r="I28" s="32" t="n">
        <f aca="false">0.4*C28</f>
        <v>264.000000000096</v>
      </c>
      <c r="J28" s="63"/>
      <c r="K28" s="63"/>
      <c r="L28" s="63"/>
      <c r="M28" s="35"/>
      <c r="N28" s="35"/>
      <c r="O28" s="32" t="n">
        <v>14875.8</v>
      </c>
      <c r="P28" s="32" t="n">
        <v>14965.5</v>
      </c>
      <c r="Q28" s="36"/>
      <c r="R28" s="94"/>
      <c r="S28" s="32" t="n">
        <v>300</v>
      </c>
      <c r="T28" s="32" t="n">
        <f aca="false">(P28-O28)*S28-T32-T27</f>
        <v>660.00000000024</v>
      </c>
      <c r="U28" s="38" t="s">
        <v>58</v>
      </c>
      <c r="V28" s="39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105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31" t="s">
        <v>62</v>
      </c>
      <c r="C30" s="32" t="n">
        <f aca="false">H30+E30</f>
        <v>21982.3367999997</v>
      </c>
      <c r="D30" s="32"/>
      <c r="E30" s="32" t="n">
        <f aca="false">F30+G30</f>
        <v>1438.09679999998</v>
      </c>
      <c r="F30" s="32" t="n">
        <f aca="false">0.04*H30</f>
        <v>821.769599999988</v>
      </c>
      <c r="G30" s="32" t="n">
        <f aca="false">0.03*H30</f>
        <v>616.327199999991</v>
      </c>
      <c r="H30" s="32" t="n">
        <f aca="false">T30</f>
        <v>20544.2399999997</v>
      </c>
      <c r="I30" s="32" t="n">
        <f aca="false">T31</f>
        <v>54752.0000000001</v>
      </c>
      <c r="J30" s="63"/>
      <c r="K30" s="63"/>
      <c r="L30" s="63"/>
      <c r="M30" s="35"/>
      <c r="N30" s="35"/>
      <c r="O30" s="32" t="n">
        <v>40890.427</v>
      </c>
      <c r="P30" s="32" t="n">
        <v>41232.831</v>
      </c>
      <c r="Q30" s="36"/>
      <c r="R30" s="107"/>
      <c r="S30" s="32" t="n">
        <v>60</v>
      </c>
      <c r="T30" s="32" t="n">
        <f aca="false">(P30-O30)*S30</f>
        <v>20544.2399999997</v>
      </c>
      <c r="U30" s="38" t="s">
        <v>63</v>
      </c>
      <c r="V30" s="39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31" t="s">
        <v>65</v>
      </c>
      <c r="C31" s="32" t="n">
        <f aca="false">T31</f>
        <v>54752.0000000001</v>
      </c>
      <c r="D31" s="32"/>
      <c r="E31" s="32" t="n">
        <f aca="false">F31+G31</f>
        <v>3832.64000000001</v>
      </c>
      <c r="F31" s="32" t="n">
        <f aca="false">0.04*H31</f>
        <v>2190.08</v>
      </c>
      <c r="G31" s="32" t="n">
        <f aca="false">0.03*H31</f>
        <v>1642.56</v>
      </c>
      <c r="H31" s="32" t="n">
        <f aca="false">T31</f>
        <v>54752.0000000001</v>
      </c>
      <c r="I31" s="32" t="n">
        <f aca="false">0.6*C31</f>
        <v>32851.2000000001</v>
      </c>
      <c r="J31" s="35"/>
      <c r="K31" s="35"/>
      <c r="L31" s="35"/>
      <c r="M31" s="35"/>
      <c r="N31" s="35"/>
      <c r="O31" s="32" t="n">
        <v>8393.9</v>
      </c>
      <c r="P31" s="32" t="n">
        <v>8736.1</v>
      </c>
      <c r="Q31" s="36"/>
      <c r="R31" s="68"/>
      <c r="S31" s="69" t="n">
        <v>160</v>
      </c>
      <c r="T31" s="32" t="n">
        <f aca="false">(P31-O31)*S31</f>
        <v>54752.0000000001</v>
      </c>
      <c r="U31" s="38" t="n">
        <v>4435</v>
      </c>
      <c r="V31" s="39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108" t="s">
        <v>67</v>
      </c>
      <c r="C32" s="32" t="n">
        <f aca="false">H32+E32</f>
        <v>21641.82</v>
      </c>
      <c r="D32" s="32"/>
      <c r="E32" s="32" t="n">
        <f aca="false">F32+G32</f>
        <v>1415.82</v>
      </c>
      <c r="F32" s="32" t="n">
        <f aca="false">0.04*H32</f>
        <v>809.04</v>
      </c>
      <c r="G32" s="32" t="n">
        <f aca="false">0.03*H32</f>
        <v>606.78</v>
      </c>
      <c r="H32" s="32" t="n">
        <f aca="false">T32</f>
        <v>20226</v>
      </c>
      <c r="I32" s="109" t="n">
        <f aca="false">T33-I34</f>
        <v>1575</v>
      </c>
      <c r="J32" s="63"/>
      <c r="K32" s="63"/>
      <c r="L32" s="63"/>
      <c r="M32" s="35"/>
      <c r="N32" s="35"/>
      <c r="O32" s="32" t="n">
        <v>16.2</v>
      </c>
      <c r="P32" s="32" t="n">
        <v>353.3</v>
      </c>
      <c r="Q32" s="36"/>
      <c r="R32" s="107"/>
      <c r="S32" s="32" t="n">
        <v>60</v>
      </c>
      <c r="T32" s="32" t="n">
        <f aca="false">(P32-O32)*S32</f>
        <v>20226</v>
      </c>
      <c r="U32" s="38" t="n">
        <v>18628</v>
      </c>
      <c r="V32" s="39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79" t="s">
        <v>69</v>
      </c>
      <c r="C33" s="32" t="n">
        <f aca="false">H33+E33</f>
        <v>1685.25</v>
      </c>
      <c r="D33" s="32"/>
      <c r="E33" s="32" t="n">
        <f aca="false">F33+G33</f>
        <v>110.25</v>
      </c>
      <c r="F33" s="32" t="n">
        <f aca="false">0.04*H33</f>
        <v>63</v>
      </c>
      <c r="G33" s="32" t="n">
        <f aca="false">0.03*H33</f>
        <v>47.25</v>
      </c>
      <c r="H33" s="32" t="n">
        <f aca="false">T33</f>
        <v>1575</v>
      </c>
      <c r="I33" s="32" t="n">
        <f aca="false">0.6*C33</f>
        <v>1011.15</v>
      </c>
      <c r="J33" s="35"/>
      <c r="K33" s="35"/>
      <c r="L33" s="35"/>
      <c r="M33" s="35"/>
      <c r="N33" s="35"/>
      <c r="O33" s="32" t="n">
        <v>26120</v>
      </c>
      <c r="P33" s="32" t="n">
        <v>27695</v>
      </c>
      <c r="Q33" s="36"/>
      <c r="R33" s="68"/>
      <c r="S33" s="69" t="n">
        <v>1</v>
      </c>
      <c r="T33" s="32" t="n">
        <f aca="false">(P33-O33)*S33</f>
        <v>1575</v>
      </c>
      <c r="U33" s="38"/>
      <c r="V33" s="39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83"/>
      <c r="C34" s="85"/>
      <c r="D34" s="85"/>
      <c r="E34" s="85"/>
      <c r="F34" s="85"/>
      <c r="G34" s="85"/>
      <c r="H34" s="85"/>
      <c r="I34" s="85"/>
      <c r="J34" s="86"/>
      <c r="K34" s="86"/>
      <c r="L34" s="86"/>
      <c r="M34" s="87"/>
      <c r="N34" s="87"/>
      <c r="O34" s="85"/>
      <c r="P34" s="85"/>
      <c r="Q34" s="113"/>
      <c r="R34" s="114"/>
      <c r="S34" s="85"/>
      <c r="T34" s="85"/>
      <c r="U34" s="115"/>
      <c r="V34" s="90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44" t="s">
        <v>71</v>
      </c>
      <c r="C35" s="32" t="n">
        <f aca="false">H35+E35</f>
        <v>410</v>
      </c>
      <c r="D35" s="32"/>
      <c r="E35" s="32" t="n">
        <v>0</v>
      </c>
      <c r="F35" s="32" t="n">
        <v>0</v>
      </c>
      <c r="G35" s="32" t="n">
        <v>0</v>
      </c>
      <c r="H35" s="32" t="n">
        <f aca="false">T35</f>
        <v>410</v>
      </c>
      <c r="I35" s="32" t="n">
        <f aca="false">0.4*C35</f>
        <v>164</v>
      </c>
      <c r="J35" s="63"/>
      <c r="K35" s="63"/>
      <c r="L35" s="63"/>
      <c r="M35" s="35"/>
      <c r="N35" s="35"/>
      <c r="O35" s="32" t="n">
        <v>5132</v>
      </c>
      <c r="P35" s="32" t="n">
        <v>5542</v>
      </c>
      <c r="Q35" s="36"/>
      <c r="R35" s="94"/>
      <c r="S35" s="32" t="n">
        <v>1</v>
      </c>
      <c r="T35" s="32" t="n">
        <f aca="false">(P35-O35)*S35</f>
        <v>410</v>
      </c>
      <c r="U35" s="50" t="n">
        <v>9051</v>
      </c>
      <c r="V35" s="51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31" t="s">
        <v>73</v>
      </c>
      <c r="C36" s="32" t="n">
        <f aca="false">H36+E36</f>
        <v>12731.0000000001</v>
      </c>
      <c r="D36" s="32"/>
      <c r="E36" s="32" t="n">
        <v>0</v>
      </c>
      <c r="F36" s="32" t="n">
        <v>0</v>
      </c>
      <c r="G36" s="32" t="n">
        <v>0</v>
      </c>
      <c r="H36" s="32" t="n">
        <f aca="false">T36</f>
        <v>12731.0000000001</v>
      </c>
      <c r="I36" s="32" t="n">
        <f aca="false">0.4*C36</f>
        <v>5092.40000000002</v>
      </c>
      <c r="J36" s="63"/>
      <c r="K36" s="63"/>
      <c r="L36" s="63"/>
      <c r="M36" s="35"/>
      <c r="N36" s="35"/>
      <c r="O36" s="32" t="n">
        <v>28939</v>
      </c>
      <c r="P36" s="32" t="n">
        <v>29108.7</v>
      </c>
      <c r="Q36" s="36"/>
      <c r="R36" s="42"/>
      <c r="S36" s="32" t="n">
        <v>80</v>
      </c>
      <c r="T36" s="32" t="n">
        <f aca="false">(P36-O36)*S36-T35-T271-T272-T270-T279-T280-T282-T284</f>
        <v>12731.0000000001</v>
      </c>
      <c r="U36" s="38" t="n">
        <v>81596396</v>
      </c>
      <c r="V36" s="39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31" t="s">
        <v>74</v>
      </c>
      <c r="C37" s="32" t="n">
        <f aca="false">H37+E37</f>
        <v>186.18</v>
      </c>
      <c r="D37" s="32"/>
      <c r="E37" s="32" t="n">
        <f aca="false">F37+G37</f>
        <v>12.18</v>
      </c>
      <c r="F37" s="32" t="n">
        <f aca="false">0.04*H37</f>
        <v>6.96</v>
      </c>
      <c r="G37" s="32" t="n">
        <f aca="false">0.03*H37</f>
        <v>5.22</v>
      </c>
      <c r="H37" s="32" t="n">
        <f aca="false">T37</f>
        <v>174</v>
      </c>
      <c r="I37" s="32" t="n">
        <f aca="false">0.6*C37</f>
        <v>111.708</v>
      </c>
      <c r="J37" s="35"/>
      <c r="K37" s="35"/>
      <c r="L37" s="35"/>
      <c r="M37" s="35"/>
      <c r="N37" s="35"/>
      <c r="O37" s="32" t="n">
        <v>78548</v>
      </c>
      <c r="P37" s="32" t="n">
        <v>78722</v>
      </c>
      <c r="Q37" s="36"/>
      <c r="R37" s="68"/>
      <c r="S37" s="69" t="n">
        <v>1</v>
      </c>
      <c r="T37" s="32" t="n">
        <f aca="false">(P37-O37)*S37</f>
        <v>174</v>
      </c>
      <c r="U37" s="116" t="n">
        <v>15737.0376</v>
      </c>
      <c r="V37" s="39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117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20"/>
      <c r="N38" s="120"/>
      <c r="O38" s="121"/>
      <c r="P38" s="121"/>
      <c r="Q38" s="122"/>
      <c r="R38" s="123"/>
      <c r="S38" s="118"/>
      <c r="T38" s="118"/>
      <c r="U38" s="124"/>
      <c r="V38" s="125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31" t="s">
        <v>76</v>
      </c>
      <c r="C39" s="32" t="n">
        <f aca="false">H39+E39</f>
        <v>1645.66000000002</v>
      </c>
      <c r="D39" s="32"/>
      <c r="E39" s="32" t="n">
        <f aca="false">F39+G39</f>
        <v>107.660000000001</v>
      </c>
      <c r="F39" s="32" t="n">
        <f aca="false">0.04*H39</f>
        <v>61.5200000000006</v>
      </c>
      <c r="G39" s="126" t="n">
        <f aca="false">0.03*H39</f>
        <v>46.1400000000004</v>
      </c>
      <c r="H39" s="32" t="n">
        <f aca="false">T39-H214-H216-H215-H213-H188-H169-H232-H233</f>
        <v>1538.00000000001</v>
      </c>
      <c r="I39" s="32" t="n">
        <f aca="false">0.4*C39</f>
        <v>658.264000000006</v>
      </c>
      <c r="J39" s="63"/>
      <c r="K39" s="63"/>
      <c r="L39" s="63"/>
      <c r="M39" s="35"/>
      <c r="N39" s="35"/>
      <c r="O39" s="127" t="n">
        <v>15780.5</v>
      </c>
      <c r="P39" s="127" t="n">
        <v>15936.6</v>
      </c>
      <c r="Q39" s="36"/>
      <c r="R39" s="37"/>
      <c r="S39" s="32" t="n">
        <v>40</v>
      </c>
      <c r="T39" s="32" t="n">
        <f aca="false">(P39-O39)*S39</f>
        <v>6244.00000000002</v>
      </c>
      <c r="U39" s="38" t="n">
        <v>81596438</v>
      </c>
      <c r="V39" s="39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31" t="s">
        <v>78</v>
      </c>
      <c r="C40" s="32" t="n">
        <f aca="false">H40+E40</f>
        <v>1046.46</v>
      </c>
      <c r="D40" s="32"/>
      <c r="E40" s="32" t="n">
        <f aca="false">F40+G40</f>
        <v>68.46</v>
      </c>
      <c r="F40" s="32" t="n">
        <f aca="false">0.04*H40</f>
        <v>39.12</v>
      </c>
      <c r="G40" s="126" t="n">
        <f aca="false">0.03*H40</f>
        <v>29.34</v>
      </c>
      <c r="H40" s="32" t="n">
        <f aca="false">T40-T232</f>
        <v>978</v>
      </c>
      <c r="I40" s="32" t="n">
        <f aca="false">0.4*C40</f>
        <v>418.584</v>
      </c>
      <c r="J40" s="63"/>
      <c r="K40" s="63"/>
      <c r="L40" s="63"/>
      <c r="M40" s="35"/>
      <c r="N40" s="35"/>
      <c r="O40" s="32" t="n">
        <v>34980</v>
      </c>
      <c r="P40" s="32" t="n">
        <v>35054</v>
      </c>
      <c r="Q40" s="36"/>
      <c r="R40" s="37"/>
      <c r="S40" s="32" t="n">
        <v>40</v>
      </c>
      <c r="T40" s="32" t="n">
        <f aca="false">(P40-O40)*S40</f>
        <v>2960</v>
      </c>
      <c r="U40" s="38" t="n">
        <v>218822</v>
      </c>
      <c r="V40" s="39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129" t="s">
        <v>80</v>
      </c>
      <c r="C41" s="130" t="n">
        <f aca="false">H41</f>
        <v>1141</v>
      </c>
      <c r="D41" s="131"/>
      <c r="E41" s="130" t="n">
        <f aca="false">F41+G41</f>
        <v>79.87</v>
      </c>
      <c r="F41" s="130" t="n">
        <f aca="false">0.04*H41</f>
        <v>45.64</v>
      </c>
      <c r="G41" s="130" t="n">
        <f aca="false">0.03*H41</f>
        <v>34.23</v>
      </c>
      <c r="H41" s="131" t="n">
        <f aca="false">T41</f>
        <v>1141</v>
      </c>
      <c r="I41" s="132" t="n">
        <f aca="false">C41*0.4</f>
        <v>456.4</v>
      </c>
      <c r="J41" s="133"/>
      <c r="K41" s="133"/>
      <c r="L41" s="133"/>
      <c r="M41" s="133"/>
      <c r="N41" s="133"/>
      <c r="O41" s="131" t="n">
        <v>20488</v>
      </c>
      <c r="P41" s="131" t="n">
        <v>21629</v>
      </c>
      <c r="Q41" s="134"/>
      <c r="R41" s="135"/>
      <c r="S41" s="135" t="n">
        <v>1</v>
      </c>
      <c r="T41" s="131" t="n">
        <f aca="false">(P41-O41)*S41</f>
        <v>1141</v>
      </c>
      <c r="U41" s="136" t="n">
        <v>2406</v>
      </c>
      <c r="V41" s="129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137" t="s">
        <v>82</v>
      </c>
      <c r="C42" s="32" t="n">
        <f aca="false">H42</f>
        <v>2253</v>
      </c>
      <c r="D42" s="126"/>
      <c r="E42" s="32" t="n">
        <f aca="false">F42+G42</f>
        <v>157.71</v>
      </c>
      <c r="F42" s="32" t="n">
        <f aca="false">0.04*H42</f>
        <v>90.12</v>
      </c>
      <c r="G42" s="32" t="n">
        <f aca="false">0.03*H42</f>
        <v>67.59</v>
      </c>
      <c r="H42" s="126" t="n">
        <f aca="false">T42</f>
        <v>2253</v>
      </c>
      <c r="I42" s="127" t="n">
        <f aca="false">C42*0.4</f>
        <v>901.2</v>
      </c>
      <c r="J42" s="63"/>
      <c r="K42" s="63"/>
      <c r="L42" s="63"/>
      <c r="M42" s="63"/>
      <c r="N42" s="63"/>
      <c r="O42" s="126" t="n">
        <v>36263</v>
      </c>
      <c r="P42" s="126" t="n">
        <v>38516</v>
      </c>
      <c r="Q42" s="138"/>
      <c r="R42" s="139"/>
      <c r="S42" s="139" t="n">
        <v>1</v>
      </c>
      <c r="T42" s="126" t="n">
        <f aca="false">(P42-O42)*S42</f>
        <v>2253</v>
      </c>
      <c r="U42" s="38" t="n">
        <v>6249</v>
      </c>
      <c r="V42" s="39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31" t="s">
        <v>84</v>
      </c>
      <c r="C43" s="32" t="n">
        <f aca="false">H43</f>
        <v>670</v>
      </c>
      <c r="D43" s="32"/>
      <c r="E43" s="32"/>
      <c r="F43" s="32"/>
      <c r="G43" s="126" t="n">
        <v>0</v>
      </c>
      <c r="H43" s="32" t="n">
        <f aca="false">T43</f>
        <v>670</v>
      </c>
      <c r="I43" s="32" t="n">
        <f aca="false">0.4*C43</f>
        <v>268</v>
      </c>
      <c r="J43" s="32" t="n">
        <f aca="false">0.55*D43</f>
        <v>0</v>
      </c>
      <c r="K43" s="32" t="n">
        <f aca="false">0.55*E43</f>
        <v>0</v>
      </c>
      <c r="L43" s="32" t="n">
        <f aca="false">0.55*F43</f>
        <v>0</v>
      </c>
      <c r="M43" s="32" t="n">
        <f aca="false">0.55*G43</f>
        <v>0</v>
      </c>
      <c r="N43" s="32" t="n">
        <f aca="false">0.55*H43</f>
        <v>368.5</v>
      </c>
      <c r="O43" s="32" t="n">
        <v>45580</v>
      </c>
      <c r="P43" s="32" t="n">
        <v>46250</v>
      </c>
      <c r="Q43" s="36"/>
      <c r="R43" s="42"/>
      <c r="S43" s="32" t="n">
        <v>1</v>
      </c>
      <c r="T43" s="32" t="n">
        <f aca="false">(P43-O43)*S43</f>
        <v>670</v>
      </c>
      <c r="U43" s="38" t="s">
        <v>85</v>
      </c>
      <c r="V43" s="39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0" t="s">
        <v>87</v>
      </c>
      <c r="C44" s="109" t="n">
        <f aca="false">H44+E44</f>
        <v>19225.9739999991</v>
      </c>
      <c r="D44" s="109"/>
      <c r="E44" s="109" t="n">
        <f aca="false">F44+G44</f>
        <v>1257.77399999994</v>
      </c>
      <c r="F44" s="109" t="n">
        <f aca="false">0.04*H44</f>
        <v>718.727999999968</v>
      </c>
      <c r="G44" s="109" t="n">
        <f aca="false">0.03*H44</f>
        <v>539.045999999976</v>
      </c>
      <c r="H44" s="109" t="n">
        <f aca="false">T44</f>
        <v>17968.1999999992</v>
      </c>
      <c r="I44" s="109" t="n">
        <f aca="false">T492</f>
        <v>0</v>
      </c>
      <c r="J44" s="141"/>
      <c r="K44" s="141"/>
      <c r="L44" s="141"/>
      <c r="M44" s="141"/>
      <c r="N44" s="141"/>
      <c r="O44" s="32" t="n">
        <v>40081.588</v>
      </c>
      <c r="P44" s="32" t="n">
        <v>40231.323</v>
      </c>
      <c r="Q44" s="35" t="s">
        <v>35</v>
      </c>
      <c r="R44" s="37"/>
      <c r="S44" s="69" t="n">
        <v>120</v>
      </c>
      <c r="T44" s="32" t="n">
        <f aca="false">(P44-O44)*S44</f>
        <v>17968.1999999992</v>
      </c>
      <c r="U44" s="38" t="n">
        <v>42000</v>
      </c>
      <c r="V44" s="39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143" t="s">
        <v>89</v>
      </c>
      <c r="C45" s="130" t="n">
        <f aca="false">H45</f>
        <v>1203</v>
      </c>
      <c r="D45" s="130"/>
      <c r="E45" s="130"/>
      <c r="F45" s="130"/>
      <c r="G45" s="131" t="n">
        <v>0</v>
      </c>
      <c r="H45" s="130" t="n">
        <f aca="false">T45</f>
        <v>1203</v>
      </c>
      <c r="I45" s="130" t="n">
        <f aca="false">0.4*C45</f>
        <v>481.2</v>
      </c>
      <c r="J45" s="130" t="n">
        <f aca="false">0.55*D45</f>
        <v>0</v>
      </c>
      <c r="K45" s="130" t="n">
        <f aca="false">0.55*E45</f>
        <v>0</v>
      </c>
      <c r="L45" s="130" t="n">
        <f aca="false">0.55*F45</f>
        <v>0</v>
      </c>
      <c r="M45" s="130" t="n">
        <f aca="false">0.55*G45</f>
        <v>0</v>
      </c>
      <c r="N45" s="130" t="n">
        <f aca="false">0.55*H45</f>
        <v>661.65</v>
      </c>
      <c r="O45" s="130" t="n">
        <v>288099</v>
      </c>
      <c r="P45" s="130" t="n">
        <v>289302</v>
      </c>
      <c r="Q45" s="144"/>
      <c r="R45" s="145"/>
      <c r="S45" s="130" t="n">
        <v>1</v>
      </c>
      <c r="T45" s="130" t="n">
        <f aca="false">(P45-O45)*S45</f>
        <v>1203</v>
      </c>
      <c r="U45" s="136" t="n">
        <v>15695</v>
      </c>
      <c r="V45" s="129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146" t="s">
        <v>91</v>
      </c>
      <c r="C46" s="32" t="n">
        <f aca="false">H46</f>
        <v>50</v>
      </c>
      <c r="D46" s="126"/>
      <c r="E46" s="32" t="n">
        <f aca="false">F46+G46</f>
        <v>3.5</v>
      </c>
      <c r="F46" s="32" t="n">
        <f aca="false">0.04*H46</f>
        <v>2</v>
      </c>
      <c r="G46" s="32" t="n">
        <f aca="false">0.03*H46</f>
        <v>1.5</v>
      </c>
      <c r="H46" s="126" t="n">
        <f aca="false">T46</f>
        <v>50</v>
      </c>
      <c r="I46" s="127" t="n">
        <f aca="false">C46*0.4</f>
        <v>20</v>
      </c>
      <c r="J46" s="63"/>
      <c r="K46" s="63"/>
      <c r="L46" s="63"/>
      <c r="M46" s="63"/>
      <c r="N46" s="63"/>
      <c r="O46" s="126" t="n">
        <v>2424</v>
      </c>
      <c r="P46" s="126" t="n">
        <v>2474</v>
      </c>
      <c r="Q46" s="138"/>
      <c r="R46" s="139"/>
      <c r="S46" s="139" t="n">
        <v>1</v>
      </c>
      <c r="T46" s="126" t="n">
        <f aca="false">(P46-O46)*S46</f>
        <v>50</v>
      </c>
      <c r="U46" s="38" t="n">
        <v>364814</v>
      </c>
      <c r="V46" s="39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137" t="s">
        <v>92</v>
      </c>
      <c r="C47" s="32" t="n">
        <f aca="false">H47</f>
        <v>6537</v>
      </c>
      <c r="D47" s="126"/>
      <c r="E47" s="32" t="n">
        <f aca="false">F47+G47</f>
        <v>457.59</v>
      </c>
      <c r="F47" s="32" t="n">
        <f aca="false">0.04*H47</f>
        <v>261.48</v>
      </c>
      <c r="G47" s="32" t="n">
        <f aca="false">0.03*H47</f>
        <v>196.11</v>
      </c>
      <c r="H47" s="126" t="n">
        <f aca="false">T47</f>
        <v>6537</v>
      </c>
      <c r="I47" s="127" t="n">
        <f aca="false">C47*0.4</f>
        <v>2614.8</v>
      </c>
      <c r="J47" s="63"/>
      <c r="K47" s="63"/>
      <c r="L47" s="63"/>
      <c r="M47" s="63"/>
      <c r="N47" s="63"/>
      <c r="O47" s="126" t="n">
        <v>111144</v>
      </c>
      <c r="P47" s="126" t="n">
        <v>117681</v>
      </c>
      <c r="Q47" s="138"/>
      <c r="R47" s="139"/>
      <c r="S47" s="139" t="n">
        <v>1</v>
      </c>
      <c r="T47" s="126" t="n">
        <f aca="false">(P47-O47)*S47</f>
        <v>6537</v>
      </c>
      <c r="U47" s="38" t="n">
        <v>9148</v>
      </c>
      <c r="V47" s="39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44" t="s">
        <v>845</v>
      </c>
      <c r="C48" s="32" t="n">
        <f aca="false">H48+E48</f>
        <v>7952</v>
      </c>
      <c r="D48" s="32"/>
      <c r="E48" s="32" t="n">
        <v>0</v>
      </c>
      <c r="F48" s="32" t="n">
        <v>0</v>
      </c>
      <c r="G48" s="32" t="n">
        <v>0</v>
      </c>
      <c r="H48" s="32" t="n">
        <f aca="false">T48</f>
        <v>7952</v>
      </c>
      <c r="I48" s="32" t="n">
        <f aca="false">0.4*C48</f>
        <v>3180.8</v>
      </c>
      <c r="J48" s="63"/>
      <c r="K48" s="63"/>
      <c r="L48" s="63"/>
      <c r="M48" s="35"/>
      <c r="N48" s="35"/>
      <c r="O48" s="32" t="n">
        <v>96112</v>
      </c>
      <c r="P48" s="32" t="n">
        <v>104064</v>
      </c>
      <c r="Q48" s="36"/>
      <c r="R48" s="94"/>
      <c r="S48" s="32" t="n">
        <v>1</v>
      </c>
      <c r="T48" s="32" t="n">
        <f aca="false">(P48-O48)*S48</f>
        <v>7952</v>
      </c>
      <c r="U48" s="50" t="n">
        <v>5732</v>
      </c>
      <c r="V48" s="51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137" t="s">
        <v>97</v>
      </c>
      <c r="C49" s="32" t="n">
        <f aca="false">H49</f>
        <v>2671</v>
      </c>
      <c r="D49" s="126"/>
      <c r="E49" s="32" t="n">
        <f aca="false">F49+G49</f>
        <v>186.97</v>
      </c>
      <c r="F49" s="32" t="n">
        <f aca="false">0.04*H49</f>
        <v>106.84</v>
      </c>
      <c r="G49" s="32" t="n">
        <f aca="false">0.03*H49</f>
        <v>80.13</v>
      </c>
      <c r="H49" s="126" t="n">
        <f aca="false">T49</f>
        <v>2671</v>
      </c>
      <c r="I49" s="127" t="n">
        <f aca="false">C49*0.4</f>
        <v>1068.4</v>
      </c>
      <c r="J49" s="63"/>
      <c r="K49" s="63"/>
      <c r="L49" s="63"/>
      <c r="M49" s="63"/>
      <c r="N49" s="63"/>
      <c r="O49" s="126" t="n">
        <v>67229</v>
      </c>
      <c r="P49" s="126" t="n">
        <v>70937</v>
      </c>
      <c r="Q49" s="138"/>
      <c r="R49" s="139"/>
      <c r="S49" s="139" t="n">
        <v>1</v>
      </c>
      <c r="T49" s="126" t="n">
        <f aca="false">(P49-O49)*S49-T225-T223-T227-T226-T228</f>
        <v>2671</v>
      </c>
      <c r="U49" s="38" t="n">
        <v>6252</v>
      </c>
      <c r="V49" s="39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152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152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152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154" t="s">
        <v>98</v>
      </c>
      <c r="C53" s="155" t="n">
        <f aca="false">H53+E53</f>
        <v>8816.8</v>
      </c>
      <c r="D53" s="155"/>
      <c r="E53" s="155" t="n">
        <f aca="false">F53+G53</f>
        <v>576.8</v>
      </c>
      <c r="F53" s="155" t="n">
        <f aca="false">0.04*H53</f>
        <v>329.6</v>
      </c>
      <c r="G53" s="155" t="n">
        <f aca="false">0.03*H53</f>
        <v>247.2</v>
      </c>
      <c r="H53" s="155" t="n">
        <f aca="false">T53</f>
        <v>8240</v>
      </c>
      <c r="I53" s="155" t="n">
        <f aca="false">0.6*C53</f>
        <v>5290.08</v>
      </c>
      <c r="J53" s="156"/>
      <c r="K53" s="156"/>
      <c r="L53" s="156"/>
      <c r="M53" s="156"/>
      <c r="N53" s="156"/>
      <c r="O53" s="155" t="n">
        <v>27846</v>
      </c>
      <c r="P53" s="155" t="n">
        <v>28052</v>
      </c>
      <c r="Q53" s="157"/>
      <c r="R53" s="158"/>
      <c r="S53" s="159" t="n">
        <v>40</v>
      </c>
      <c r="T53" s="155" t="n">
        <f aca="false">(P53-O53)*S53</f>
        <v>8240</v>
      </c>
      <c r="U53" s="38"/>
      <c r="V53" s="39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281426.270800001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152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152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115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79" t="s">
        <v>102</v>
      </c>
      <c r="C57" s="32" t="n">
        <f aca="false">H57</f>
        <v>2741</v>
      </c>
      <c r="D57" s="126"/>
      <c r="E57" s="32" t="n">
        <f aca="false">F57+G57</f>
        <v>191.87</v>
      </c>
      <c r="F57" s="32" t="n">
        <f aca="false">0.04*H57</f>
        <v>109.64</v>
      </c>
      <c r="G57" s="32" t="n">
        <f aca="false">0.03*H57</f>
        <v>82.23</v>
      </c>
      <c r="H57" s="126" t="n">
        <f aca="false">T57</f>
        <v>2741</v>
      </c>
      <c r="I57" s="127" t="n">
        <f aca="false">C57*0.4</f>
        <v>1096.4</v>
      </c>
      <c r="J57" s="63"/>
      <c r="K57" s="63"/>
      <c r="L57" s="63"/>
      <c r="M57" s="63"/>
      <c r="N57" s="63"/>
      <c r="O57" s="126" t="n">
        <v>382294</v>
      </c>
      <c r="P57" s="126" t="n">
        <v>385035</v>
      </c>
      <c r="Q57" s="138"/>
      <c r="R57" s="139"/>
      <c r="S57" s="139" t="n">
        <v>1</v>
      </c>
      <c r="T57" s="126" t="n">
        <f aca="false">(P57-O57)*S57</f>
        <v>2741</v>
      </c>
      <c r="U57" s="116" t="n">
        <v>4786</v>
      </c>
      <c r="V57" s="170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79" t="s">
        <v>105</v>
      </c>
      <c r="C58" s="32" t="n">
        <f aca="false">H58</f>
        <v>12761.76</v>
      </c>
      <c r="D58" s="126"/>
      <c r="E58" s="32"/>
      <c r="F58" s="32"/>
      <c r="G58" s="32"/>
      <c r="H58" s="126" t="n">
        <f aca="false">T58</f>
        <v>12761.76</v>
      </c>
      <c r="I58" s="126" t="n">
        <f aca="false">T59</f>
        <v>1254</v>
      </c>
      <c r="J58" s="63"/>
      <c r="K58" s="63"/>
      <c r="L58" s="63"/>
      <c r="M58" s="63"/>
      <c r="N58" s="63"/>
      <c r="O58" s="126" t="n">
        <v>20835.341</v>
      </c>
      <c r="P58" s="126" t="n">
        <v>21142.413</v>
      </c>
      <c r="Q58" s="138"/>
      <c r="R58" s="139"/>
      <c r="S58" s="139" t="n">
        <v>80</v>
      </c>
      <c r="T58" s="126" t="n">
        <f aca="false">(P58-O58)*S58-T624</f>
        <v>12761.76</v>
      </c>
      <c r="U58" s="116" t="s">
        <v>106</v>
      </c>
      <c r="V58" s="170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79" t="s">
        <v>108</v>
      </c>
      <c r="C59" s="32" t="n">
        <f aca="false">H59</f>
        <v>1254</v>
      </c>
      <c r="D59" s="126"/>
      <c r="E59" s="32" t="n">
        <f aca="false">F59+G59</f>
        <v>87.78</v>
      </c>
      <c r="F59" s="32" t="n">
        <f aca="false">0.04*H59</f>
        <v>50.16</v>
      </c>
      <c r="G59" s="32" t="n">
        <f aca="false">0.03*H59</f>
        <v>37.62</v>
      </c>
      <c r="H59" s="126" t="n">
        <f aca="false">T59</f>
        <v>1254</v>
      </c>
      <c r="I59" s="127" t="n">
        <f aca="false">C59*0.4</f>
        <v>501.6</v>
      </c>
      <c r="J59" s="63"/>
      <c r="K59" s="63"/>
      <c r="L59" s="63"/>
      <c r="M59" s="63"/>
      <c r="N59" s="63"/>
      <c r="O59" s="126" t="n">
        <v>11725</v>
      </c>
      <c r="P59" s="126" t="n">
        <v>12979</v>
      </c>
      <c r="Q59" s="138"/>
      <c r="R59" s="139"/>
      <c r="S59" s="139" t="n">
        <v>1</v>
      </c>
      <c r="T59" s="126" t="n">
        <f aca="false">(P59-O59)*S59</f>
        <v>1254</v>
      </c>
      <c r="U59" s="38" t="n">
        <v>6221</v>
      </c>
      <c r="V59" s="170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31" t="s">
        <v>110</v>
      </c>
      <c r="C60" s="32" t="n">
        <f aca="false">T60</f>
        <v>10574.4</v>
      </c>
      <c r="D60" s="126"/>
      <c r="E60" s="32"/>
      <c r="F60" s="32"/>
      <c r="G60" s="32"/>
      <c r="H60" s="126" t="n">
        <f aca="false">T60</f>
        <v>10574.4</v>
      </c>
      <c r="I60" s="126" t="n">
        <f aca="false">T61</f>
        <v>10064</v>
      </c>
      <c r="J60" s="63"/>
      <c r="K60" s="63"/>
      <c r="L60" s="63"/>
      <c r="M60" s="63"/>
      <c r="N60" s="63"/>
      <c r="O60" s="126" t="n">
        <v>5435.8</v>
      </c>
      <c r="P60" s="126" t="n">
        <v>5612.04</v>
      </c>
      <c r="Q60" s="138"/>
      <c r="R60" s="139"/>
      <c r="S60" s="139" t="n">
        <v>60</v>
      </c>
      <c r="T60" s="126" t="n">
        <f aca="false">(P60-O60)*S60</f>
        <v>10574.4</v>
      </c>
      <c r="U60" s="116" t="s">
        <v>111</v>
      </c>
      <c r="V60" s="170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31" t="s">
        <v>113</v>
      </c>
      <c r="C61" s="32" t="n">
        <f aca="false">H61</f>
        <v>10064</v>
      </c>
      <c r="D61" s="126"/>
      <c r="E61" s="32"/>
      <c r="F61" s="32"/>
      <c r="G61" s="32"/>
      <c r="H61" s="126" t="n">
        <f aca="false">T61</f>
        <v>10064</v>
      </c>
      <c r="I61" s="126" t="n">
        <f aca="false">T62</f>
        <v>3929</v>
      </c>
      <c r="J61" s="63"/>
      <c r="K61" s="63"/>
      <c r="L61" s="63"/>
      <c r="M61" s="63"/>
      <c r="N61" s="63"/>
      <c r="O61" s="126" t="n">
        <v>858</v>
      </c>
      <c r="P61" s="126" t="n">
        <v>1002.6</v>
      </c>
      <c r="Q61" s="138"/>
      <c r="R61" s="139"/>
      <c r="S61" s="139" t="n">
        <v>120</v>
      </c>
      <c r="T61" s="126" t="n">
        <f aca="false">(P61-O61)*S61-T636-T59-T65-T62</f>
        <v>10064</v>
      </c>
      <c r="U61" s="116"/>
      <c r="V61" s="172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44" t="s">
        <v>115</v>
      </c>
      <c r="C62" s="32" t="n">
        <f aca="false">T62</f>
        <v>3929</v>
      </c>
      <c r="D62" s="126"/>
      <c r="E62" s="32"/>
      <c r="F62" s="32"/>
      <c r="G62" s="32"/>
      <c r="H62" s="126" t="n">
        <f aca="false">T62</f>
        <v>3929</v>
      </c>
      <c r="I62" s="126" t="n">
        <f aca="false">T63</f>
        <v>0</v>
      </c>
      <c r="J62" s="63"/>
      <c r="K62" s="63"/>
      <c r="L62" s="63"/>
      <c r="M62" s="63"/>
      <c r="N62" s="63"/>
      <c r="O62" s="126" t="n">
        <v>12492</v>
      </c>
      <c r="P62" s="126" t="n">
        <v>16421</v>
      </c>
      <c r="Q62" s="138"/>
      <c r="R62" s="139"/>
      <c r="S62" s="139" t="n">
        <v>1</v>
      </c>
      <c r="T62" s="126" t="n">
        <f aca="false">(P62-O62)*S62</f>
        <v>3929</v>
      </c>
      <c r="U62" s="82"/>
      <c r="V62" s="172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44"/>
      <c r="C63" s="45"/>
      <c r="D63" s="173"/>
      <c r="E63" s="45"/>
      <c r="F63" s="45"/>
      <c r="G63" s="45"/>
      <c r="H63" s="173"/>
      <c r="I63" s="173"/>
      <c r="J63" s="48"/>
      <c r="K63" s="48"/>
      <c r="L63" s="48"/>
      <c r="M63" s="48"/>
      <c r="N63" s="48"/>
      <c r="O63" s="45"/>
      <c r="P63" s="45"/>
      <c r="Q63" s="174"/>
      <c r="R63" s="175"/>
      <c r="S63" s="176"/>
      <c r="T63" s="173"/>
      <c r="U63" s="82"/>
      <c r="V63" s="177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178" t="s">
        <v>116</v>
      </c>
      <c r="C64" s="40" t="n">
        <f aca="false">H64</f>
        <v>596.000000000004</v>
      </c>
      <c r="D64" s="179"/>
      <c r="E64" s="40"/>
      <c r="F64" s="40"/>
      <c r="G64" s="40"/>
      <c r="H64" s="179" t="n">
        <f aca="false">T64</f>
        <v>596.000000000004</v>
      </c>
      <c r="I64" s="179" t="n">
        <f aca="false">T64*0.3</f>
        <v>178.800000000001</v>
      </c>
      <c r="J64" s="63"/>
      <c r="K64" s="63"/>
      <c r="L64" s="63"/>
      <c r="M64" s="63"/>
      <c r="N64" s="63"/>
      <c r="O64" s="180" t="n">
        <v>3925.2</v>
      </c>
      <c r="P64" s="180" t="n">
        <v>3955</v>
      </c>
      <c r="Q64" s="138"/>
      <c r="R64" s="181"/>
      <c r="S64" s="182" t="n">
        <v>20</v>
      </c>
      <c r="T64" s="179" t="n">
        <f aca="false">(P64-O64)*S64</f>
        <v>596.000000000004</v>
      </c>
      <c r="U64" s="116" t="n">
        <v>5621</v>
      </c>
      <c r="V64" s="170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31" t="s">
        <v>118</v>
      </c>
      <c r="C65" s="40" t="n">
        <f aca="false">H65</f>
        <v>2105</v>
      </c>
      <c r="D65" s="126"/>
      <c r="E65" s="32"/>
      <c r="F65" s="32"/>
      <c r="G65" s="32"/>
      <c r="H65" s="126" t="n">
        <f aca="false">T65</f>
        <v>2105</v>
      </c>
      <c r="I65" s="126" t="n">
        <f aca="false">T65*0.3</f>
        <v>631.5</v>
      </c>
      <c r="J65" s="37"/>
      <c r="K65" s="37"/>
      <c r="L65" s="37"/>
      <c r="M65" s="37"/>
      <c r="N65" s="37"/>
      <c r="O65" s="32" t="n">
        <v>217528</v>
      </c>
      <c r="P65" s="32" t="n">
        <v>219633</v>
      </c>
      <c r="Q65" s="126"/>
      <c r="R65" s="126"/>
      <c r="S65" s="32" t="n">
        <v>1</v>
      </c>
      <c r="T65" s="126" t="n">
        <f aca="false">(P65-O65)*S65</f>
        <v>2105</v>
      </c>
      <c r="U65" s="116" t="n">
        <v>4785</v>
      </c>
      <c r="V65" s="170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44025.16</v>
      </c>
      <c r="D66" s="186"/>
      <c r="E66" s="187"/>
      <c r="F66" s="187"/>
      <c r="G66" s="187"/>
      <c r="H66" s="186"/>
      <c r="I66" s="188" t="n">
        <f aca="false">SUM(I56:I65)</f>
        <v>17655.3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191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191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196" t="s">
        <v>121</v>
      </c>
      <c r="C68" s="40" t="n">
        <v>1521</v>
      </c>
      <c r="D68" s="197"/>
      <c r="E68" s="198"/>
      <c r="F68" s="198"/>
      <c r="G68" s="198"/>
      <c r="H68" s="197"/>
      <c r="I68" s="197"/>
      <c r="J68" s="63"/>
      <c r="K68" s="63"/>
      <c r="L68" s="63"/>
      <c r="M68" s="63"/>
      <c r="N68" s="63"/>
      <c r="O68" s="32" t="n">
        <f aca="false">12605.34+31200.42</f>
        <v>43805.76</v>
      </c>
      <c r="P68" s="32" t="n">
        <f aca="false">12800.04+31616.97</f>
        <v>44417.01</v>
      </c>
      <c r="Q68" s="126"/>
      <c r="R68" s="126"/>
      <c r="S68" s="32" t="n">
        <v>80</v>
      </c>
      <c r="T68" s="126" t="n">
        <f aca="false">(P68-O68)*S68-T72-T73</f>
        <v>44439.0000000006</v>
      </c>
      <c r="U68" s="116" t="s">
        <v>122</v>
      </c>
      <c r="V68" s="170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199" t="s">
        <v>124</v>
      </c>
      <c r="C69" s="40" t="n">
        <f aca="false">T71</f>
        <v>5381.59999999989</v>
      </c>
      <c r="D69" s="197"/>
      <c r="E69" s="198"/>
      <c r="F69" s="198"/>
      <c r="G69" s="198"/>
      <c r="H69" s="197"/>
      <c r="I69" s="197"/>
      <c r="J69" s="63"/>
      <c r="K69" s="63"/>
      <c r="L69" s="63"/>
      <c r="M69" s="63"/>
      <c r="N69" s="63"/>
      <c r="O69" s="32"/>
      <c r="P69" s="32"/>
      <c r="Q69" s="126"/>
      <c r="R69" s="126"/>
      <c r="S69" s="32"/>
      <c r="T69" s="126"/>
      <c r="U69" s="116"/>
      <c r="V69" s="170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200" t="s">
        <v>125</v>
      </c>
      <c r="C70" s="32" t="n">
        <f aca="false">H70</f>
        <v>7242</v>
      </c>
      <c r="D70" s="32"/>
      <c r="E70" s="32" t="n">
        <f aca="false">F70+G70</f>
        <v>506.94</v>
      </c>
      <c r="F70" s="32" t="n">
        <f aca="false">0.04*H70</f>
        <v>289.68</v>
      </c>
      <c r="G70" s="32" t="n">
        <f aca="false">0.03*H70</f>
        <v>217.26</v>
      </c>
      <c r="H70" s="32" t="n">
        <f aca="false">T70</f>
        <v>7242</v>
      </c>
      <c r="I70" s="32" t="n">
        <f aca="false">0.6*C70</f>
        <v>4345.2</v>
      </c>
      <c r="J70" s="35"/>
      <c r="K70" s="35"/>
      <c r="L70" s="35"/>
      <c r="M70" s="35"/>
      <c r="N70" s="35"/>
      <c r="O70" s="32" t="n">
        <f aca="false">172318+11090</f>
        <v>183408</v>
      </c>
      <c r="P70" s="32" t="n">
        <f aca="false">177390+13260</f>
        <v>190650</v>
      </c>
      <c r="Q70" s="36"/>
      <c r="R70" s="42"/>
      <c r="S70" s="69" t="n">
        <v>1</v>
      </c>
      <c r="T70" s="32" t="n">
        <f aca="false">(P70-O70)*S70</f>
        <v>7242</v>
      </c>
      <c r="U70" s="38" t="n">
        <v>7584</v>
      </c>
      <c r="V70" s="39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196" t="s">
        <v>126</v>
      </c>
      <c r="C71" s="40" t="n">
        <f aca="false">T68-C706</f>
        <v>8497.70000000057</v>
      </c>
      <c r="D71" s="197"/>
      <c r="E71" s="198"/>
      <c r="F71" s="198"/>
      <c r="G71" s="198"/>
      <c r="H71" s="197"/>
      <c r="I71" s="198" t="n">
        <f aca="false">T69-I707</f>
        <v>0</v>
      </c>
      <c r="J71" s="63"/>
      <c r="K71" s="63"/>
      <c r="L71" s="63"/>
      <c r="M71" s="63"/>
      <c r="N71" s="63"/>
      <c r="O71" s="32" t="n">
        <f aca="false">3858.5+4529.26</f>
        <v>8387.76</v>
      </c>
      <c r="P71" s="32" t="n">
        <f aca="false">3858.5+4596.53</f>
        <v>8455.03</v>
      </c>
      <c r="Q71" s="126"/>
      <c r="R71" s="126"/>
      <c r="S71" s="32" t="n">
        <v>80</v>
      </c>
      <c r="T71" s="126" t="n">
        <f aca="false">(P71-O71)*S71</f>
        <v>5381.59999999989</v>
      </c>
      <c r="U71" s="116" t="s">
        <v>127</v>
      </c>
      <c r="V71" s="170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44" t="s">
        <v>95</v>
      </c>
      <c r="C72" s="32" t="n">
        <f aca="false">H72+E72</f>
        <v>3724</v>
      </c>
      <c r="D72" s="32"/>
      <c r="E72" s="32" t="n">
        <v>0</v>
      </c>
      <c r="F72" s="32" t="n">
        <v>0</v>
      </c>
      <c r="G72" s="32" t="n">
        <v>0</v>
      </c>
      <c r="H72" s="32" t="n">
        <f aca="false">T72</f>
        <v>3724</v>
      </c>
      <c r="I72" s="32" t="n">
        <f aca="false">0.4*C72</f>
        <v>1489.6</v>
      </c>
      <c r="J72" s="63"/>
      <c r="K72" s="63"/>
      <c r="L72" s="63"/>
      <c r="M72" s="35"/>
      <c r="N72" s="35"/>
      <c r="O72" s="32" t="n">
        <v>53020</v>
      </c>
      <c r="P72" s="32" t="n">
        <v>56744</v>
      </c>
      <c r="Q72" s="36"/>
      <c r="R72" s="94"/>
      <c r="S72" s="32" t="n">
        <v>1</v>
      </c>
      <c r="T72" s="32" t="n">
        <f aca="false">(P72-O72)*S72</f>
        <v>3724</v>
      </c>
      <c r="U72" s="50" t="n">
        <v>5837</v>
      </c>
      <c r="V72" s="51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196" t="s">
        <v>130</v>
      </c>
      <c r="C73" s="32" t="n">
        <f aca="false">H73+E73</f>
        <v>788.59</v>
      </c>
      <c r="D73" s="32"/>
      <c r="E73" s="32" t="n">
        <f aca="false">F73+G73</f>
        <v>51.59</v>
      </c>
      <c r="F73" s="32" t="n">
        <f aca="false">0.04*H73</f>
        <v>29.48</v>
      </c>
      <c r="G73" s="32" t="n">
        <f aca="false">0.03*H73</f>
        <v>22.11</v>
      </c>
      <c r="H73" s="32" t="n">
        <f aca="false">T73</f>
        <v>737</v>
      </c>
      <c r="I73" s="32" t="n">
        <f aca="false">0.6*C73</f>
        <v>473.154</v>
      </c>
      <c r="J73" s="63"/>
      <c r="K73" s="63"/>
      <c r="L73" s="63"/>
      <c r="M73" s="63"/>
      <c r="N73" s="63"/>
      <c r="O73" s="32" t="n">
        <v>15476</v>
      </c>
      <c r="P73" s="32" t="n">
        <v>16213</v>
      </c>
      <c r="Q73" s="126"/>
      <c r="R73" s="126"/>
      <c r="S73" s="32" t="n">
        <v>1</v>
      </c>
      <c r="T73" s="32" t="n">
        <f aca="false">(P73-O73)*S73</f>
        <v>737</v>
      </c>
      <c r="U73" s="116" t="n">
        <v>9868</v>
      </c>
      <c r="V73" s="170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27154.8900000005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191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209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1" t="s">
        <v>134</v>
      </c>
      <c r="C77" s="130" t="n">
        <f aca="false">(T77+T78)</f>
        <v>31297</v>
      </c>
      <c r="D77" s="130"/>
      <c r="E77" s="130" t="n">
        <f aca="false">F77+G77</f>
        <v>0</v>
      </c>
      <c r="F77" s="130" t="n">
        <v>0</v>
      </c>
      <c r="G77" s="130" t="n">
        <v>0</v>
      </c>
      <c r="H77" s="130" t="n">
        <f aca="false">T77</f>
        <v>0</v>
      </c>
      <c r="I77" s="130" t="n">
        <f aca="false">T79</f>
        <v>0</v>
      </c>
      <c r="J77" s="212"/>
      <c r="K77" s="133"/>
      <c r="L77" s="133"/>
      <c r="M77" s="212"/>
      <c r="N77" s="212"/>
      <c r="O77" s="130" t="n">
        <v>4067.02</v>
      </c>
      <c r="P77" s="130" t="n">
        <v>4067.02</v>
      </c>
      <c r="Q77" s="213" t="s">
        <v>39</v>
      </c>
      <c r="R77" s="213"/>
      <c r="S77" s="130" t="n">
        <v>40</v>
      </c>
      <c r="T77" s="130" t="n">
        <f aca="false">(P77-O77)*S77</f>
        <v>0</v>
      </c>
      <c r="U77" s="136" t="n">
        <v>7163</v>
      </c>
      <c r="V77" s="214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1"/>
      <c r="C78" s="130"/>
      <c r="D78" s="130"/>
      <c r="E78" s="130" t="n">
        <f aca="false">F78+G78</f>
        <v>0</v>
      </c>
      <c r="F78" s="130" t="n">
        <v>0</v>
      </c>
      <c r="G78" s="130" t="n">
        <v>0</v>
      </c>
      <c r="H78" s="130" t="n">
        <f aca="false">T78</f>
        <v>31297</v>
      </c>
      <c r="I78" s="130" t="n">
        <f aca="false">T81</f>
        <v>0</v>
      </c>
      <c r="J78" s="212"/>
      <c r="K78" s="133"/>
      <c r="L78" s="133"/>
      <c r="M78" s="212"/>
      <c r="N78" s="212"/>
      <c r="O78" s="130" t="n">
        <v>10016</v>
      </c>
      <c r="P78" s="130" t="n">
        <v>10641.94</v>
      </c>
      <c r="Q78" s="213" t="s">
        <v>39</v>
      </c>
      <c r="R78" s="213"/>
      <c r="S78" s="130" t="n">
        <v>50</v>
      </c>
      <c r="T78" s="130" t="n">
        <f aca="false">(P78-O78)*S78-T98</f>
        <v>31297</v>
      </c>
      <c r="U78" s="136" t="n">
        <v>7215</v>
      </c>
      <c r="V78" s="214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5"/>
      <c r="C79" s="206"/>
      <c r="D79" s="206"/>
      <c r="E79" s="206"/>
      <c r="F79" s="206"/>
      <c r="G79" s="206"/>
      <c r="H79" s="206"/>
      <c r="I79" s="206"/>
      <c r="J79" s="216"/>
      <c r="K79" s="216"/>
      <c r="L79" s="216"/>
      <c r="M79" s="216"/>
      <c r="N79" s="216"/>
      <c r="O79" s="206"/>
      <c r="P79" s="206"/>
      <c r="Q79" s="207"/>
      <c r="R79" s="207"/>
      <c r="S79" s="206"/>
      <c r="T79" s="206"/>
      <c r="U79" s="209"/>
      <c r="V79" s="210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1" t="s">
        <v>139</v>
      </c>
      <c r="C80" s="130" t="n">
        <f aca="false">H80+E80</f>
        <v>411.95</v>
      </c>
      <c r="D80" s="130"/>
      <c r="E80" s="130" t="n">
        <f aca="false">F80+G80</f>
        <v>26.95</v>
      </c>
      <c r="F80" s="130" t="n">
        <f aca="false">0.04*H80</f>
        <v>15.4</v>
      </c>
      <c r="G80" s="130" t="n">
        <f aca="false">0.03*H80</f>
        <v>11.55</v>
      </c>
      <c r="H80" s="130" t="n">
        <f aca="false">T80</f>
        <v>385</v>
      </c>
      <c r="I80" s="130" t="n">
        <f aca="false">0.6*C80</f>
        <v>247.17</v>
      </c>
      <c r="J80" s="133"/>
      <c r="K80" s="133"/>
      <c r="L80" s="133"/>
      <c r="M80" s="133"/>
      <c r="N80" s="133"/>
      <c r="O80" s="130" t="n">
        <v>4004</v>
      </c>
      <c r="P80" s="130" t="n">
        <v>4389</v>
      </c>
      <c r="Q80" s="131"/>
      <c r="R80" s="131"/>
      <c r="S80" s="130" t="n">
        <v>1</v>
      </c>
      <c r="T80" s="130" t="n">
        <f aca="false">(P80-O80)*S80</f>
        <v>385</v>
      </c>
      <c r="U80" s="136"/>
      <c r="V80" s="129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31297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209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209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24" t="s">
        <v>143</v>
      </c>
      <c r="C83" s="130" t="n">
        <f aca="false">H83+E83</f>
        <v>2132.00000000001</v>
      </c>
      <c r="D83" s="130"/>
      <c r="E83" s="130" t="n">
        <f aca="false">F83+G83</f>
        <v>0</v>
      </c>
      <c r="F83" s="130" t="n">
        <v>0</v>
      </c>
      <c r="G83" s="130" t="n">
        <v>0</v>
      </c>
      <c r="H83" s="130" t="n">
        <f aca="false">T83</f>
        <v>2132.00000000001</v>
      </c>
      <c r="I83" s="130" t="n">
        <f aca="false">T86</f>
        <v>0</v>
      </c>
      <c r="J83" s="212"/>
      <c r="K83" s="133"/>
      <c r="L83" s="133"/>
      <c r="M83" s="212"/>
      <c r="N83" s="212"/>
      <c r="O83" s="130" t="n">
        <v>3767</v>
      </c>
      <c r="P83" s="130" t="n">
        <v>3820.3</v>
      </c>
      <c r="Q83" s="213" t="s">
        <v>39</v>
      </c>
      <c r="R83" s="213"/>
      <c r="S83" s="130" t="n">
        <v>40</v>
      </c>
      <c r="T83" s="130" t="n">
        <f aca="false">(P83-O83)*S83</f>
        <v>2132.00000000001</v>
      </c>
      <c r="U83" s="136" t="n">
        <v>5669</v>
      </c>
      <c r="V83" s="129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143" t="s">
        <v>145</v>
      </c>
      <c r="C84" s="130" t="n">
        <f aca="false">H84+E84</f>
        <v>10502</v>
      </c>
      <c r="D84" s="130"/>
      <c r="E84" s="130" t="n">
        <f aca="false">F84+G84</f>
        <v>0</v>
      </c>
      <c r="F84" s="130" t="n">
        <v>0</v>
      </c>
      <c r="G84" s="130" t="n">
        <v>0</v>
      </c>
      <c r="H84" s="130" t="n">
        <f aca="false">T84</f>
        <v>10502</v>
      </c>
      <c r="I84" s="130" t="n">
        <f aca="false">T87</f>
        <v>0</v>
      </c>
      <c r="J84" s="212"/>
      <c r="K84" s="133"/>
      <c r="L84" s="133"/>
      <c r="M84" s="212"/>
      <c r="N84" s="212"/>
      <c r="O84" s="130" t="n">
        <v>2968</v>
      </c>
      <c r="P84" s="130" t="n">
        <v>3173</v>
      </c>
      <c r="Q84" s="213" t="s">
        <v>39</v>
      </c>
      <c r="R84" s="213"/>
      <c r="S84" s="130" t="n">
        <v>120</v>
      </c>
      <c r="T84" s="130" t="n">
        <f aca="false">(P84-O84)*S84-T377-T343-T83-T362-T376-T172</f>
        <v>10502</v>
      </c>
      <c r="U84" s="136" t="n">
        <v>1152</v>
      </c>
      <c r="V84" s="129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922</v>
      </c>
      <c r="C85" s="190" t="n">
        <f aca="false">SUM(C54+C74+C81+C66+C83+C84)</f>
        <v>396537.320800001</v>
      </c>
      <c r="D85" s="148"/>
      <c r="E85" s="190"/>
      <c r="F85" s="148"/>
      <c r="G85" s="148"/>
      <c r="H85" s="190"/>
      <c r="I85" s="148" t="n">
        <f aca="false">SUM(I8:I43)+I74+I81+I66</f>
        <v>152747.812000001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152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152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152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79" t="s">
        <v>147</v>
      </c>
      <c r="C88" s="32" t="n">
        <f aca="false">H88-C89-C90-C726-D720</f>
        <v>23294</v>
      </c>
      <c r="D88" s="32"/>
      <c r="E88" s="32"/>
      <c r="F88" s="32"/>
      <c r="G88" s="32"/>
      <c r="H88" s="32" t="n">
        <f aca="false">T88</f>
        <v>31680</v>
      </c>
      <c r="I88" s="32" t="n">
        <v>0</v>
      </c>
      <c r="J88" s="35"/>
      <c r="K88" s="35"/>
      <c r="L88" s="35"/>
      <c r="M88" s="35"/>
      <c r="N88" s="35"/>
      <c r="O88" s="32" t="n">
        <v>39476</v>
      </c>
      <c r="P88" s="32" t="n">
        <v>40268</v>
      </c>
      <c r="Q88" s="36"/>
      <c r="R88" s="42"/>
      <c r="S88" s="32" t="n">
        <v>40</v>
      </c>
      <c r="T88" s="32" t="n">
        <f aca="false">(P88-O88)*S88</f>
        <v>31680</v>
      </c>
      <c r="U88" s="38" t="n">
        <v>95964307</v>
      </c>
      <c r="V88" s="39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76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31" t="s">
        <v>151</v>
      </c>
      <c r="C90" s="109" t="n">
        <f aca="false">H90+E90</f>
        <v>4357</v>
      </c>
      <c r="D90" s="126"/>
      <c r="E90" s="32" t="n">
        <f aca="false">247</f>
        <v>247</v>
      </c>
      <c r="F90" s="32"/>
      <c r="G90" s="32"/>
      <c r="H90" s="32" t="n">
        <f aca="false">T90</f>
        <v>4110</v>
      </c>
      <c r="I90" s="32"/>
      <c r="J90" s="35"/>
      <c r="K90" s="35"/>
      <c r="L90" s="35"/>
      <c r="M90" s="35"/>
      <c r="N90" s="35"/>
      <c r="O90" s="32" t="n">
        <v>15189</v>
      </c>
      <c r="P90" s="32" t="n">
        <v>15326</v>
      </c>
      <c r="Q90" s="234"/>
      <c r="R90" s="235"/>
      <c r="S90" s="69" t="n">
        <v>30</v>
      </c>
      <c r="T90" s="32" t="n">
        <f aca="false">(P90-O90)*S90</f>
        <v>4110</v>
      </c>
      <c r="U90" s="38"/>
      <c r="V90" s="39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152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31680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3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152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152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24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24" t="s">
        <v>155</v>
      </c>
      <c r="C96" s="250" t="n">
        <f aca="false">H96+E96</f>
        <v>9182.20000000001</v>
      </c>
      <c r="D96" s="131"/>
      <c r="E96" s="130" t="n">
        <f aca="false">F96+G96</f>
        <v>0</v>
      </c>
      <c r="F96" s="130" t="n">
        <v>0</v>
      </c>
      <c r="G96" s="130" t="n">
        <v>0</v>
      </c>
      <c r="H96" s="130" t="n">
        <f aca="false">T96</f>
        <v>9182.20000000001</v>
      </c>
      <c r="I96" s="130" t="n">
        <f aca="false">0.5*C96</f>
        <v>4591.10000000001</v>
      </c>
      <c r="J96" s="212"/>
      <c r="K96" s="212"/>
      <c r="L96" s="212"/>
      <c r="M96" s="212"/>
      <c r="N96" s="212"/>
      <c r="O96" s="251" t="n">
        <v>13682.276</v>
      </c>
      <c r="P96" s="251" t="n">
        <v>13911.831</v>
      </c>
      <c r="Q96" s="144"/>
      <c r="R96" s="252"/>
      <c r="S96" s="253" t="n">
        <v>40</v>
      </c>
      <c r="T96" s="130" t="n">
        <f aca="false">(P96-O96)*S96</f>
        <v>9182.20000000001</v>
      </c>
      <c r="U96" s="136" t="s">
        <v>156</v>
      </c>
      <c r="V96" s="129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143"/>
      <c r="C97" s="130"/>
      <c r="D97" s="130"/>
      <c r="E97" s="130"/>
      <c r="F97" s="130"/>
      <c r="G97" s="130"/>
      <c r="H97" s="130"/>
      <c r="I97" s="130" t="n">
        <f aca="false">0.5*C97</f>
        <v>0</v>
      </c>
      <c r="J97" s="212"/>
      <c r="K97" s="212"/>
      <c r="L97" s="212"/>
      <c r="M97" s="212"/>
      <c r="N97" s="212"/>
      <c r="O97" s="130"/>
      <c r="P97" s="130"/>
      <c r="Q97" s="254"/>
      <c r="R97" s="255"/>
      <c r="S97" s="253"/>
      <c r="T97" s="130"/>
      <c r="U97" s="136"/>
      <c r="V97" s="129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256" t="s">
        <v>158</v>
      </c>
      <c r="C98" s="130" t="n">
        <f aca="false">H98+E98</f>
        <v>39568</v>
      </c>
      <c r="D98" s="130"/>
      <c r="E98" s="130" t="n">
        <f aca="false">F98+G98</f>
        <v>0</v>
      </c>
      <c r="F98" s="130" t="n">
        <v>0</v>
      </c>
      <c r="G98" s="130" t="n">
        <v>0</v>
      </c>
      <c r="H98" s="130" t="n">
        <f aca="false">T98+T99</f>
        <v>39568</v>
      </c>
      <c r="I98" s="130" t="n">
        <f aca="false">0.6*C98</f>
        <v>23740.8</v>
      </c>
      <c r="J98" s="212"/>
      <c r="K98" s="212"/>
      <c r="L98" s="212"/>
      <c r="M98" s="212"/>
      <c r="N98" s="212"/>
      <c r="O98" s="130" t="n">
        <v>64090.84</v>
      </c>
      <c r="P98" s="130" t="n">
        <v>64090.84</v>
      </c>
      <c r="Q98" s="254"/>
      <c r="R98" s="255"/>
      <c r="S98" s="253" t="n">
        <v>80</v>
      </c>
      <c r="T98" s="130" t="n">
        <f aca="false">(P98-O98)*S98</f>
        <v>0</v>
      </c>
      <c r="U98" s="136"/>
      <c r="V98" s="129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256"/>
      <c r="C99" s="130"/>
      <c r="D99" s="130"/>
      <c r="E99" s="130"/>
      <c r="F99" s="130"/>
      <c r="G99" s="130"/>
      <c r="H99" s="130"/>
      <c r="I99" s="130" t="n">
        <f aca="false">0.6*C99</f>
        <v>0</v>
      </c>
      <c r="J99" s="212"/>
      <c r="K99" s="212"/>
      <c r="L99" s="212"/>
      <c r="M99" s="212"/>
      <c r="N99" s="212"/>
      <c r="O99" s="130" t="n">
        <v>2650.8</v>
      </c>
      <c r="P99" s="130" t="n">
        <v>2898.1</v>
      </c>
      <c r="Q99" s="254"/>
      <c r="R99" s="255"/>
      <c r="S99" s="253" t="n">
        <v>80</v>
      </c>
      <c r="T99" s="130" t="n">
        <f aca="false">(P99-O99)*S99*2</f>
        <v>39568</v>
      </c>
      <c r="U99" s="136"/>
      <c r="V99" s="129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143"/>
      <c r="C100" s="130"/>
      <c r="D100" s="130"/>
      <c r="E100" s="131"/>
      <c r="F100" s="131"/>
      <c r="G100" s="131"/>
      <c r="H100" s="130"/>
      <c r="I100" s="131"/>
      <c r="J100" s="212"/>
      <c r="K100" s="212"/>
      <c r="L100" s="212"/>
      <c r="M100" s="212"/>
      <c r="N100" s="212"/>
      <c r="O100" s="130"/>
      <c r="P100" s="130"/>
      <c r="Q100" s="212"/>
      <c r="R100" s="213"/>
      <c r="S100" s="130"/>
      <c r="T100" s="130"/>
      <c r="U100" s="136"/>
      <c r="V100" s="129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24" t="s">
        <v>161</v>
      </c>
      <c r="C101" s="250" t="n">
        <f aca="false">H101+E101</f>
        <v>15640</v>
      </c>
      <c r="D101" s="130"/>
      <c r="E101" s="130" t="n">
        <f aca="false">F101+G101</f>
        <v>0</v>
      </c>
      <c r="F101" s="130" t="n">
        <f aca="false">X101</f>
        <v>0</v>
      </c>
      <c r="G101" s="130" t="n">
        <f aca="false">Y101</f>
        <v>0</v>
      </c>
      <c r="H101" s="130" t="n">
        <f aca="false">T102+T105+T108</f>
        <v>15640</v>
      </c>
      <c r="I101" s="130" t="n">
        <f aca="false">T103+0.5*(T108+T105)</f>
        <v>2360</v>
      </c>
      <c r="J101" s="212"/>
      <c r="K101" s="212"/>
      <c r="L101" s="212"/>
      <c r="M101" s="212"/>
      <c r="N101" s="212" t="s">
        <v>162</v>
      </c>
      <c r="O101" s="130"/>
      <c r="P101" s="130"/>
      <c r="Q101" s="254"/>
      <c r="R101" s="213"/>
      <c r="S101" s="130" t="n">
        <v>1</v>
      </c>
      <c r="T101" s="130" t="n">
        <f aca="false">(P101-O101)*S101</f>
        <v>0</v>
      </c>
      <c r="U101" s="136"/>
      <c r="V101" s="129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143" t="s">
        <v>163</v>
      </c>
      <c r="C102" s="130"/>
      <c r="D102" s="130"/>
      <c r="E102" s="130"/>
      <c r="F102" s="130"/>
      <c r="G102" s="130"/>
      <c r="H102" s="130"/>
      <c r="I102" s="131"/>
      <c r="J102" s="212"/>
      <c r="K102" s="212"/>
      <c r="L102" s="212"/>
      <c r="M102" s="212"/>
      <c r="N102" s="212"/>
      <c r="O102" s="130" t="n">
        <v>28714</v>
      </c>
      <c r="P102" s="130" t="n">
        <v>28896</v>
      </c>
      <c r="Q102" s="254"/>
      <c r="R102" s="213"/>
      <c r="S102" s="130" t="n">
        <v>60</v>
      </c>
      <c r="T102" s="130" t="n">
        <f aca="false">(P102-O102)*S102</f>
        <v>10920</v>
      </c>
      <c r="U102" s="136" t="n">
        <v>36259</v>
      </c>
      <c r="V102" s="129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143"/>
      <c r="C103" s="130"/>
      <c r="D103" s="130"/>
      <c r="E103" s="130"/>
      <c r="F103" s="130"/>
      <c r="G103" s="130"/>
      <c r="H103" s="130"/>
      <c r="I103" s="131"/>
      <c r="J103" s="212"/>
      <c r="K103" s="212"/>
      <c r="L103" s="212"/>
      <c r="M103" s="212"/>
      <c r="N103" s="212"/>
      <c r="O103" s="130"/>
      <c r="P103" s="130"/>
      <c r="Q103" s="254"/>
      <c r="R103" s="213"/>
      <c r="S103" s="130" t="n">
        <v>60</v>
      </c>
      <c r="T103" s="130" t="n">
        <f aca="false">(P103-O103)*S103</f>
        <v>0</v>
      </c>
      <c r="U103" s="136"/>
      <c r="V103" s="129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143"/>
      <c r="C104" s="130"/>
      <c r="D104" s="130"/>
      <c r="E104" s="130"/>
      <c r="F104" s="130"/>
      <c r="G104" s="130"/>
      <c r="H104" s="130"/>
      <c r="I104" s="131"/>
      <c r="J104" s="212"/>
      <c r="K104" s="212"/>
      <c r="L104" s="212"/>
      <c r="M104" s="212"/>
      <c r="N104" s="212"/>
      <c r="O104" s="130"/>
      <c r="P104" s="130"/>
      <c r="Q104" s="254"/>
      <c r="R104" s="213"/>
      <c r="S104" s="130" t="n">
        <v>60</v>
      </c>
      <c r="T104" s="130" t="n">
        <f aca="false">(P104-O104)*S104</f>
        <v>0</v>
      </c>
      <c r="U104" s="136"/>
      <c r="V104" s="129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143" t="s">
        <v>165</v>
      </c>
      <c r="C105" s="130"/>
      <c r="D105" s="130"/>
      <c r="E105" s="130"/>
      <c r="F105" s="130"/>
      <c r="G105" s="130"/>
      <c r="H105" s="130"/>
      <c r="I105" s="131"/>
      <c r="J105" s="212"/>
      <c r="K105" s="212"/>
      <c r="L105" s="212"/>
      <c r="M105" s="212"/>
      <c r="N105" s="212"/>
      <c r="O105" s="130" t="n">
        <v>5887</v>
      </c>
      <c r="P105" s="130" t="n">
        <v>5947</v>
      </c>
      <c r="Q105" s="254"/>
      <c r="R105" s="255"/>
      <c r="S105" s="130" t="n">
        <v>40</v>
      </c>
      <c r="T105" s="130" t="n">
        <f aca="false">(P105-O105)*S105</f>
        <v>2400</v>
      </c>
      <c r="U105" s="136" t="n">
        <v>580023</v>
      </c>
      <c r="V105" s="129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143"/>
      <c r="C106" s="130"/>
      <c r="D106" s="130"/>
      <c r="E106" s="130"/>
      <c r="F106" s="130"/>
      <c r="G106" s="130"/>
      <c r="H106" s="130"/>
      <c r="I106" s="131"/>
      <c r="J106" s="212"/>
      <c r="K106" s="212"/>
      <c r="L106" s="212"/>
      <c r="M106" s="212"/>
      <c r="N106" s="212"/>
      <c r="O106" s="130"/>
      <c r="P106" s="130"/>
      <c r="Q106" s="254"/>
      <c r="R106" s="213"/>
      <c r="S106" s="130" t="n">
        <v>20</v>
      </c>
      <c r="T106" s="130" t="n">
        <f aca="false">(P106-O106)*S106</f>
        <v>0</v>
      </c>
      <c r="U106" s="136"/>
      <c r="V106" s="129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143"/>
      <c r="C107" s="130"/>
      <c r="D107" s="130"/>
      <c r="E107" s="130"/>
      <c r="F107" s="130"/>
      <c r="G107" s="130"/>
      <c r="H107" s="130"/>
      <c r="I107" s="131"/>
      <c r="J107" s="212"/>
      <c r="K107" s="212"/>
      <c r="L107" s="212"/>
      <c r="M107" s="212"/>
      <c r="N107" s="212"/>
      <c r="O107" s="130"/>
      <c r="P107" s="130"/>
      <c r="Q107" s="254"/>
      <c r="R107" s="213"/>
      <c r="S107" s="130" t="n">
        <v>40</v>
      </c>
      <c r="T107" s="130" t="n">
        <f aca="false">(P107-O107)*S107</f>
        <v>0</v>
      </c>
      <c r="U107" s="136"/>
      <c r="V107" s="129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143" t="s">
        <v>166</v>
      </c>
      <c r="C108" s="130"/>
      <c r="D108" s="130"/>
      <c r="E108" s="130"/>
      <c r="F108" s="130"/>
      <c r="G108" s="130"/>
      <c r="H108" s="130"/>
      <c r="I108" s="131"/>
      <c r="J108" s="212"/>
      <c r="K108" s="212"/>
      <c r="L108" s="212"/>
      <c r="M108" s="212"/>
      <c r="N108" s="212"/>
      <c r="O108" s="130" t="n">
        <v>5090</v>
      </c>
      <c r="P108" s="130" t="n">
        <v>5148</v>
      </c>
      <c r="Q108" s="254"/>
      <c r="R108" s="213"/>
      <c r="S108" s="130" t="n">
        <v>40</v>
      </c>
      <c r="T108" s="130" t="n">
        <f aca="false">(P108-O108)*S108</f>
        <v>2320</v>
      </c>
      <c r="U108" s="136" t="n">
        <v>951989</v>
      </c>
      <c r="V108" s="129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24822.2</v>
      </c>
      <c r="D109" s="190"/>
      <c r="E109" s="190"/>
      <c r="F109" s="148"/>
      <c r="G109" s="148"/>
      <c r="H109" s="190" t="n">
        <f aca="false">SUM(H99:H108)</f>
        <v>15640</v>
      </c>
      <c r="I109" s="190" t="n">
        <f aca="false">I101+I99</f>
        <v>2360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152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152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152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152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152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0</v>
      </c>
      <c r="D114" s="32"/>
      <c r="E114" s="32"/>
      <c r="F114" s="32" t="n">
        <f aca="false">0.04*H114</f>
        <v>0</v>
      </c>
      <c r="G114" s="32" t="n">
        <f aca="false">0.03*H114</f>
        <v>0</v>
      </c>
      <c r="H114" s="32" t="n">
        <f aca="false">T114</f>
        <v>0</v>
      </c>
      <c r="I114" s="32" t="n">
        <f aca="false">0.6*C114</f>
        <v>0</v>
      </c>
      <c r="J114" s="35"/>
      <c r="K114" s="35"/>
      <c r="L114" s="35"/>
      <c r="M114" s="35"/>
      <c r="N114" s="35" t="s">
        <v>170</v>
      </c>
      <c r="O114" s="32" t="n">
        <v>196697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0</v>
      </c>
      <c r="U114" s="3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31" t="s">
        <v>172</v>
      </c>
      <c r="C115" s="32" t="n">
        <f aca="false">H115+E115</f>
        <v>10408.96</v>
      </c>
      <c r="D115" s="32"/>
      <c r="E115" s="32" t="n">
        <f aca="false">F115+G115</f>
        <v>680.960000000002</v>
      </c>
      <c r="F115" s="32" t="n">
        <f aca="false">0.04*H115</f>
        <v>389.120000000001</v>
      </c>
      <c r="G115" s="32" t="n">
        <f aca="false">0.03*H115</f>
        <v>291.840000000001</v>
      </c>
      <c r="H115" s="32" t="n">
        <f aca="false">T115</f>
        <v>9728.00000000003</v>
      </c>
      <c r="I115" s="32" t="n">
        <f aca="false">0.6*C115</f>
        <v>6245.37600000002</v>
      </c>
      <c r="J115" s="35"/>
      <c r="K115" s="35"/>
      <c r="L115" s="35"/>
      <c r="M115" s="35"/>
      <c r="N115" s="35" t="s">
        <v>173</v>
      </c>
      <c r="O115" s="32" t="n">
        <v>9056.8</v>
      </c>
      <c r="P115" s="32" t="n">
        <v>9178.4</v>
      </c>
      <c r="Q115" s="234"/>
      <c r="R115" s="263"/>
      <c r="S115" s="69" t="n">
        <v>80</v>
      </c>
      <c r="T115" s="32" t="n">
        <f aca="false">(P115-O115)*S115</f>
        <v>9728.00000000003</v>
      </c>
      <c r="U115" s="38" t="n">
        <v>440479</v>
      </c>
      <c r="V115" s="39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269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269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0" t="s">
        <v>181</v>
      </c>
      <c r="C118" s="273" t="n">
        <f aca="false">H118+E118</f>
        <v>63429.6</v>
      </c>
      <c r="D118" s="109"/>
      <c r="E118" s="109" t="n">
        <f aca="false">F118+G118</f>
        <v>4149.6</v>
      </c>
      <c r="F118" s="109" t="n">
        <f aca="false">0.04*H118</f>
        <v>2371.2</v>
      </c>
      <c r="G118" s="109" t="n">
        <f aca="false">0.03*H118</f>
        <v>1778.4</v>
      </c>
      <c r="H118" s="109" t="n">
        <f aca="false">T118</f>
        <v>59280</v>
      </c>
      <c r="I118" s="109" t="n">
        <v>11490</v>
      </c>
      <c r="J118" s="141"/>
      <c r="K118" s="141"/>
      <c r="L118" s="141"/>
      <c r="M118" s="141"/>
      <c r="N118" s="141"/>
      <c r="O118" s="109" t="n">
        <v>46049</v>
      </c>
      <c r="P118" s="109" t="n">
        <v>46543</v>
      </c>
      <c r="Q118" s="234"/>
      <c r="R118" s="274"/>
      <c r="S118" s="275" t="n">
        <v>120</v>
      </c>
      <c r="T118" s="32" t="n">
        <f aca="false">(P118-O118)*S118</f>
        <v>59280</v>
      </c>
      <c r="U118" s="38"/>
      <c r="V118" s="39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31" t="s">
        <v>183</v>
      </c>
      <c r="C119" s="32" t="n">
        <f aca="false">H119+E119</f>
        <v>21.4</v>
      </c>
      <c r="D119" s="32"/>
      <c r="E119" s="32" t="n">
        <f aca="false">F119+G119</f>
        <v>1.4</v>
      </c>
      <c r="F119" s="32" t="n">
        <f aca="false">0.04*H119</f>
        <v>0.8</v>
      </c>
      <c r="G119" s="32" t="n">
        <f aca="false">0.03*H119</f>
        <v>0.6</v>
      </c>
      <c r="H119" s="32" t="n">
        <f aca="false">T119</f>
        <v>20</v>
      </c>
      <c r="I119" s="32" t="n">
        <f aca="false">0.6*C119</f>
        <v>12.84</v>
      </c>
      <c r="J119" s="35"/>
      <c r="K119" s="35"/>
      <c r="L119" s="35"/>
      <c r="M119" s="35"/>
      <c r="N119" s="35"/>
      <c r="O119" s="32" t="n">
        <v>59564</v>
      </c>
      <c r="P119" s="32" t="n">
        <v>59584</v>
      </c>
      <c r="Q119" s="36"/>
      <c r="R119" s="42"/>
      <c r="S119" s="69" t="n">
        <v>1</v>
      </c>
      <c r="T119" s="32" t="n">
        <f aca="false">(P119-O119)*S119</f>
        <v>20</v>
      </c>
      <c r="U119" s="38" t="n">
        <v>91423</v>
      </c>
      <c r="V119" s="39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152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31" t="s">
        <v>172</v>
      </c>
      <c r="C121" s="32" t="n">
        <f aca="false">H121+E121</f>
        <v>303.88</v>
      </c>
      <c r="D121" s="32"/>
      <c r="E121" s="32" t="n">
        <f aca="false">F121+G121</f>
        <v>19.88</v>
      </c>
      <c r="F121" s="32" t="n">
        <f aca="false">0.04*H121</f>
        <v>11.36</v>
      </c>
      <c r="G121" s="32" t="n">
        <f aca="false">0.03*H121</f>
        <v>8.52</v>
      </c>
      <c r="H121" s="32" t="n">
        <f aca="false">T121</f>
        <v>284</v>
      </c>
      <c r="I121" s="32" t="n">
        <f aca="false">0.6*C121</f>
        <v>182.328</v>
      </c>
      <c r="J121" s="35"/>
      <c r="K121" s="35"/>
      <c r="L121" s="35"/>
      <c r="M121" s="35"/>
      <c r="N121" s="35"/>
      <c r="O121" s="32" t="n">
        <v>6208</v>
      </c>
      <c r="P121" s="32" t="n">
        <v>6492</v>
      </c>
      <c r="Q121" s="36"/>
      <c r="R121" s="42"/>
      <c r="S121" s="69" t="n">
        <v>1</v>
      </c>
      <c r="T121" s="32" t="n">
        <f aca="false">(P121-O121)*S121</f>
        <v>284</v>
      </c>
      <c r="U121" s="38" t="n">
        <v>9695</v>
      </c>
      <c r="V121" s="39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31" t="s">
        <v>185</v>
      </c>
      <c r="C122" s="32" t="n">
        <f aca="false">H122+E122</f>
        <v>972.63</v>
      </c>
      <c r="D122" s="32"/>
      <c r="E122" s="32" t="n">
        <f aca="false">F122+G122</f>
        <v>63.63</v>
      </c>
      <c r="F122" s="32" t="n">
        <f aca="false">0.04*H122</f>
        <v>36.36</v>
      </c>
      <c r="G122" s="32" t="n">
        <f aca="false">0.03*H122</f>
        <v>27.27</v>
      </c>
      <c r="H122" s="32" t="n">
        <f aca="false">T122</f>
        <v>909</v>
      </c>
      <c r="I122" s="32" t="n">
        <f aca="false">0.6*C122</f>
        <v>583.578</v>
      </c>
      <c r="J122" s="35"/>
      <c r="K122" s="35"/>
      <c r="L122" s="35"/>
      <c r="M122" s="35"/>
      <c r="N122" s="35"/>
      <c r="O122" s="32" t="n">
        <f aca="false">57193+30056</f>
        <v>87249</v>
      </c>
      <c r="P122" s="32" t="n">
        <f aca="false">57617+30541</f>
        <v>88158</v>
      </c>
      <c r="Q122" s="36"/>
      <c r="R122" s="42"/>
      <c r="S122" s="69" t="n">
        <v>1</v>
      </c>
      <c r="T122" s="32" t="n">
        <f aca="false">(P122-O122)*S122</f>
        <v>909</v>
      </c>
      <c r="U122" s="38" t="n">
        <v>18723</v>
      </c>
      <c r="V122" s="39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31" t="s">
        <v>187</v>
      </c>
      <c r="C123" s="32" t="n">
        <f aca="false">H123+E123</f>
        <v>1761.22</v>
      </c>
      <c r="D123" s="32"/>
      <c r="E123" s="32" t="n">
        <f aca="false">F123+G123</f>
        <v>115.22</v>
      </c>
      <c r="F123" s="32" t="n">
        <f aca="false">0.04*H123</f>
        <v>65.84</v>
      </c>
      <c r="G123" s="32" t="n">
        <f aca="false">0.03*H123</f>
        <v>49.38</v>
      </c>
      <c r="H123" s="32" t="n">
        <f aca="false">T123</f>
        <v>1646</v>
      </c>
      <c r="I123" s="32" t="n">
        <f aca="false">0.6*C123</f>
        <v>1056.732</v>
      </c>
      <c r="J123" s="35"/>
      <c r="K123" s="35"/>
      <c r="L123" s="35"/>
      <c r="M123" s="35"/>
      <c r="N123" s="35" t="s">
        <v>170</v>
      </c>
      <c r="O123" s="32" t="n">
        <v>36487</v>
      </c>
      <c r="P123" s="32" t="n">
        <v>38133</v>
      </c>
      <c r="Q123" s="36"/>
      <c r="R123" s="42"/>
      <c r="S123" s="69" t="n">
        <v>1</v>
      </c>
      <c r="T123" s="32" t="n">
        <f aca="false">(P123-O123)*S123</f>
        <v>1646</v>
      </c>
      <c r="U123" s="38" t="n">
        <v>3275</v>
      </c>
      <c r="V123" s="39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0" t="s">
        <v>189</v>
      </c>
      <c r="C124" s="277" t="n">
        <f aca="false">H124+E124</f>
        <v>6334.4</v>
      </c>
      <c r="D124" s="109"/>
      <c r="E124" s="109" t="n">
        <f aca="false">F124+G124</f>
        <v>414.4</v>
      </c>
      <c r="F124" s="109" t="n">
        <f aca="false">0.04*H124</f>
        <v>236.8</v>
      </c>
      <c r="G124" s="109" t="n">
        <f aca="false">0.03*H124</f>
        <v>177.6</v>
      </c>
      <c r="H124" s="109" t="n">
        <f aca="false">T124</f>
        <v>5920</v>
      </c>
      <c r="I124" s="109" t="n">
        <f aca="false">T553</f>
        <v>0</v>
      </c>
      <c r="J124" s="278"/>
      <c r="K124" s="278"/>
      <c r="L124" s="278"/>
      <c r="M124" s="278"/>
      <c r="N124" s="278"/>
      <c r="O124" s="109" t="n">
        <v>12710</v>
      </c>
      <c r="P124" s="109" t="n">
        <v>12784</v>
      </c>
      <c r="Q124" s="141"/>
      <c r="R124" s="263"/>
      <c r="S124" s="275" t="n">
        <v>80</v>
      </c>
      <c r="T124" s="109" t="n">
        <f aca="false">(P124-O124)*S124</f>
        <v>5920</v>
      </c>
      <c r="U124" s="38"/>
      <c r="V124" s="39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152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31" t="s">
        <v>192</v>
      </c>
      <c r="C126" s="32" t="n">
        <f aca="false">H126+E126</f>
        <v>1154.55000000002</v>
      </c>
      <c r="D126" s="32"/>
      <c r="E126" s="32" t="n">
        <f aca="false">F126+G126</f>
        <v>80.5500000000011</v>
      </c>
      <c r="F126" s="32" t="n">
        <f aca="false">0.035*H126</f>
        <v>37.5900000000005</v>
      </c>
      <c r="G126" s="32" t="n">
        <f aca="false">H126*0.04</f>
        <v>42.9600000000006</v>
      </c>
      <c r="H126" s="32" t="n">
        <f aca="false">T126</f>
        <v>1074.00000000001</v>
      </c>
      <c r="I126" s="32" t="n">
        <f aca="false">0.6*C126</f>
        <v>692.73000000001</v>
      </c>
      <c r="J126" s="35"/>
      <c r="K126" s="35"/>
      <c r="L126" s="35"/>
      <c r="M126" s="35"/>
      <c r="N126" s="35"/>
      <c r="O126" s="32" t="n">
        <v>8216.3</v>
      </c>
      <c r="P126" s="32" t="n">
        <v>8270</v>
      </c>
      <c r="Q126" s="36"/>
      <c r="R126" s="42"/>
      <c r="S126" s="69" t="n">
        <v>20</v>
      </c>
      <c r="T126" s="32" t="n">
        <f aca="false">(P126-O126)*S126</f>
        <v>1074.00000000001</v>
      </c>
      <c r="U126" s="38" t="n">
        <v>33780</v>
      </c>
      <c r="V126" s="39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269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79" t="s">
        <v>197</v>
      </c>
      <c r="C128" s="32" t="n">
        <f aca="false">H128+E128</f>
        <v>648.42</v>
      </c>
      <c r="D128" s="32"/>
      <c r="E128" s="32" t="n">
        <f aca="false">F128+G128</f>
        <v>42.42</v>
      </c>
      <c r="F128" s="32" t="n">
        <f aca="false">0.04*H128</f>
        <v>24.24</v>
      </c>
      <c r="G128" s="32" t="n">
        <f aca="false">0.03*H128</f>
        <v>18.18</v>
      </c>
      <c r="H128" s="32" t="n">
        <f aca="false">T128</f>
        <v>606</v>
      </c>
      <c r="I128" s="32" t="n">
        <f aca="false">0.6*C128</f>
        <v>389.052</v>
      </c>
      <c r="J128" s="35"/>
      <c r="K128" s="35"/>
      <c r="L128" s="35"/>
      <c r="M128" s="35"/>
      <c r="N128" s="35"/>
      <c r="O128" s="32" t="n">
        <v>2557</v>
      </c>
      <c r="P128" s="32" t="n">
        <v>3163</v>
      </c>
      <c r="Q128" s="36"/>
      <c r="R128" s="42"/>
      <c r="S128" s="69" t="n">
        <v>1</v>
      </c>
      <c r="T128" s="32" t="n">
        <f aca="false">(P128-O128)*S128</f>
        <v>606</v>
      </c>
      <c r="U128" s="38" t="n">
        <v>2466</v>
      </c>
      <c r="V128" s="39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269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31" t="s">
        <v>200</v>
      </c>
      <c r="C130" s="32" t="n">
        <f aca="false">H130+E130</f>
        <v>0</v>
      </c>
      <c r="D130" s="126"/>
      <c r="E130" s="32" t="n">
        <f aca="false">F130+G130</f>
        <v>0</v>
      </c>
      <c r="F130" s="32" t="n">
        <f aca="false">0.04*H130</f>
        <v>0</v>
      </c>
      <c r="G130" s="32" t="n">
        <f aca="false">0.03*H130</f>
        <v>0</v>
      </c>
      <c r="H130" s="32" t="n">
        <f aca="false">T130</f>
        <v>0</v>
      </c>
      <c r="I130" s="109" t="n">
        <f aca="false">0.6*C130</f>
        <v>0</v>
      </c>
      <c r="J130" s="63"/>
      <c r="K130" s="63"/>
      <c r="L130" s="63"/>
      <c r="M130" s="63"/>
      <c r="N130" s="63"/>
      <c r="O130" s="126" t="n">
        <v>31237</v>
      </c>
      <c r="P130" s="126" t="n">
        <v>31237</v>
      </c>
      <c r="Q130" s="138"/>
      <c r="R130" s="139"/>
      <c r="S130" s="126" t="n">
        <v>1</v>
      </c>
      <c r="T130" s="32" t="n">
        <f aca="false">(P130-O130)*S130</f>
        <v>0</v>
      </c>
      <c r="U130" s="38" t="n">
        <v>286946</v>
      </c>
      <c r="V130" s="39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136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85035.06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152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152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24" t="s">
        <v>203</v>
      </c>
      <c r="C134" s="250" t="n">
        <f aca="false">H134+E134</f>
        <v>2456.95849</v>
      </c>
      <c r="D134" s="130" t="n">
        <f aca="false">D138+D139</f>
        <v>35099.407</v>
      </c>
      <c r="E134" s="130" t="n">
        <f aca="false">F134+G134</f>
        <v>2456.95849</v>
      </c>
      <c r="F134" s="130" t="n">
        <f aca="false">0.04*D134</f>
        <v>1403.97628</v>
      </c>
      <c r="G134" s="130" t="n">
        <f aca="false">0.03*D134</f>
        <v>1052.98221</v>
      </c>
      <c r="H134" s="130"/>
      <c r="I134" s="130" t="n">
        <v>0</v>
      </c>
      <c r="J134" s="212"/>
      <c r="K134" s="212"/>
      <c r="L134" s="212"/>
      <c r="M134" s="212"/>
      <c r="N134" s="212"/>
      <c r="O134" s="251" t="n">
        <v>2731.23</v>
      </c>
      <c r="P134" s="251" t="n">
        <v>2825.09</v>
      </c>
      <c r="Q134" s="254"/>
      <c r="R134" s="255"/>
      <c r="S134" s="130" t="n">
        <v>60</v>
      </c>
      <c r="T134" s="130" t="n">
        <f aca="false">(P134-O134)*S134</f>
        <v>5631.60000000001</v>
      </c>
      <c r="U134" s="136" t="n">
        <v>1906</v>
      </c>
      <c r="V134" s="129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08"/>
      <c r="C135" s="206"/>
      <c r="D135" s="206"/>
      <c r="E135" s="206"/>
      <c r="F135" s="206"/>
      <c r="G135" s="206"/>
      <c r="H135" s="206"/>
      <c r="I135" s="250"/>
      <c r="J135" s="212"/>
      <c r="K135" s="212"/>
      <c r="L135" s="212"/>
      <c r="M135" s="212"/>
      <c r="N135" s="212"/>
      <c r="O135" s="251" t="n">
        <v>1396.16</v>
      </c>
      <c r="P135" s="251" t="n">
        <v>1439.2</v>
      </c>
      <c r="Q135" s="254"/>
      <c r="R135" s="255"/>
      <c r="S135" s="130" t="n">
        <v>20</v>
      </c>
      <c r="T135" s="130" t="n">
        <f aca="false">(P135-O135)*S135</f>
        <v>860.799999999999</v>
      </c>
      <c r="U135" s="136" t="n">
        <v>1821</v>
      </c>
      <c r="V135" s="129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08"/>
      <c r="C136" s="206"/>
      <c r="D136" s="206"/>
      <c r="E136" s="206"/>
      <c r="F136" s="206"/>
      <c r="G136" s="206"/>
      <c r="H136" s="206"/>
      <c r="I136" s="130"/>
      <c r="J136" s="212"/>
      <c r="K136" s="212"/>
      <c r="L136" s="212"/>
      <c r="M136" s="212"/>
      <c r="N136" s="212"/>
      <c r="O136" s="251" t="n">
        <v>653.3225</v>
      </c>
      <c r="P136" s="251" t="n">
        <v>679.3455</v>
      </c>
      <c r="Q136" s="254"/>
      <c r="R136" s="288"/>
      <c r="S136" s="130" t="n">
        <v>60</v>
      </c>
      <c r="T136" s="130" t="n">
        <f aca="false">(P136-O136)*S136</f>
        <v>1561.38</v>
      </c>
      <c r="U136" s="136" t="n">
        <v>1903</v>
      </c>
      <c r="V136" s="129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143" t="s">
        <v>207</v>
      </c>
      <c r="C137" s="130"/>
      <c r="D137" s="130"/>
      <c r="E137" s="130"/>
      <c r="F137" s="130"/>
      <c r="G137" s="130"/>
      <c r="H137" s="130"/>
      <c r="I137" s="130"/>
      <c r="J137" s="212"/>
      <c r="K137" s="212"/>
      <c r="L137" s="212"/>
      <c r="M137" s="212"/>
      <c r="N137" s="212"/>
      <c r="O137" s="251" t="n">
        <v>85593.052</v>
      </c>
      <c r="P137" s="251" t="n">
        <v>87513.708</v>
      </c>
      <c r="Q137" s="254"/>
      <c r="R137" s="289"/>
      <c r="S137" s="130" t="n">
        <v>1</v>
      </c>
      <c r="T137" s="130" t="n">
        <f aca="false">(P137-O137)*S137</f>
        <v>1920.656</v>
      </c>
      <c r="U137" s="136" t="n">
        <v>9454</v>
      </c>
      <c r="V137" s="129" t="str">
        <f aca="false">V135</f>
        <v>об.быт.корп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143" t="s">
        <v>208</v>
      </c>
      <c r="C138" s="130"/>
      <c r="D138" s="130" t="n">
        <f aca="false">T134+T135+T136+T137+T138</f>
        <v>10018.207</v>
      </c>
      <c r="E138" s="130"/>
      <c r="F138" s="130"/>
      <c r="G138" s="130"/>
      <c r="H138" s="130"/>
      <c r="I138" s="130"/>
      <c r="J138" s="212"/>
      <c r="K138" s="212"/>
      <c r="L138" s="212"/>
      <c r="M138" s="212"/>
      <c r="N138" s="212"/>
      <c r="O138" s="251" t="n">
        <v>1987.951</v>
      </c>
      <c r="P138" s="251" t="n">
        <v>2031.722</v>
      </c>
      <c r="Q138" s="254"/>
      <c r="R138" s="290"/>
      <c r="S138" s="130" t="n">
        <v>1</v>
      </c>
      <c r="T138" s="130" t="n">
        <f aca="false">(P138-O138)*S138</f>
        <v>43.771</v>
      </c>
      <c r="U138" s="136" t="n">
        <v>9314</v>
      </c>
      <c r="V138" s="129" t="s">
        <v>209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143" t="s">
        <v>210</v>
      </c>
      <c r="C139" s="130"/>
      <c r="D139" s="130" t="n">
        <f aca="false">T139+T140</f>
        <v>25081.2</v>
      </c>
      <c r="E139" s="130"/>
      <c r="F139" s="130"/>
      <c r="G139" s="130"/>
      <c r="H139" s="130"/>
      <c r="I139" s="130"/>
      <c r="J139" s="212"/>
      <c r="K139" s="212"/>
      <c r="L139" s="212"/>
      <c r="M139" s="212"/>
      <c r="N139" s="212"/>
      <c r="O139" s="251" t="n">
        <v>23995.06</v>
      </c>
      <c r="P139" s="251" t="n">
        <v>24561.75</v>
      </c>
      <c r="Q139" s="254"/>
      <c r="R139" s="290"/>
      <c r="S139" s="130" t="n">
        <v>40</v>
      </c>
      <c r="T139" s="130" t="n">
        <f aca="false">(P139-O139)*S139</f>
        <v>22667.5999999999</v>
      </c>
      <c r="U139" s="136" t="n">
        <v>1793</v>
      </c>
      <c r="V139" s="129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251" t="n">
        <v>3041.19</v>
      </c>
      <c r="P140" s="251" t="n">
        <v>3101.53</v>
      </c>
      <c r="Q140" s="144"/>
      <c r="R140" s="145"/>
      <c r="S140" s="130" t="n">
        <v>40</v>
      </c>
      <c r="T140" s="130" t="n">
        <f aca="false">(P140-O140)*S140</f>
        <v>2413.60000000001</v>
      </c>
      <c r="U140" s="136" t="n">
        <v>9996</v>
      </c>
      <c r="V140" s="129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136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296" t="s">
        <v>212</v>
      </c>
      <c r="C142" s="297" t="n">
        <f aca="false">H142+E142+C144</f>
        <v>7706.30279999998</v>
      </c>
      <c r="D142" s="298" t="n">
        <f aca="false">T142</f>
        <v>94970.0399999997</v>
      </c>
      <c r="E142" s="299" t="n">
        <f aca="false">F142+G142</f>
        <v>6647.90279999998</v>
      </c>
      <c r="F142" s="298" t="n">
        <f aca="false">0.04*D142</f>
        <v>3798.80159999999</v>
      </c>
      <c r="G142" s="298" t="n">
        <f aca="false">0.03*D142</f>
        <v>2849.10119999999</v>
      </c>
      <c r="H142" s="298"/>
      <c r="I142" s="130" t="n">
        <f aca="false">T143</f>
        <v>0</v>
      </c>
      <c r="J142" s="212"/>
      <c r="K142" s="212"/>
      <c r="L142" s="212"/>
      <c r="M142" s="212"/>
      <c r="N142" s="212" t="s">
        <v>213</v>
      </c>
      <c r="O142" s="130" t="n">
        <v>44184.516</v>
      </c>
      <c r="P142" s="130" t="n">
        <v>46019.35</v>
      </c>
      <c r="Q142" s="144"/>
      <c r="R142" s="213"/>
      <c r="S142" s="298" t="n">
        <v>60</v>
      </c>
      <c r="T142" s="298" t="n">
        <f aca="false">(P142-O142)*S142-T144</f>
        <v>94970.0399999997</v>
      </c>
      <c r="U142" s="300" t="n">
        <v>14314</v>
      </c>
      <c r="V142" s="3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209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305" t="s">
        <v>216</v>
      </c>
      <c r="C144" s="297" t="n">
        <f aca="false">H144+E144</f>
        <v>1058.4</v>
      </c>
      <c r="D144" s="298" t="n">
        <f aca="false">T144</f>
        <v>15120</v>
      </c>
      <c r="E144" s="299" t="n">
        <f aca="false">F144+G144</f>
        <v>1058.4</v>
      </c>
      <c r="F144" s="298" t="n">
        <f aca="false">0.04*D144</f>
        <v>604.8</v>
      </c>
      <c r="G144" s="298" t="n">
        <f aca="false">0.03*D144</f>
        <v>453.6</v>
      </c>
      <c r="H144" s="298"/>
      <c r="I144" s="130" t="n">
        <f aca="false">T145</f>
        <v>11280</v>
      </c>
      <c r="J144" s="212"/>
      <c r="K144" s="212"/>
      <c r="L144" s="212"/>
      <c r="M144" s="212"/>
      <c r="N144" s="212" t="s">
        <v>213</v>
      </c>
      <c r="O144" s="130" t="n">
        <v>6147</v>
      </c>
      <c r="P144" s="130" t="n">
        <v>6525</v>
      </c>
      <c r="Q144" s="144"/>
      <c r="R144" s="213"/>
      <c r="S144" s="298" t="n">
        <v>40</v>
      </c>
      <c r="T144" s="298" t="n">
        <f aca="false">(P144-O144)*S144</f>
        <v>15120</v>
      </c>
      <c r="U144" s="136"/>
      <c r="V144" s="129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305" t="s">
        <v>218</v>
      </c>
      <c r="C145" s="306" t="n">
        <f aca="false">E145+E146</f>
        <v>1121.25</v>
      </c>
      <c r="D145" s="130" t="n">
        <f aca="false">T145</f>
        <v>11280</v>
      </c>
      <c r="E145" s="130" t="n">
        <f aca="false">F145+G145</f>
        <v>1049.04</v>
      </c>
      <c r="F145" s="130" t="n">
        <f aca="false">0.05*D145</f>
        <v>564</v>
      </c>
      <c r="G145" s="130" t="n">
        <f aca="false">0.043*D145</f>
        <v>485.04</v>
      </c>
      <c r="H145" s="130"/>
      <c r="I145" s="130" t="n">
        <f aca="false">0.6*D145</f>
        <v>6768</v>
      </c>
      <c r="J145" s="212"/>
      <c r="K145" s="212"/>
      <c r="L145" s="212"/>
      <c r="M145" s="212"/>
      <c r="N145" s="212"/>
      <c r="O145" s="298" t="n">
        <v>16400</v>
      </c>
      <c r="P145" s="298" t="n">
        <v>16682</v>
      </c>
      <c r="Q145" s="212" t="s">
        <v>39</v>
      </c>
      <c r="R145" s="213"/>
      <c r="S145" s="253" t="n">
        <v>40</v>
      </c>
      <c r="T145" s="130" t="n">
        <f aca="false">(P145-O145)*S145</f>
        <v>11280</v>
      </c>
      <c r="U145" s="136" t="n">
        <v>1571</v>
      </c>
      <c r="V145" s="129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143"/>
      <c r="C146" s="250"/>
      <c r="D146" s="130" t="n">
        <f aca="false">T146</f>
        <v>2407</v>
      </c>
      <c r="E146" s="130" t="n">
        <f aca="false">F146+G146</f>
        <v>72.21</v>
      </c>
      <c r="F146" s="130" t="n">
        <f aca="false">0.02*D146</f>
        <v>48.14</v>
      </c>
      <c r="G146" s="130" t="n">
        <f aca="false">0.01*D146</f>
        <v>24.07</v>
      </c>
      <c r="H146" s="130"/>
      <c r="I146" s="130" t="n">
        <f aca="false">0.6*D146</f>
        <v>1444.2</v>
      </c>
      <c r="J146" s="212"/>
      <c r="K146" s="212"/>
      <c r="L146" s="212"/>
      <c r="M146" s="212"/>
      <c r="N146" s="212"/>
      <c r="O146" s="298" t="n">
        <v>116005</v>
      </c>
      <c r="P146" s="298" t="n">
        <v>118412</v>
      </c>
      <c r="Q146" s="212"/>
      <c r="R146" s="213"/>
      <c r="S146" s="253" t="n">
        <v>1</v>
      </c>
      <c r="T146" s="130" t="n">
        <f aca="false">(P146-O146)*S146</f>
        <v>2407</v>
      </c>
      <c r="U146" s="136" t="n">
        <v>8673</v>
      </c>
      <c r="V146" s="129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209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24" t="s">
        <v>222</v>
      </c>
      <c r="C148" s="306" t="n">
        <f aca="false">F148+G148</f>
        <v>2794.3671</v>
      </c>
      <c r="D148" s="130" t="n">
        <f aca="false">T148</f>
        <v>39919.5299999999</v>
      </c>
      <c r="E148" s="130" t="n">
        <f aca="false">F148+G148</f>
        <v>2794.3671</v>
      </c>
      <c r="F148" s="130" t="n">
        <f aca="false">0.04*H148</f>
        <v>1596.7812</v>
      </c>
      <c r="G148" s="130" t="n">
        <f aca="false">0.03*H148</f>
        <v>1197.5859</v>
      </c>
      <c r="H148" s="130" t="n">
        <f aca="false">T148</f>
        <v>39919.5299999999</v>
      </c>
      <c r="I148" s="130" t="n">
        <f aca="false">Z525</f>
        <v>6780</v>
      </c>
      <c r="J148" s="212"/>
      <c r="K148" s="212"/>
      <c r="L148" s="212"/>
      <c r="M148" s="212"/>
      <c r="N148" s="212"/>
      <c r="O148" s="307" t="s">
        <v>846</v>
      </c>
      <c r="P148" s="307" t="s">
        <v>923</v>
      </c>
      <c r="Q148" s="212" t="s">
        <v>52</v>
      </c>
      <c r="R148" s="213"/>
      <c r="S148" s="253" t="n">
        <v>60</v>
      </c>
      <c r="T148" s="130" t="n">
        <f aca="false">(P148-O148)*S148</f>
        <v>39919.5299999999</v>
      </c>
      <c r="U148" s="136" t="n">
        <v>27421830</v>
      </c>
      <c r="V148" s="129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305"/>
      <c r="C149" s="250"/>
      <c r="D149" s="250"/>
      <c r="E149" s="250"/>
      <c r="F149" s="130"/>
      <c r="G149" s="130"/>
      <c r="H149" s="130"/>
      <c r="I149" s="130"/>
      <c r="J149" s="295"/>
      <c r="K149" s="295"/>
      <c r="L149" s="295"/>
      <c r="M149" s="295"/>
      <c r="N149" s="295"/>
      <c r="O149" s="130"/>
      <c r="P149" s="130"/>
      <c r="Q149" s="144"/>
      <c r="R149" s="145"/>
      <c r="S149" s="130"/>
      <c r="T149" s="130"/>
      <c r="U149" s="136"/>
      <c r="V149" s="129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24" t="s">
        <v>227</v>
      </c>
      <c r="C150" s="250" t="n">
        <f aca="false">H150+E150</f>
        <v>0</v>
      </c>
      <c r="D150" s="130" t="n">
        <f aca="false">T150+T151</f>
        <v>0</v>
      </c>
      <c r="E150" s="130" t="n">
        <f aca="false">F150+G150</f>
        <v>0</v>
      </c>
      <c r="F150" s="130" t="n">
        <f aca="false">0.04*(H150+D150)</f>
        <v>0</v>
      </c>
      <c r="G150" s="130" t="n">
        <f aca="false">0.03*(H150+D150)</f>
        <v>0</v>
      </c>
      <c r="H150" s="130" t="n">
        <f aca="false">T152</f>
        <v>0</v>
      </c>
      <c r="I150" s="130" t="n">
        <f aca="false">0.4*C150</f>
        <v>0</v>
      </c>
      <c r="J150" s="212"/>
      <c r="K150" s="212"/>
      <c r="L150" s="212"/>
      <c r="M150" s="212"/>
      <c r="N150" s="212" t="s">
        <v>228</v>
      </c>
      <c r="O150" s="251" t="n">
        <v>1034.443</v>
      </c>
      <c r="P150" s="251" t="n">
        <v>1034.443</v>
      </c>
      <c r="Q150" s="144"/>
      <c r="R150" s="290"/>
      <c r="S150" s="253" t="n">
        <v>40</v>
      </c>
      <c r="T150" s="130" t="n">
        <f aca="false">(P150-O150)*S150</f>
        <v>0</v>
      </c>
      <c r="U150" s="136" t="n">
        <v>9834</v>
      </c>
      <c r="V150" s="129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143"/>
      <c r="C151" s="250"/>
      <c r="D151" s="130"/>
      <c r="E151" s="130"/>
      <c r="F151" s="130"/>
      <c r="G151" s="130"/>
      <c r="H151" s="130"/>
      <c r="I151" s="130" t="n">
        <f aca="false">0.4*C151</f>
        <v>0</v>
      </c>
      <c r="J151" s="212"/>
      <c r="K151" s="212"/>
      <c r="L151" s="212"/>
      <c r="M151" s="212"/>
      <c r="N151" s="212"/>
      <c r="O151" s="251" t="n">
        <v>400.122</v>
      </c>
      <c r="P151" s="251" t="n">
        <v>400.122</v>
      </c>
      <c r="Q151" s="144"/>
      <c r="R151" s="213"/>
      <c r="S151" s="253" t="n">
        <v>30</v>
      </c>
      <c r="T151" s="130" t="n">
        <f aca="false">(P151-O151)*S151</f>
        <v>0</v>
      </c>
      <c r="U151" s="136" t="n">
        <v>9861</v>
      </c>
      <c r="V151" s="129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136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209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24" t="s">
        <v>229</v>
      </c>
      <c r="C154" s="250" t="n">
        <f aca="false">H154+E154</f>
        <v>130.8496</v>
      </c>
      <c r="D154" s="132" t="n">
        <f aca="false">T154+T156+T157+T159+T160+T161</f>
        <v>282866.38</v>
      </c>
      <c r="E154" s="130" t="n">
        <f aca="false">G154+F154</f>
        <v>130.8496</v>
      </c>
      <c r="F154" s="130" t="n">
        <f aca="false">0.04*(T160+T161)</f>
        <v>74.7712</v>
      </c>
      <c r="G154" s="130" t="n">
        <f aca="false">0.03*(T160+T161)</f>
        <v>56.0784</v>
      </c>
      <c r="H154" s="130"/>
      <c r="I154" s="130" t="n">
        <f aca="false">0.54*(T160+T161)*0</f>
        <v>0</v>
      </c>
      <c r="J154" s="212"/>
      <c r="K154" s="212"/>
      <c r="L154" s="212"/>
      <c r="M154" s="212"/>
      <c r="N154" s="212"/>
      <c r="O154" s="251"/>
      <c r="P154" s="251"/>
      <c r="Q154" s="144"/>
      <c r="R154" s="290"/>
      <c r="S154" s="253"/>
      <c r="T154" s="130"/>
      <c r="U154" s="136"/>
      <c r="V154" s="129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143"/>
      <c r="C155" s="130"/>
      <c r="D155" s="130"/>
      <c r="E155" s="130"/>
      <c r="F155" s="130"/>
      <c r="G155" s="130"/>
      <c r="H155" s="130"/>
      <c r="I155" s="130" t="n">
        <f aca="false">0.54*C155</f>
        <v>0</v>
      </c>
      <c r="J155" s="212"/>
      <c r="K155" s="212"/>
      <c r="L155" s="212"/>
      <c r="M155" s="212"/>
      <c r="N155" s="212"/>
      <c r="O155" s="311"/>
      <c r="P155" s="311"/>
      <c r="Q155" s="144"/>
      <c r="R155" s="290"/>
      <c r="S155" s="253"/>
      <c r="T155" s="130"/>
      <c r="U155" s="136"/>
      <c r="V155" s="129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143"/>
      <c r="C156" s="130"/>
      <c r="D156" s="130"/>
      <c r="E156" s="130"/>
      <c r="F156" s="130"/>
      <c r="G156" s="130"/>
      <c r="H156" s="130"/>
      <c r="I156" s="130" t="n">
        <f aca="false">0.54*C156</f>
        <v>0</v>
      </c>
      <c r="J156" s="212"/>
      <c r="K156" s="212"/>
      <c r="L156" s="212"/>
      <c r="M156" s="212"/>
      <c r="N156" s="212"/>
      <c r="O156" s="307" t="s">
        <v>847</v>
      </c>
      <c r="P156" s="307" t="s">
        <v>924</v>
      </c>
      <c r="Q156" s="144"/>
      <c r="R156" s="290"/>
      <c r="S156" s="253" t="n">
        <v>300</v>
      </c>
      <c r="T156" s="130" t="n">
        <f aca="false">(P156-O156)*S156</f>
        <v>153731.1</v>
      </c>
      <c r="U156" s="136" t="n">
        <v>257</v>
      </c>
      <c r="V156" s="129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143"/>
      <c r="C157" s="130"/>
      <c r="D157" s="130"/>
      <c r="E157" s="130"/>
      <c r="F157" s="130"/>
      <c r="G157" s="130"/>
      <c r="H157" s="130"/>
      <c r="I157" s="130" t="n">
        <f aca="false">0.54*C157</f>
        <v>0</v>
      </c>
      <c r="J157" s="212"/>
      <c r="K157" s="212"/>
      <c r="L157" s="212"/>
      <c r="M157" s="212"/>
      <c r="N157" s="212"/>
      <c r="O157" s="307" t="s">
        <v>848</v>
      </c>
      <c r="P157" s="307" t="s">
        <v>925</v>
      </c>
      <c r="Q157" s="144"/>
      <c r="R157" s="290"/>
      <c r="S157" s="253" t="n">
        <v>300</v>
      </c>
      <c r="T157" s="130" t="n">
        <f aca="false">(P157-O157)*S157</f>
        <v>127266</v>
      </c>
      <c r="U157" s="136" t="n">
        <v>851</v>
      </c>
      <c r="V157" s="129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136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2"/>
      <c r="K159" s="212"/>
      <c r="L159" s="212"/>
      <c r="M159" s="212"/>
      <c r="N159" s="212"/>
      <c r="O159" s="251"/>
      <c r="P159" s="251"/>
      <c r="Q159" s="144"/>
      <c r="R159" s="290"/>
      <c r="S159" s="253"/>
      <c r="T159" s="130"/>
      <c r="U159" s="136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08"/>
      <c r="C160" s="206"/>
      <c r="D160" s="206"/>
      <c r="E160" s="206"/>
      <c r="F160" s="206"/>
      <c r="G160" s="206"/>
      <c r="H160" s="206"/>
      <c r="I160" s="130" t="n">
        <f aca="false">0.54*C160</f>
        <v>0</v>
      </c>
      <c r="J160" s="212"/>
      <c r="K160" s="212"/>
      <c r="L160" s="212"/>
      <c r="M160" s="212"/>
      <c r="N160" s="212"/>
      <c r="O160" s="251" t="n">
        <v>2303.397</v>
      </c>
      <c r="P160" s="251" t="n">
        <v>2350.129</v>
      </c>
      <c r="Q160" s="144"/>
      <c r="R160" s="290"/>
      <c r="S160" s="253" t="n">
        <v>40</v>
      </c>
      <c r="T160" s="130" t="n">
        <f aca="false">(P160-O160)*S160</f>
        <v>1869.28</v>
      </c>
      <c r="U160" s="136" t="n">
        <v>6289</v>
      </c>
      <c r="V160" s="129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08"/>
      <c r="C161" s="206"/>
      <c r="D161" s="206"/>
      <c r="E161" s="206"/>
      <c r="F161" s="206"/>
      <c r="G161" s="206"/>
      <c r="H161" s="206"/>
      <c r="I161" s="130" t="n">
        <f aca="false">0.54*C161</f>
        <v>0</v>
      </c>
      <c r="J161" s="212"/>
      <c r="K161" s="212"/>
      <c r="L161" s="212"/>
      <c r="M161" s="212"/>
      <c r="N161" s="212"/>
      <c r="O161" s="251" t="n">
        <v>2064.073</v>
      </c>
      <c r="P161" s="251" t="n">
        <v>2064.073</v>
      </c>
      <c r="Q161" s="144"/>
      <c r="R161" s="290"/>
      <c r="S161" s="253" t="n">
        <v>30</v>
      </c>
      <c r="T161" s="130" t="n">
        <f aca="false">(P161-O161)*S161</f>
        <v>0</v>
      </c>
      <c r="U161" s="136" t="n">
        <v>9845</v>
      </c>
      <c r="V161" s="129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24" t="s">
        <v>237</v>
      </c>
      <c r="C162" s="306" t="n">
        <f aca="false">F162+G162</f>
        <v>482.989920000001</v>
      </c>
      <c r="D162" s="130" t="n">
        <f aca="false">H162+E162</f>
        <v>7382.84592000002</v>
      </c>
      <c r="E162" s="130" t="n">
        <f aca="false">F162+G162</f>
        <v>482.989920000001</v>
      </c>
      <c r="F162" s="130" t="n">
        <f aca="false">0.04*H162</f>
        <v>275.994240000001</v>
      </c>
      <c r="G162" s="130" t="n">
        <f aca="false">0.03*H162</f>
        <v>206.99568</v>
      </c>
      <c r="H162" s="130" t="n">
        <f aca="false">T162</f>
        <v>6899.85600000001</v>
      </c>
      <c r="I162" s="130" t="n">
        <f aca="false">(X518-W518)*40</f>
        <v>856.400000000001</v>
      </c>
      <c r="J162" s="212"/>
      <c r="K162" s="212"/>
      <c r="L162" s="212"/>
      <c r="M162" s="212"/>
      <c r="N162" s="212"/>
      <c r="O162" s="251" t="n">
        <v>8781</v>
      </c>
      <c r="P162" s="251" t="n">
        <v>9068.494</v>
      </c>
      <c r="Q162" s="254"/>
      <c r="R162" s="255"/>
      <c r="S162" s="253" t="n">
        <v>24</v>
      </c>
      <c r="T162" s="130" t="n">
        <f aca="false">(P162-O162)*S162</f>
        <v>6899.85600000001</v>
      </c>
      <c r="U162" s="136" t="n">
        <v>5667</v>
      </c>
      <c r="V162" s="129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15751.11791</v>
      </c>
      <c r="D163" s="206" t="n">
        <f aca="false">SUM(D138:D162)</f>
        <v>489045.202919999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152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320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152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1" t="s">
        <v>241</v>
      </c>
      <c r="C166" s="130" t="n">
        <f aca="false">H166+E166</f>
        <v>1007.94</v>
      </c>
      <c r="D166" s="130"/>
      <c r="E166" s="130" t="n">
        <f aca="false">F166+G166</f>
        <v>65.94</v>
      </c>
      <c r="F166" s="130" t="n">
        <f aca="false">0.04*H166</f>
        <v>37.68</v>
      </c>
      <c r="G166" s="130" t="n">
        <f aca="false">0.03*H166</f>
        <v>28.26</v>
      </c>
      <c r="H166" s="130" t="n">
        <f aca="false">T166</f>
        <v>942</v>
      </c>
      <c r="I166" s="130" t="n">
        <f aca="false">0.6*C166</f>
        <v>604.764</v>
      </c>
      <c r="J166" s="212"/>
      <c r="K166" s="212"/>
      <c r="L166" s="212"/>
      <c r="M166" s="212"/>
      <c r="N166" s="212"/>
      <c r="O166" s="130" t="n">
        <v>24854</v>
      </c>
      <c r="P166" s="130" t="n">
        <v>25796</v>
      </c>
      <c r="Q166" s="144"/>
      <c r="R166" s="145"/>
      <c r="S166" s="130" t="n">
        <v>1</v>
      </c>
      <c r="T166" s="130" t="n">
        <f aca="false">(P166-O166)*S166</f>
        <v>942</v>
      </c>
      <c r="U166" s="136" t="n">
        <v>179316</v>
      </c>
      <c r="V166" s="129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143" t="s">
        <v>849</v>
      </c>
      <c r="C167" s="130" t="n">
        <f aca="false">H167+E167</f>
        <v>112.35</v>
      </c>
      <c r="D167" s="130"/>
      <c r="E167" s="130" t="n">
        <f aca="false">F167+G167</f>
        <v>7.35</v>
      </c>
      <c r="F167" s="130" t="n">
        <f aca="false">0.04*H167</f>
        <v>4.2</v>
      </c>
      <c r="G167" s="130" t="n">
        <f aca="false">0.03*H167</f>
        <v>3.15</v>
      </c>
      <c r="H167" s="130" t="n">
        <f aca="false">T167</f>
        <v>105</v>
      </c>
      <c r="I167" s="130" t="n">
        <f aca="false">0.6*C167</f>
        <v>67.41</v>
      </c>
      <c r="J167" s="212"/>
      <c r="K167" s="212"/>
      <c r="L167" s="212"/>
      <c r="M167" s="212"/>
      <c r="N167" s="212"/>
      <c r="O167" s="130" t="n">
        <v>70576</v>
      </c>
      <c r="P167" s="130" t="n">
        <v>70681</v>
      </c>
      <c r="Q167" s="254"/>
      <c r="R167" s="255"/>
      <c r="S167" s="253" t="n">
        <v>1</v>
      </c>
      <c r="T167" s="130" t="n">
        <f aca="false">(P167-O167)*S167</f>
        <v>105</v>
      </c>
      <c r="U167" s="136"/>
      <c r="V167" s="129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143" t="s">
        <v>246</v>
      </c>
      <c r="C168" s="130" t="n">
        <f aca="false">H168+E168</f>
        <v>117.7</v>
      </c>
      <c r="D168" s="130"/>
      <c r="E168" s="130" t="n">
        <f aca="false">F168+G168</f>
        <v>7.7</v>
      </c>
      <c r="F168" s="130" t="n">
        <f aca="false">0.04*H168</f>
        <v>4.4</v>
      </c>
      <c r="G168" s="130" t="n">
        <f aca="false">0.03*H168</f>
        <v>3.3</v>
      </c>
      <c r="H168" s="130" t="n">
        <f aca="false">T168</f>
        <v>110</v>
      </c>
      <c r="I168" s="130" t="n">
        <f aca="false">0.6*C168</f>
        <v>70.62</v>
      </c>
      <c r="J168" s="212"/>
      <c r="K168" s="212"/>
      <c r="L168" s="212"/>
      <c r="M168" s="212"/>
      <c r="N168" s="212"/>
      <c r="O168" s="130" t="n">
        <v>9764</v>
      </c>
      <c r="P168" s="130" t="n">
        <v>9874</v>
      </c>
      <c r="Q168" s="212" t="s">
        <v>35</v>
      </c>
      <c r="R168" s="213"/>
      <c r="S168" s="253" t="n">
        <v>1</v>
      </c>
      <c r="T168" s="130" t="n">
        <f aca="false">(P168-O168)*S168</f>
        <v>110</v>
      </c>
      <c r="U168" s="136"/>
      <c r="V168" s="129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143" t="s">
        <v>248</v>
      </c>
      <c r="C169" s="322" t="n">
        <f aca="false">H169+E169</f>
        <v>635.58</v>
      </c>
      <c r="D169" s="322"/>
      <c r="E169" s="322" t="n">
        <f aca="false">F169+G169</f>
        <v>41.58</v>
      </c>
      <c r="F169" s="322" t="n">
        <f aca="false">0.04*H169</f>
        <v>23.76</v>
      </c>
      <c r="G169" s="322" t="n">
        <f aca="false">0.03*H169</f>
        <v>17.82</v>
      </c>
      <c r="H169" s="322" t="n">
        <f aca="false">T169</f>
        <v>594</v>
      </c>
      <c r="I169" s="322" t="n">
        <f aca="false">0.6*C169</f>
        <v>381.348</v>
      </c>
      <c r="J169" s="323"/>
      <c r="K169" s="323"/>
      <c r="L169" s="323"/>
      <c r="M169" s="323"/>
      <c r="N169" s="323"/>
      <c r="O169" s="322" t="n">
        <v>22903</v>
      </c>
      <c r="P169" s="322" t="n">
        <v>23497</v>
      </c>
      <c r="Q169" s="323" t="s">
        <v>35</v>
      </c>
      <c r="R169" s="288"/>
      <c r="S169" s="324" t="n">
        <v>1</v>
      </c>
      <c r="T169" s="322" t="n">
        <f aca="false">(P169-O169)*S169</f>
        <v>594</v>
      </c>
      <c r="U169" s="136" t="n">
        <v>6648</v>
      </c>
      <c r="V169" s="129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143" t="s">
        <v>250</v>
      </c>
      <c r="C170" s="130" t="n">
        <f aca="false">H170+E170</f>
        <v>2798.05</v>
      </c>
      <c r="D170" s="130"/>
      <c r="E170" s="130" t="n">
        <f aca="false">F170+G170</f>
        <v>183.05</v>
      </c>
      <c r="F170" s="130" t="n">
        <f aca="false">0.04*H170</f>
        <v>104.6</v>
      </c>
      <c r="G170" s="130" t="n">
        <f aca="false">0.03*H170</f>
        <v>78.45</v>
      </c>
      <c r="H170" s="130" t="n">
        <f aca="false">T170</f>
        <v>2615</v>
      </c>
      <c r="I170" s="130" t="n">
        <f aca="false">0.6*C170</f>
        <v>1678.83</v>
      </c>
      <c r="J170" s="212"/>
      <c r="K170" s="212"/>
      <c r="L170" s="212"/>
      <c r="M170" s="212"/>
      <c r="N170" s="212"/>
      <c r="O170" s="130" t="n">
        <v>81094</v>
      </c>
      <c r="P170" s="130" t="n">
        <v>83709</v>
      </c>
      <c r="Q170" s="144"/>
      <c r="R170" s="145"/>
      <c r="S170" s="253" t="n">
        <v>1</v>
      </c>
      <c r="T170" s="130" t="n">
        <f aca="false">(P170-O170)*S170</f>
        <v>2615</v>
      </c>
      <c r="U170" s="136"/>
      <c r="V170" s="129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143" t="s">
        <v>252</v>
      </c>
      <c r="C171" s="130" t="n">
        <f aca="false">H171+E171</f>
        <v>6521.65</v>
      </c>
      <c r="D171" s="130"/>
      <c r="E171" s="130" t="n">
        <f aca="false">F171+G171</f>
        <v>426.65</v>
      </c>
      <c r="F171" s="130" t="n">
        <f aca="false">0.04*H171</f>
        <v>243.8</v>
      </c>
      <c r="G171" s="130" t="n">
        <f aca="false">0.03*H171</f>
        <v>182.85</v>
      </c>
      <c r="H171" s="130" t="n">
        <f aca="false">T171</f>
        <v>6095</v>
      </c>
      <c r="I171" s="130" t="n">
        <f aca="false">0.6*C171</f>
        <v>3912.99</v>
      </c>
      <c r="J171" s="212"/>
      <c r="K171" s="212"/>
      <c r="L171" s="212"/>
      <c r="M171" s="212"/>
      <c r="N171" s="212"/>
      <c r="O171" s="130" t="n">
        <v>200758</v>
      </c>
      <c r="P171" s="130" t="n">
        <v>206853</v>
      </c>
      <c r="Q171" s="212"/>
      <c r="R171" s="213"/>
      <c r="S171" s="253" t="n">
        <v>1</v>
      </c>
      <c r="T171" s="130" t="n">
        <f aca="false">(P171-O171)*S171</f>
        <v>6095</v>
      </c>
      <c r="U171" s="136"/>
      <c r="V171" s="129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143" t="s">
        <v>254</v>
      </c>
      <c r="C172" s="130" t="n">
        <f aca="false">H172+E172</f>
        <v>1107.45</v>
      </c>
      <c r="D172" s="130"/>
      <c r="E172" s="130" t="n">
        <f aca="false">F172+G172</f>
        <v>72.45</v>
      </c>
      <c r="F172" s="130" t="n">
        <f aca="false">0.04*H172</f>
        <v>41.4</v>
      </c>
      <c r="G172" s="130" t="n">
        <f aca="false">0.03*H172</f>
        <v>31.05</v>
      </c>
      <c r="H172" s="130" t="n">
        <f aca="false">T172</f>
        <v>1035</v>
      </c>
      <c r="I172" s="130" t="n">
        <f aca="false">0.6*C172</f>
        <v>664.47</v>
      </c>
      <c r="J172" s="295"/>
      <c r="K172" s="295"/>
      <c r="L172" s="295"/>
      <c r="M172" s="295"/>
      <c r="N172" s="295"/>
      <c r="O172" s="130" t="n">
        <v>32727</v>
      </c>
      <c r="P172" s="130" t="n">
        <v>33762</v>
      </c>
      <c r="Q172" s="144"/>
      <c r="R172" s="213"/>
      <c r="S172" s="253" t="n">
        <v>1</v>
      </c>
      <c r="T172" s="130" t="n">
        <f aca="false">(P172-O172)*S172</f>
        <v>1035</v>
      </c>
      <c r="U172" s="136"/>
      <c r="V172" s="129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1"/>
      <c r="C173" s="130" t="n">
        <f aca="false">H173+E173</f>
        <v>195.81</v>
      </c>
      <c r="D173" s="130"/>
      <c r="E173" s="130" t="n">
        <f aca="false">F173+G173</f>
        <v>12.81</v>
      </c>
      <c r="F173" s="130" t="n">
        <f aca="false">0.04*H173</f>
        <v>7.32</v>
      </c>
      <c r="G173" s="130" t="n">
        <f aca="false">0.03*H173</f>
        <v>5.49</v>
      </c>
      <c r="H173" s="130" t="n">
        <f aca="false">T173</f>
        <v>183</v>
      </c>
      <c r="I173" s="130" t="n">
        <f aca="false">0.6*C173</f>
        <v>117.486</v>
      </c>
      <c r="J173" s="212"/>
      <c r="K173" s="212"/>
      <c r="L173" s="212"/>
      <c r="M173" s="212"/>
      <c r="N173" s="212"/>
      <c r="O173" s="130" t="n">
        <v>26241</v>
      </c>
      <c r="P173" s="130" t="n">
        <v>26424</v>
      </c>
      <c r="Q173" s="144"/>
      <c r="R173" s="145"/>
      <c r="S173" s="253" t="n">
        <v>1</v>
      </c>
      <c r="T173" s="130" t="n">
        <f aca="false">(P173-O173)*S173</f>
        <v>183</v>
      </c>
      <c r="U173" s="136" t="n">
        <v>8383</v>
      </c>
      <c r="V173" s="129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24" t="s">
        <v>257</v>
      </c>
      <c r="C174" s="250" t="n">
        <f aca="false">H174+E174</f>
        <v>19250.8408</v>
      </c>
      <c r="D174" s="250"/>
      <c r="E174" s="250" t="n">
        <f aca="false">F174+G174</f>
        <v>1259.4008</v>
      </c>
      <c r="F174" s="250" t="n">
        <f aca="false">0.04*H174</f>
        <v>719.6576</v>
      </c>
      <c r="G174" s="250" t="n">
        <f aca="false">0.03*H174</f>
        <v>539.7432</v>
      </c>
      <c r="H174" s="250" t="n">
        <f aca="false">T174</f>
        <v>17991.44</v>
      </c>
      <c r="I174" s="250" t="n">
        <f aca="false">T175+250+750</f>
        <v>1358</v>
      </c>
      <c r="J174" s="295"/>
      <c r="K174" s="295"/>
      <c r="L174" s="295"/>
      <c r="M174" s="295"/>
      <c r="N174" s="295"/>
      <c r="O174" s="327" t="n">
        <v>64048.26</v>
      </c>
      <c r="P174" s="327" t="n">
        <v>64498.046</v>
      </c>
      <c r="Q174" s="254"/>
      <c r="R174" s="255"/>
      <c r="S174" s="250" t="n">
        <v>40</v>
      </c>
      <c r="T174" s="130" t="n">
        <f aca="false">(P174-O174)*S174</f>
        <v>17991.44</v>
      </c>
      <c r="U174" s="136" t="n">
        <v>2835</v>
      </c>
      <c r="V174" s="129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654" t="s">
        <v>926</v>
      </c>
      <c r="C175" s="130" t="n">
        <f aca="false">H175+E175</f>
        <v>383.06</v>
      </c>
      <c r="D175" s="130"/>
      <c r="E175" s="130" t="n">
        <f aca="false">F175+G175</f>
        <v>25.06</v>
      </c>
      <c r="F175" s="130" t="n">
        <f aca="false">0.04*H175</f>
        <v>14.32</v>
      </c>
      <c r="G175" s="130" t="n">
        <f aca="false">0.03*H175</f>
        <v>10.74</v>
      </c>
      <c r="H175" s="130" t="n">
        <f aca="false">T175</f>
        <v>358</v>
      </c>
      <c r="I175" s="130" t="n">
        <f aca="false">0.6*C175</f>
        <v>229.836</v>
      </c>
      <c r="J175" s="212"/>
      <c r="K175" s="212"/>
      <c r="L175" s="212"/>
      <c r="M175" s="212"/>
      <c r="N175" s="212"/>
      <c r="O175" s="130" t="n">
        <v>0</v>
      </c>
      <c r="P175" s="130" t="n">
        <v>358</v>
      </c>
      <c r="Q175" s="144"/>
      <c r="R175" s="145"/>
      <c r="S175" s="253" t="n">
        <v>1</v>
      </c>
      <c r="T175" s="130" t="n">
        <f aca="false">(P175-O175)*S175</f>
        <v>358</v>
      </c>
      <c r="U175" s="136"/>
      <c r="V175" s="129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332" t="s">
        <v>259</v>
      </c>
      <c r="C176" s="130" t="n">
        <f aca="false">H176+E176</f>
        <v>943.74</v>
      </c>
      <c r="D176" s="130"/>
      <c r="E176" s="130" t="n">
        <f aca="false">F176+G176</f>
        <v>61.74</v>
      </c>
      <c r="F176" s="130" t="n">
        <f aca="false">0.04*H176</f>
        <v>35.28</v>
      </c>
      <c r="G176" s="130" t="n">
        <f aca="false">0.03*H176</f>
        <v>26.46</v>
      </c>
      <c r="H176" s="130" t="n">
        <f aca="false">T176</f>
        <v>882</v>
      </c>
      <c r="I176" s="130" t="n">
        <f aca="false">0.6*C176</f>
        <v>566.244</v>
      </c>
      <c r="J176" s="212"/>
      <c r="K176" s="212"/>
      <c r="L176" s="212"/>
      <c r="M176" s="212"/>
      <c r="N176" s="212"/>
      <c r="O176" s="130" t="n">
        <v>31510</v>
      </c>
      <c r="P176" s="130" t="n">
        <v>32392</v>
      </c>
      <c r="Q176" s="144"/>
      <c r="R176" s="145"/>
      <c r="S176" s="253" t="n">
        <v>1</v>
      </c>
      <c r="T176" s="130" t="n">
        <f aca="false">(P176-O176)*S176</f>
        <v>882</v>
      </c>
      <c r="U176" s="333"/>
      <c r="V176" s="39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332"/>
      <c r="C177" s="198" t="n">
        <f aca="false">H177+E177</f>
        <v>14496.3600000002</v>
      </c>
      <c r="D177" s="198"/>
      <c r="E177" s="198" t="n">
        <f aca="false">F177+G177</f>
        <v>948.360000000012</v>
      </c>
      <c r="F177" s="198" t="n">
        <f aca="false">0.04*H177</f>
        <v>541.920000000007</v>
      </c>
      <c r="G177" s="198" t="n">
        <f aca="false">0.03*H177</f>
        <v>406.440000000005</v>
      </c>
      <c r="H177" s="198" t="n">
        <f aca="false">T177</f>
        <v>13548.0000000002</v>
      </c>
      <c r="I177" s="334" t="n">
        <f aca="false">0.6*C177</f>
        <v>8697.81600000011</v>
      </c>
      <c r="J177" s="35"/>
      <c r="K177" s="35"/>
      <c r="L177" s="35"/>
      <c r="M177" s="35"/>
      <c r="N177" s="35"/>
      <c r="O177" s="335" t="n">
        <v>37079.1</v>
      </c>
      <c r="P177" s="335" t="n">
        <v>37304.9</v>
      </c>
      <c r="Q177" s="35" t="s">
        <v>35</v>
      </c>
      <c r="R177" s="336"/>
      <c r="S177" s="337" t="n">
        <v>60</v>
      </c>
      <c r="T177" s="198" t="n">
        <f aca="false">(P177-O177)*S177</f>
        <v>13548.0000000002</v>
      </c>
      <c r="U177" s="38" t="n">
        <v>4093</v>
      </c>
      <c r="V177" s="39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338" t="s">
        <v>262</v>
      </c>
      <c r="C178" s="339" t="n">
        <f aca="false">H178+E178</f>
        <v>3195.02</v>
      </c>
      <c r="D178" s="339"/>
      <c r="E178" s="339" t="n">
        <f aca="false">G178+F178</f>
        <v>209.02</v>
      </c>
      <c r="F178" s="339" t="n">
        <f aca="false">0.04*H178</f>
        <v>119.44</v>
      </c>
      <c r="G178" s="339" t="n">
        <f aca="false">0.03*H178</f>
        <v>89.58</v>
      </c>
      <c r="H178" s="339" t="n">
        <f aca="false">T178</f>
        <v>2986</v>
      </c>
      <c r="I178" s="339" t="n">
        <f aca="false">0.6*C178</f>
        <v>1917.012</v>
      </c>
      <c r="J178" s="340"/>
      <c r="K178" s="340"/>
      <c r="L178" s="340"/>
      <c r="M178" s="340"/>
      <c r="N178" s="340"/>
      <c r="O178" s="339" t="n">
        <v>94425</v>
      </c>
      <c r="P178" s="339" t="n">
        <v>97411</v>
      </c>
      <c r="Q178" s="341"/>
      <c r="R178" s="342"/>
      <c r="S178" s="343" t="n">
        <v>1</v>
      </c>
      <c r="T178" s="339" t="n">
        <f aca="false">(P178-O178)*S178</f>
        <v>2986</v>
      </c>
      <c r="U178" s="38" t="n">
        <v>7368</v>
      </c>
      <c r="V178" s="39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31" t="s">
        <v>264</v>
      </c>
      <c r="C179" s="32" t="n">
        <f aca="false">H179+E179</f>
        <v>648.42</v>
      </c>
      <c r="D179" s="32"/>
      <c r="E179" s="32" t="n">
        <f aca="false">F179+G179</f>
        <v>42.42</v>
      </c>
      <c r="F179" s="32" t="n">
        <f aca="false">0.04*H179</f>
        <v>24.24</v>
      </c>
      <c r="G179" s="32" t="n">
        <f aca="false">0.03*H179</f>
        <v>18.18</v>
      </c>
      <c r="H179" s="32" t="n">
        <f aca="false">T179</f>
        <v>606</v>
      </c>
      <c r="I179" s="32" t="n">
        <f aca="false">0.6*C179</f>
        <v>389.052</v>
      </c>
      <c r="J179" s="35"/>
      <c r="K179" s="35"/>
      <c r="L179" s="35"/>
      <c r="M179" s="35"/>
      <c r="N179" s="35"/>
      <c r="O179" s="32" t="n">
        <v>7733</v>
      </c>
      <c r="P179" s="32" t="n">
        <v>8339</v>
      </c>
      <c r="Q179" s="36"/>
      <c r="R179" s="42"/>
      <c r="S179" s="69" t="n">
        <v>1</v>
      </c>
      <c r="T179" s="32" t="n">
        <f aca="false">(P179-O179)*S179</f>
        <v>606</v>
      </c>
      <c r="U179" s="38" t="n">
        <v>4327</v>
      </c>
      <c r="V179" s="39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31" t="s">
        <v>266</v>
      </c>
      <c r="C180" s="32" t="n">
        <f aca="false">H180+E180</f>
        <v>620.6</v>
      </c>
      <c r="D180" s="32"/>
      <c r="E180" s="32" t="n">
        <f aca="false">F180+G180</f>
        <v>40.6</v>
      </c>
      <c r="F180" s="32" t="n">
        <f aca="false">0.04*H180</f>
        <v>23.2</v>
      </c>
      <c r="G180" s="32" t="n">
        <f aca="false">0.03*H180</f>
        <v>17.4</v>
      </c>
      <c r="H180" s="32" t="n">
        <f aca="false">T180</f>
        <v>580</v>
      </c>
      <c r="I180" s="32" t="n">
        <f aca="false">0.6*C180</f>
        <v>372.36</v>
      </c>
      <c r="J180" s="35"/>
      <c r="K180" s="35"/>
      <c r="L180" s="35"/>
      <c r="M180" s="35"/>
      <c r="N180" s="35"/>
      <c r="O180" s="32" t="n">
        <v>3896</v>
      </c>
      <c r="P180" s="32" t="n">
        <v>4476</v>
      </c>
      <c r="Q180" s="36"/>
      <c r="R180" s="42"/>
      <c r="S180" s="69" t="n">
        <v>1</v>
      </c>
      <c r="T180" s="32" t="n">
        <f aca="false">(P180-O180)*S180</f>
        <v>580</v>
      </c>
      <c r="U180" s="38" t="n">
        <v>70373</v>
      </c>
      <c r="V180" s="39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31" t="s">
        <v>268</v>
      </c>
      <c r="C181" s="32" t="n">
        <f aca="false">H181+E181</f>
        <v>712.62</v>
      </c>
      <c r="D181" s="32"/>
      <c r="E181" s="32" t="n">
        <f aca="false">F181+G181</f>
        <v>46.62</v>
      </c>
      <c r="F181" s="32" t="n">
        <f aca="false">0.04*H181</f>
        <v>26.64</v>
      </c>
      <c r="G181" s="32" t="n">
        <f aca="false">0.03*H181</f>
        <v>19.98</v>
      </c>
      <c r="H181" s="32" t="n">
        <f aca="false">T181</f>
        <v>666</v>
      </c>
      <c r="I181" s="32" t="n">
        <f aca="false">0.6*C181</f>
        <v>427.572</v>
      </c>
      <c r="J181" s="35"/>
      <c r="K181" s="35"/>
      <c r="L181" s="35"/>
      <c r="M181" s="35"/>
      <c r="N181" s="35"/>
      <c r="O181" s="32" t="n">
        <v>9031</v>
      </c>
      <c r="P181" s="32" t="n">
        <v>9697</v>
      </c>
      <c r="Q181" s="36"/>
      <c r="R181" s="42"/>
      <c r="S181" s="32" t="n">
        <v>1</v>
      </c>
      <c r="T181" s="32" t="n">
        <f aca="false">(P181-O181)*S181</f>
        <v>666</v>
      </c>
      <c r="U181" s="38" t="n">
        <v>99648</v>
      </c>
      <c r="V181" s="39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31" t="s">
        <v>270</v>
      </c>
      <c r="C182" s="32" t="n">
        <f aca="false">H182+E182</f>
        <v>705.13</v>
      </c>
      <c r="D182" s="32"/>
      <c r="E182" s="32" t="n">
        <f aca="false">F182+G182</f>
        <v>46.13</v>
      </c>
      <c r="F182" s="32" t="n">
        <f aca="false">0.04*H182</f>
        <v>26.36</v>
      </c>
      <c r="G182" s="32" t="n">
        <f aca="false">0.03*H182</f>
        <v>19.77</v>
      </c>
      <c r="H182" s="32" t="n">
        <f aca="false">T182</f>
        <v>659</v>
      </c>
      <c r="I182" s="32" t="n">
        <f aca="false">0.6*C182</f>
        <v>423.078</v>
      </c>
      <c r="J182" s="35"/>
      <c r="K182" s="35"/>
      <c r="L182" s="35"/>
      <c r="M182" s="35"/>
      <c r="N182" s="35" t="s">
        <v>271</v>
      </c>
      <c r="O182" s="32" t="n">
        <v>34543</v>
      </c>
      <c r="P182" s="32" t="n">
        <v>35202</v>
      </c>
      <c r="Q182" s="234"/>
      <c r="R182" s="78"/>
      <c r="S182" s="32" t="n">
        <v>1</v>
      </c>
      <c r="T182" s="32" t="n">
        <f aca="false">(P182-O182)*S182</f>
        <v>659</v>
      </c>
      <c r="U182" s="38" t="n">
        <v>98600</v>
      </c>
      <c r="V182" s="39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31" t="s">
        <v>927</v>
      </c>
      <c r="C183" s="32" t="n">
        <f aca="false">H183+E183</f>
        <v>442.98</v>
      </c>
      <c r="D183" s="32"/>
      <c r="E183" s="32" t="n">
        <f aca="false">F183+G183</f>
        <v>28.98</v>
      </c>
      <c r="F183" s="32" t="n">
        <f aca="false">0.04*H183</f>
        <v>16.56</v>
      </c>
      <c r="G183" s="32" t="n">
        <f aca="false">0.03*H183</f>
        <v>12.42</v>
      </c>
      <c r="H183" s="32" t="n">
        <f aca="false">T183</f>
        <v>414</v>
      </c>
      <c r="I183" s="32" t="n">
        <f aca="false">0.6*C183</f>
        <v>265.788</v>
      </c>
      <c r="J183" s="35"/>
      <c r="K183" s="35"/>
      <c r="L183" s="35"/>
      <c r="M183" s="35"/>
      <c r="N183" s="35" t="s">
        <v>274</v>
      </c>
      <c r="O183" s="32" t="n">
        <v>86586</v>
      </c>
      <c r="P183" s="32" t="n">
        <v>87000</v>
      </c>
      <c r="Q183" s="36"/>
      <c r="R183" s="42"/>
      <c r="S183" s="32" t="n">
        <v>1</v>
      </c>
      <c r="T183" s="32" t="n">
        <f aca="false">(P183-O183)*S183</f>
        <v>414</v>
      </c>
      <c r="U183" s="38" t="n">
        <v>98517</v>
      </c>
      <c r="V183" s="39" t="s">
        <v>855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31" t="s">
        <v>276</v>
      </c>
      <c r="C184" s="32" t="n">
        <f aca="false">H184+E184</f>
        <v>805.71</v>
      </c>
      <c r="D184" s="32"/>
      <c r="E184" s="32" t="n">
        <f aca="false">F184++G184</f>
        <v>52.71</v>
      </c>
      <c r="F184" s="32" t="n">
        <f aca="false">0.04*H184</f>
        <v>30.12</v>
      </c>
      <c r="G184" s="32" t="n">
        <f aca="false">0.03*H184</f>
        <v>22.59</v>
      </c>
      <c r="H184" s="32" t="n">
        <f aca="false">T184</f>
        <v>753</v>
      </c>
      <c r="I184" s="32" t="n">
        <f aca="false">0.6*C184</f>
        <v>483.426</v>
      </c>
      <c r="J184" s="35"/>
      <c r="K184" s="35"/>
      <c r="L184" s="35"/>
      <c r="M184" s="35"/>
      <c r="N184" s="35" t="s">
        <v>277</v>
      </c>
      <c r="O184" s="32" t="n">
        <v>45690</v>
      </c>
      <c r="P184" s="32" t="n">
        <v>46443</v>
      </c>
      <c r="Q184" s="35" t="s">
        <v>35</v>
      </c>
      <c r="R184" s="37"/>
      <c r="S184" s="69" t="n">
        <v>1</v>
      </c>
      <c r="T184" s="32" t="n">
        <f aca="false">(P184-O184)*S184</f>
        <v>753</v>
      </c>
      <c r="U184" s="38" t="n">
        <v>98627</v>
      </c>
      <c r="V184" s="39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0" t="s">
        <v>857</v>
      </c>
      <c r="C185" s="32" t="n">
        <f aca="false">H185+E185</f>
        <v>258.94</v>
      </c>
      <c r="D185" s="32"/>
      <c r="E185" s="32" t="n">
        <f aca="false">G185+F185</f>
        <v>16.94</v>
      </c>
      <c r="F185" s="32" t="n">
        <f aca="false">0.04*H185</f>
        <v>9.68</v>
      </c>
      <c r="G185" s="32" t="n">
        <f aca="false">0.03*H185</f>
        <v>7.26</v>
      </c>
      <c r="H185" s="32" t="n">
        <f aca="false">T185</f>
        <v>242</v>
      </c>
      <c r="I185" s="32" t="n">
        <f aca="false">0.6*C185</f>
        <v>155.364</v>
      </c>
      <c r="J185" s="35"/>
      <c r="K185" s="35"/>
      <c r="L185" s="35"/>
      <c r="M185" s="35"/>
      <c r="N185" s="35"/>
      <c r="O185" s="32" t="n">
        <v>73969</v>
      </c>
      <c r="P185" s="32" t="n">
        <v>74211</v>
      </c>
      <c r="Q185" s="234"/>
      <c r="R185" s="78"/>
      <c r="S185" s="69" t="n">
        <v>1</v>
      </c>
      <c r="T185" s="32" t="n">
        <f aca="false">(P185-O185)*S185</f>
        <v>242</v>
      </c>
      <c r="U185" s="38" t="n">
        <v>98556</v>
      </c>
      <c r="V185" s="39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31" t="s">
        <v>281</v>
      </c>
      <c r="C186" s="32" t="n">
        <f aca="false">H186+E186</f>
        <v>386.27</v>
      </c>
      <c r="D186" s="32"/>
      <c r="E186" s="32" t="n">
        <f aca="false">F186+G186</f>
        <v>25.27</v>
      </c>
      <c r="F186" s="32" t="n">
        <f aca="false">0.04*H186</f>
        <v>14.44</v>
      </c>
      <c r="G186" s="32" t="n">
        <f aca="false">0.03*H186</f>
        <v>10.83</v>
      </c>
      <c r="H186" s="32" t="n">
        <f aca="false">T186</f>
        <v>361</v>
      </c>
      <c r="I186" s="32" t="n">
        <f aca="false">0.6*C186</f>
        <v>231.762</v>
      </c>
      <c r="J186" s="35"/>
      <c r="K186" s="35"/>
      <c r="L186" s="35"/>
      <c r="M186" s="35"/>
      <c r="N186" s="35"/>
      <c r="O186" s="32" t="n">
        <v>71393</v>
      </c>
      <c r="P186" s="32" t="n">
        <v>71754</v>
      </c>
      <c r="Q186" s="36"/>
      <c r="R186" s="42"/>
      <c r="S186" s="69" t="n">
        <v>1</v>
      </c>
      <c r="T186" s="32" t="n">
        <f aca="false">(P186-O186)*S186</f>
        <v>361</v>
      </c>
      <c r="U186" s="38" t="n">
        <v>98503</v>
      </c>
      <c r="V186" s="39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347" t="s">
        <v>283</v>
      </c>
      <c r="C187" s="32" t="n">
        <f aca="false">H187+E187</f>
        <v>729.74</v>
      </c>
      <c r="D187" s="32"/>
      <c r="E187" s="32" t="n">
        <f aca="false">F187+G187</f>
        <v>47.74</v>
      </c>
      <c r="F187" s="32" t="n">
        <f aca="false">0.04*H187</f>
        <v>27.28</v>
      </c>
      <c r="G187" s="32" t="n">
        <f aca="false">0.03*H187</f>
        <v>20.46</v>
      </c>
      <c r="H187" s="32" t="n">
        <f aca="false">T187</f>
        <v>682</v>
      </c>
      <c r="I187" s="32" t="n">
        <f aca="false">0.6*C187</f>
        <v>437.844</v>
      </c>
      <c r="J187" s="35"/>
      <c r="K187" s="35"/>
      <c r="L187" s="35"/>
      <c r="M187" s="35"/>
      <c r="N187" s="35"/>
      <c r="O187" s="32" t="n">
        <v>82986</v>
      </c>
      <c r="P187" s="32" t="n">
        <v>83668</v>
      </c>
      <c r="Q187" s="234"/>
      <c r="R187" s="78"/>
      <c r="S187" s="69" t="n">
        <v>1</v>
      </c>
      <c r="T187" s="32" t="n">
        <f aca="false">(P187-O187)*S187</f>
        <v>682</v>
      </c>
      <c r="U187" s="38" t="n">
        <v>98630</v>
      </c>
      <c r="V187" s="39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347"/>
      <c r="C188" s="348" t="n">
        <f aca="false">H188+E188</f>
        <v>700.85</v>
      </c>
      <c r="D188" s="32"/>
      <c r="E188" s="32" t="n">
        <f aca="false">F188+G188</f>
        <v>45.85</v>
      </c>
      <c r="F188" s="32" t="n">
        <f aca="false">0.04*H188</f>
        <v>26.2</v>
      </c>
      <c r="G188" s="32" t="n">
        <f aca="false">0.03*H188</f>
        <v>19.65</v>
      </c>
      <c r="H188" s="32" t="n">
        <f aca="false">T188</f>
        <v>655</v>
      </c>
      <c r="I188" s="32" t="n">
        <f aca="false">0.6*C188</f>
        <v>420.51</v>
      </c>
      <c r="J188" s="35"/>
      <c r="K188" s="35"/>
      <c r="L188" s="35"/>
      <c r="M188" s="35"/>
      <c r="N188" s="35"/>
      <c r="O188" s="32" t="n">
        <v>75629</v>
      </c>
      <c r="P188" s="32" t="n">
        <v>76284</v>
      </c>
      <c r="Q188" s="36"/>
      <c r="R188" s="107"/>
      <c r="S188" s="69" t="n">
        <v>1</v>
      </c>
      <c r="T188" s="32" t="n">
        <f aca="false">(P188-O188)*S188</f>
        <v>655</v>
      </c>
      <c r="U188" s="38" t="n">
        <v>8265</v>
      </c>
      <c r="V188" s="39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31" t="s">
        <v>286</v>
      </c>
      <c r="C189" s="32" t="n">
        <f aca="false">H189+E189</f>
        <v>0</v>
      </c>
      <c r="D189" s="32"/>
      <c r="E189" s="32" t="n">
        <f aca="false">F189+G189</f>
        <v>0</v>
      </c>
      <c r="F189" s="32" t="n">
        <f aca="false">0.04*H189</f>
        <v>0</v>
      </c>
      <c r="G189" s="32" t="n">
        <f aca="false">0.03*H189</f>
        <v>0</v>
      </c>
      <c r="H189" s="32" t="n">
        <f aca="false">T189</f>
        <v>0</v>
      </c>
      <c r="I189" s="32" t="n">
        <f aca="false">0.6*C189</f>
        <v>0</v>
      </c>
      <c r="J189" s="35"/>
      <c r="K189" s="35"/>
      <c r="L189" s="35"/>
      <c r="M189" s="35"/>
      <c r="N189" s="35"/>
      <c r="O189" s="32" t="n">
        <v>19403</v>
      </c>
      <c r="P189" s="32" t="n">
        <v>19403</v>
      </c>
      <c r="Q189" s="36"/>
      <c r="R189" s="126"/>
      <c r="S189" s="32" t="n">
        <v>1</v>
      </c>
      <c r="T189" s="32" t="n">
        <f aca="false">(P189-O189)*S189</f>
        <v>0</v>
      </c>
      <c r="U189" s="38" t="n">
        <v>8726</v>
      </c>
      <c r="V189" s="39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31" t="s">
        <v>928</v>
      </c>
      <c r="C190" s="32" t="n">
        <f aca="false">H190+E190</f>
        <v>1516.19</v>
      </c>
      <c r="D190" s="32"/>
      <c r="E190" s="32" t="n">
        <f aca="false">F190+G190</f>
        <v>99.19</v>
      </c>
      <c r="F190" s="32" t="n">
        <f aca="false">0.04*H190</f>
        <v>56.68</v>
      </c>
      <c r="G190" s="32" t="n">
        <f aca="false">0.03*H190</f>
        <v>42.51</v>
      </c>
      <c r="H190" s="32" t="n">
        <f aca="false">T190</f>
        <v>1417</v>
      </c>
      <c r="I190" s="32" t="n">
        <f aca="false">0.6*C190</f>
        <v>909.714</v>
      </c>
      <c r="J190" s="35"/>
      <c r="K190" s="35"/>
      <c r="L190" s="35"/>
      <c r="M190" s="35"/>
      <c r="N190" s="35"/>
      <c r="O190" s="32" t="n">
        <v>132288</v>
      </c>
      <c r="P190" s="32" t="n">
        <v>133705</v>
      </c>
      <c r="Q190" s="36"/>
      <c r="R190" s="42"/>
      <c r="S190" s="32" t="n">
        <v>1</v>
      </c>
      <c r="T190" s="32" t="n">
        <f aca="false">(P190-O190)*S190</f>
        <v>1417</v>
      </c>
      <c r="U190" s="38" t="n">
        <v>542003</v>
      </c>
      <c r="V190" s="39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31" t="s">
        <v>290</v>
      </c>
      <c r="C191" s="32" t="n">
        <f aca="false">H191+E191</f>
        <v>99.51</v>
      </c>
      <c r="D191" s="32"/>
      <c r="E191" s="32" t="n">
        <f aca="false">F191+G191</f>
        <v>6.51</v>
      </c>
      <c r="F191" s="32" t="n">
        <f aca="false">0.04*H191</f>
        <v>3.72</v>
      </c>
      <c r="G191" s="32" t="n">
        <f aca="false">0.03*H191</f>
        <v>2.79</v>
      </c>
      <c r="H191" s="32" t="n">
        <f aca="false">T191</f>
        <v>93</v>
      </c>
      <c r="I191" s="32" t="n">
        <f aca="false">0.6*C191</f>
        <v>59.706</v>
      </c>
      <c r="J191" s="35"/>
      <c r="K191" s="35"/>
      <c r="L191" s="35"/>
      <c r="M191" s="35"/>
      <c r="N191" s="35" t="s">
        <v>291</v>
      </c>
      <c r="O191" s="32" t="n">
        <v>43897</v>
      </c>
      <c r="P191" s="32" t="n">
        <v>43990</v>
      </c>
      <c r="Q191" s="35" t="s">
        <v>39</v>
      </c>
      <c r="R191" s="37"/>
      <c r="S191" s="32" t="n">
        <v>1</v>
      </c>
      <c r="T191" s="32" t="n">
        <f aca="false">(P191-O191)*S191</f>
        <v>93</v>
      </c>
      <c r="U191" s="38" t="n">
        <v>100986</v>
      </c>
      <c r="V191" s="39" t="s">
        <v>343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31" t="s">
        <v>293</v>
      </c>
      <c r="C192" s="32" t="n">
        <f aca="false">H192+E192</f>
        <v>538.21</v>
      </c>
      <c r="D192" s="32"/>
      <c r="E192" s="32" t="n">
        <f aca="false">F192+G192</f>
        <v>35.21</v>
      </c>
      <c r="F192" s="32" t="n">
        <f aca="false">0.04*H192</f>
        <v>20.12</v>
      </c>
      <c r="G192" s="32" t="n">
        <f aca="false">0.03*H192</f>
        <v>15.09</v>
      </c>
      <c r="H192" s="32" t="n">
        <f aca="false">T192</f>
        <v>503</v>
      </c>
      <c r="I192" s="32" t="n">
        <f aca="false">0.6*C192</f>
        <v>322.926</v>
      </c>
      <c r="J192" s="35"/>
      <c r="K192" s="35"/>
      <c r="L192" s="35"/>
      <c r="M192" s="35"/>
      <c r="N192" s="35"/>
      <c r="O192" s="32" t="n">
        <v>95958</v>
      </c>
      <c r="P192" s="32" t="n">
        <v>96461</v>
      </c>
      <c r="Q192" s="35" t="s">
        <v>153</v>
      </c>
      <c r="R192" s="37"/>
      <c r="S192" s="32" t="n">
        <v>1</v>
      </c>
      <c r="T192" s="32" t="n">
        <f aca="false">(P192-O192)*S192</f>
        <v>503</v>
      </c>
      <c r="U192" s="38" t="n">
        <v>70386</v>
      </c>
      <c r="V192" s="39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31" t="s">
        <v>929</v>
      </c>
      <c r="C193" s="32" t="n">
        <f aca="false">H193+E193</f>
        <v>583.15</v>
      </c>
      <c r="D193" s="32"/>
      <c r="E193" s="32" t="n">
        <f aca="false">F193+G193</f>
        <v>38.15</v>
      </c>
      <c r="F193" s="32" t="n">
        <f aca="false">0.04*H193</f>
        <v>21.8</v>
      </c>
      <c r="G193" s="32" t="n">
        <f aca="false">0.03*H193</f>
        <v>16.35</v>
      </c>
      <c r="H193" s="32" t="n">
        <f aca="false">T193</f>
        <v>545</v>
      </c>
      <c r="I193" s="32" t="n">
        <f aca="false">0.6*C193</f>
        <v>349.89</v>
      </c>
      <c r="J193" s="35"/>
      <c r="K193" s="35"/>
      <c r="L193" s="35"/>
      <c r="M193" s="35"/>
      <c r="N193" s="35"/>
      <c r="O193" s="32" t="n">
        <v>56097</v>
      </c>
      <c r="P193" s="32" t="n">
        <v>56642</v>
      </c>
      <c r="Q193" s="35" t="s">
        <v>39</v>
      </c>
      <c r="R193" s="37"/>
      <c r="S193" s="32" t="n">
        <v>1</v>
      </c>
      <c r="T193" s="32" t="n">
        <f aca="false">(P193-O193)*S193</f>
        <v>545</v>
      </c>
      <c r="U193" s="38" t="n">
        <v>64591</v>
      </c>
      <c r="V193" s="39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9" t="s">
        <v>930</v>
      </c>
      <c r="C194" s="32" t="n">
        <f aca="false">H194+E194</f>
        <v>1916.37</v>
      </c>
      <c r="D194" s="32"/>
      <c r="E194" s="32" t="n">
        <f aca="false">G194+F194</f>
        <v>125.37</v>
      </c>
      <c r="F194" s="32" t="n">
        <f aca="false">0.04*H194</f>
        <v>71.64</v>
      </c>
      <c r="G194" s="32" t="n">
        <f aca="false">0.03*H194</f>
        <v>53.73</v>
      </c>
      <c r="H194" s="32" t="n">
        <f aca="false">T194</f>
        <v>1791</v>
      </c>
      <c r="I194" s="32" t="n">
        <f aca="false">0.6*C194</f>
        <v>1149.822</v>
      </c>
      <c r="J194" s="35"/>
      <c r="K194" s="35"/>
      <c r="L194" s="35"/>
      <c r="M194" s="35"/>
      <c r="N194" s="35"/>
      <c r="O194" s="32" t="n">
        <v>36603</v>
      </c>
      <c r="P194" s="32" t="n">
        <v>38394</v>
      </c>
      <c r="Q194" s="234"/>
      <c r="R194" s="78"/>
      <c r="S194" s="69" t="n">
        <v>1</v>
      </c>
      <c r="T194" s="32" t="n">
        <f aca="false">(P194-O194)*S194</f>
        <v>1791</v>
      </c>
      <c r="U194" s="38" t="n">
        <v>87125</v>
      </c>
      <c r="V194" s="39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31" t="s">
        <v>299</v>
      </c>
      <c r="C195" s="32" t="n">
        <f aca="false">H195+E195</f>
        <v>1023.99</v>
      </c>
      <c r="D195" s="32"/>
      <c r="E195" s="32" t="n">
        <f aca="false">G195+F195</f>
        <v>66.99</v>
      </c>
      <c r="F195" s="32" t="n">
        <f aca="false">0.04*H195</f>
        <v>38.28</v>
      </c>
      <c r="G195" s="32" t="n">
        <f aca="false">0.03*H195</f>
        <v>28.71</v>
      </c>
      <c r="H195" s="32" t="n">
        <f aca="false">T195</f>
        <v>957</v>
      </c>
      <c r="I195" s="32" t="n">
        <f aca="false">0.6*C195</f>
        <v>614.394</v>
      </c>
      <c r="J195" s="35"/>
      <c r="K195" s="35"/>
      <c r="L195" s="35"/>
      <c r="M195" s="35"/>
      <c r="N195" s="35"/>
      <c r="O195" s="32" t="n">
        <v>73937</v>
      </c>
      <c r="P195" s="32" t="n">
        <v>74894</v>
      </c>
      <c r="Q195" s="36"/>
      <c r="R195" s="107"/>
      <c r="S195" s="69" t="n">
        <v>1</v>
      </c>
      <c r="T195" s="32" t="n">
        <f aca="false">(P195-O195)*S195</f>
        <v>957</v>
      </c>
      <c r="U195" s="38" t="n">
        <v>87202</v>
      </c>
      <c r="V195" s="39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31" t="s">
        <v>301</v>
      </c>
      <c r="C196" s="32" t="n">
        <f aca="false">H196+E196</f>
        <v>277.13</v>
      </c>
      <c r="D196" s="32"/>
      <c r="E196" s="32" t="n">
        <f aca="false">F196+G196</f>
        <v>18.13</v>
      </c>
      <c r="F196" s="32" t="n">
        <f aca="false">0.04*H196</f>
        <v>10.36</v>
      </c>
      <c r="G196" s="32" t="n">
        <f aca="false">0.03*H196</f>
        <v>7.77</v>
      </c>
      <c r="H196" s="32" t="n">
        <f aca="false">T196</f>
        <v>259</v>
      </c>
      <c r="I196" s="32" t="n">
        <f aca="false">0.6*C196</f>
        <v>166.278</v>
      </c>
      <c r="J196" s="35"/>
      <c r="K196" s="35"/>
      <c r="L196" s="35"/>
      <c r="M196" s="35"/>
      <c r="N196" s="35"/>
      <c r="O196" s="32" t="n">
        <v>32741</v>
      </c>
      <c r="P196" s="32" t="n">
        <v>33000</v>
      </c>
      <c r="Q196" s="36"/>
      <c r="R196" s="42"/>
      <c r="S196" s="69" t="n">
        <v>1</v>
      </c>
      <c r="T196" s="32" t="n">
        <f aca="false">(P196-O196)*S196</f>
        <v>259</v>
      </c>
      <c r="U196" s="38" t="n">
        <v>99475</v>
      </c>
      <c r="V196" s="39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31" t="s">
        <v>303</v>
      </c>
      <c r="C197" s="32" t="n">
        <f aca="false">H197+E197</f>
        <v>286.76</v>
      </c>
      <c r="D197" s="32"/>
      <c r="E197" s="32" t="n">
        <f aca="false">F197+G197</f>
        <v>18.76</v>
      </c>
      <c r="F197" s="32" t="n">
        <f aca="false">0.04*H197</f>
        <v>10.72</v>
      </c>
      <c r="G197" s="32" t="n">
        <f aca="false">0.03*H197</f>
        <v>8.04</v>
      </c>
      <c r="H197" s="32" t="n">
        <f aca="false">T197</f>
        <v>268</v>
      </c>
      <c r="I197" s="32" t="n">
        <f aca="false">0.6*C197</f>
        <v>172.056</v>
      </c>
      <c r="J197" s="35"/>
      <c r="K197" s="35"/>
      <c r="L197" s="35"/>
      <c r="M197" s="35"/>
      <c r="N197" s="35"/>
      <c r="O197" s="32" t="n">
        <v>56774</v>
      </c>
      <c r="P197" s="32" t="n">
        <v>57042</v>
      </c>
      <c r="Q197" s="35"/>
      <c r="R197" s="37"/>
      <c r="S197" s="32" t="n">
        <v>1</v>
      </c>
      <c r="T197" s="32" t="n">
        <f aca="false">(P197-O197)*S197</f>
        <v>268</v>
      </c>
      <c r="U197" s="38" t="n">
        <v>100985</v>
      </c>
      <c r="V197" s="39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31" t="s">
        <v>303</v>
      </c>
      <c r="C198" s="32" t="n">
        <f aca="false">H198+E198</f>
        <v>125.19</v>
      </c>
      <c r="D198" s="32"/>
      <c r="E198" s="32" t="n">
        <f aca="false">F198+G198</f>
        <v>8.19</v>
      </c>
      <c r="F198" s="32" t="n">
        <f aca="false">0.04*H198</f>
        <v>4.68</v>
      </c>
      <c r="G198" s="32" t="n">
        <f aca="false">0.03*H198</f>
        <v>3.51</v>
      </c>
      <c r="H198" s="32" t="n">
        <f aca="false">T198</f>
        <v>117</v>
      </c>
      <c r="I198" s="32" t="n">
        <f aca="false">0.5*C198</f>
        <v>62.595</v>
      </c>
      <c r="J198" s="35"/>
      <c r="K198" s="35"/>
      <c r="L198" s="35"/>
      <c r="M198" s="35"/>
      <c r="N198" s="35"/>
      <c r="O198" s="32" t="n">
        <v>32731</v>
      </c>
      <c r="P198" s="32" t="n">
        <v>32848</v>
      </c>
      <c r="Q198" s="234"/>
      <c r="R198" s="78"/>
      <c r="S198" s="69" t="n">
        <v>1</v>
      </c>
      <c r="T198" s="32" t="n">
        <f aca="false">(P198-O198)*S198</f>
        <v>117</v>
      </c>
      <c r="U198" s="38" t="n">
        <v>100839</v>
      </c>
      <c r="V198" s="39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31" t="s">
        <v>305</v>
      </c>
      <c r="C199" s="32" t="n">
        <f aca="false">H199+E199</f>
        <v>149.8</v>
      </c>
      <c r="D199" s="32"/>
      <c r="E199" s="32" t="n">
        <f aca="false">G199+F199</f>
        <v>9.8</v>
      </c>
      <c r="F199" s="32" t="n">
        <f aca="false">0.04*H199</f>
        <v>5.6</v>
      </c>
      <c r="G199" s="32" t="n">
        <f aca="false">0.03*H199</f>
        <v>4.2</v>
      </c>
      <c r="H199" s="32" t="n">
        <f aca="false">T199</f>
        <v>140</v>
      </c>
      <c r="I199" s="32" t="n">
        <f aca="false">0.6*C199</f>
        <v>89.88</v>
      </c>
      <c r="J199" s="35"/>
      <c r="K199" s="35"/>
      <c r="L199" s="35"/>
      <c r="M199" s="35"/>
      <c r="N199" s="35"/>
      <c r="O199" s="32" t="n">
        <v>23297</v>
      </c>
      <c r="P199" s="32" t="n">
        <v>23437</v>
      </c>
      <c r="Q199" s="36"/>
      <c r="R199" s="107"/>
      <c r="S199" s="69" t="n">
        <v>1</v>
      </c>
      <c r="T199" s="32" t="n">
        <f aca="false">(P199-O199)*S199</f>
        <v>140</v>
      </c>
      <c r="U199" s="38" t="n">
        <v>100976</v>
      </c>
      <c r="V199" s="39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31" t="s">
        <v>307</v>
      </c>
      <c r="C200" s="32" t="n">
        <f aca="false">H200+E200</f>
        <v>222.56</v>
      </c>
      <c r="D200" s="32"/>
      <c r="E200" s="32" t="n">
        <f aca="false">F200+G200</f>
        <v>14.56</v>
      </c>
      <c r="F200" s="32" t="n">
        <f aca="false">0.04*H200</f>
        <v>8.32</v>
      </c>
      <c r="G200" s="32" t="n">
        <f aca="false">0.03*H200</f>
        <v>6.24</v>
      </c>
      <c r="H200" s="32" t="n">
        <f aca="false">T200</f>
        <v>208</v>
      </c>
      <c r="I200" s="32" t="n">
        <f aca="false">0.6*C200</f>
        <v>133.536</v>
      </c>
      <c r="J200" s="35"/>
      <c r="K200" s="35"/>
      <c r="L200" s="35"/>
      <c r="M200" s="35"/>
      <c r="N200" s="35"/>
      <c r="O200" s="32" t="n">
        <v>40803</v>
      </c>
      <c r="P200" s="32" t="n">
        <v>41011</v>
      </c>
      <c r="Q200" s="36"/>
      <c r="R200" s="42"/>
      <c r="S200" s="32" t="n">
        <v>1</v>
      </c>
      <c r="T200" s="32" t="n">
        <f aca="false">(P200-O200)*S200</f>
        <v>208</v>
      </c>
      <c r="U200" s="38" t="n">
        <v>99491</v>
      </c>
      <c r="V200" s="39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31" t="s">
        <v>307</v>
      </c>
      <c r="C201" s="32" t="n">
        <f aca="false">H201+E201</f>
        <v>211.86</v>
      </c>
      <c r="D201" s="32"/>
      <c r="E201" s="32" t="n">
        <f aca="false">F201+G201</f>
        <v>13.86</v>
      </c>
      <c r="F201" s="32" t="n">
        <f aca="false">0.04*H201</f>
        <v>7.92</v>
      </c>
      <c r="G201" s="32" t="n">
        <f aca="false">0.03*H201</f>
        <v>5.94</v>
      </c>
      <c r="H201" s="32" t="n">
        <f aca="false">T201</f>
        <v>198</v>
      </c>
      <c r="I201" s="32" t="n">
        <f aca="false">0.6*C201</f>
        <v>127.116</v>
      </c>
      <c r="J201" s="63"/>
      <c r="K201" s="63"/>
      <c r="L201" s="63"/>
      <c r="M201" s="63"/>
      <c r="N201" s="63"/>
      <c r="O201" s="32" t="n">
        <v>32795</v>
      </c>
      <c r="P201" s="32" t="n">
        <v>32993</v>
      </c>
      <c r="Q201" s="234"/>
      <c r="R201" s="78"/>
      <c r="S201" s="69" t="n">
        <v>1</v>
      </c>
      <c r="T201" s="32" t="n">
        <f aca="false">(P201-O201)*S201</f>
        <v>198</v>
      </c>
      <c r="U201" s="38" t="n">
        <v>99470</v>
      </c>
      <c r="V201" s="39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31" t="s">
        <v>309</v>
      </c>
      <c r="C202" s="32" t="n">
        <f aca="false">H202+E202</f>
        <v>185.11</v>
      </c>
      <c r="D202" s="32"/>
      <c r="E202" s="32" t="n">
        <f aca="false">F202+G202</f>
        <v>12.11</v>
      </c>
      <c r="F202" s="32" t="n">
        <f aca="false">0.04*H202</f>
        <v>6.92</v>
      </c>
      <c r="G202" s="32" t="n">
        <f aca="false">0.03*H202</f>
        <v>5.19</v>
      </c>
      <c r="H202" s="32" t="n">
        <f aca="false">T202</f>
        <v>173</v>
      </c>
      <c r="I202" s="32" t="n">
        <f aca="false">0.6*C202</f>
        <v>111.066</v>
      </c>
      <c r="J202" s="35"/>
      <c r="K202" s="35"/>
      <c r="L202" s="35"/>
      <c r="M202" s="35"/>
      <c r="N202" s="35"/>
      <c r="O202" s="32" t="n">
        <v>31010</v>
      </c>
      <c r="P202" s="32" t="n">
        <v>31183</v>
      </c>
      <c r="Q202" s="36"/>
      <c r="R202" s="42"/>
      <c r="S202" s="69" t="n">
        <v>1</v>
      </c>
      <c r="T202" s="32" t="n">
        <f aca="false">(P202-O202)*S202</f>
        <v>173</v>
      </c>
      <c r="U202" s="38" t="n">
        <v>99541</v>
      </c>
      <c r="V202" s="39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31" t="s">
        <v>931</v>
      </c>
      <c r="C203" s="32" t="n">
        <f aca="false">H203+E203</f>
        <v>157.29</v>
      </c>
      <c r="D203" s="32"/>
      <c r="E203" s="32" t="n">
        <f aca="false">F203+G203</f>
        <v>10.29</v>
      </c>
      <c r="F203" s="32" t="n">
        <f aca="false">0.04*H203</f>
        <v>5.88</v>
      </c>
      <c r="G203" s="32" t="n">
        <f aca="false">0.03*H203</f>
        <v>4.41</v>
      </c>
      <c r="H203" s="32" t="n">
        <f aca="false">T203</f>
        <v>147</v>
      </c>
      <c r="I203" s="32" t="n">
        <f aca="false">0.6*C203</f>
        <v>94.374</v>
      </c>
      <c r="J203" s="35"/>
      <c r="K203" s="35"/>
      <c r="L203" s="35"/>
      <c r="M203" s="35"/>
      <c r="N203" s="35"/>
      <c r="O203" s="32" t="n">
        <v>29779</v>
      </c>
      <c r="P203" s="32" t="n">
        <v>29926</v>
      </c>
      <c r="Q203" s="234"/>
      <c r="R203" s="78"/>
      <c r="S203" s="69" t="n">
        <v>1</v>
      </c>
      <c r="T203" s="32" t="n">
        <f aca="false">(P203-O203)*S203</f>
        <v>147</v>
      </c>
      <c r="U203" s="38" t="n">
        <v>99680</v>
      </c>
      <c r="V203" s="39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31" t="s">
        <v>871</v>
      </c>
      <c r="C204" s="32" t="n">
        <f aca="false">H204+E204</f>
        <v>319.93</v>
      </c>
      <c r="D204" s="32"/>
      <c r="E204" s="32" t="n">
        <f aca="false">F204+G204</f>
        <v>20.93</v>
      </c>
      <c r="F204" s="32" t="n">
        <f aca="false">0.04*H204</f>
        <v>11.96</v>
      </c>
      <c r="G204" s="32" t="n">
        <f aca="false">0.03*H204</f>
        <v>8.97</v>
      </c>
      <c r="H204" s="32" t="n">
        <f aca="false">T204</f>
        <v>299</v>
      </c>
      <c r="I204" s="32" t="n">
        <f aca="false">0.6*C204</f>
        <v>191.958</v>
      </c>
      <c r="J204" s="35"/>
      <c r="K204" s="35"/>
      <c r="L204" s="35"/>
      <c r="M204" s="35"/>
      <c r="N204" s="35"/>
      <c r="O204" s="32" t="n">
        <v>64898</v>
      </c>
      <c r="P204" s="32" t="n">
        <v>65197</v>
      </c>
      <c r="Q204" s="35" t="s">
        <v>29</v>
      </c>
      <c r="R204" s="37"/>
      <c r="S204" s="69" t="n">
        <v>1</v>
      </c>
      <c r="T204" s="32" t="n">
        <f aca="false">(P204-O204)*S204</f>
        <v>299</v>
      </c>
      <c r="U204" s="38" t="n">
        <v>100829</v>
      </c>
      <c r="V204" s="39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349" t="s">
        <v>872</v>
      </c>
      <c r="C205" s="32" t="n">
        <f aca="false">H205+E205</f>
        <v>740.44</v>
      </c>
      <c r="D205" s="32"/>
      <c r="E205" s="32" t="n">
        <f aca="false">F205+G205</f>
        <v>48.44</v>
      </c>
      <c r="F205" s="32" t="n">
        <f aca="false">0.04*H205</f>
        <v>27.68</v>
      </c>
      <c r="G205" s="32" t="n">
        <f aca="false">0.03*H205</f>
        <v>20.76</v>
      </c>
      <c r="H205" s="32" t="n">
        <f aca="false">T205</f>
        <v>692</v>
      </c>
      <c r="I205" s="32" t="n">
        <f aca="false">0.6*C205</f>
        <v>444.264</v>
      </c>
      <c r="J205" s="35"/>
      <c r="K205" s="35"/>
      <c r="L205" s="35"/>
      <c r="M205" s="35"/>
      <c r="N205" s="35" t="s">
        <v>316</v>
      </c>
      <c r="O205" s="32" t="n">
        <v>56483</v>
      </c>
      <c r="P205" s="32" t="n">
        <v>57175</v>
      </c>
      <c r="Q205" s="36"/>
      <c r="R205" s="42"/>
      <c r="S205" s="69" t="n">
        <v>1</v>
      </c>
      <c r="T205" s="32" t="n">
        <f aca="false">(P205-O205)*S205</f>
        <v>692</v>
      </c>
      <c r="U205" s="38" t="n">
        <v>100980</v>
      </c>
      <c r="V205" s="39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31" t="s">
        <v>318</v>
      </c>
      <c r="C206" s="32" t="n">
        <f aca="false">H206+E206</f>
        <v>492.2</v>
      </c>
      <c r="D206" s="32"/>
      <c r="E206" s="32" t="n">
        <f aca="false">F206+G206</f>
        <v>32.2</v>
      </c>
      <c r="F206" s="32" t="n">
        <f aca="false">0.04*H206</f>
        <v>18.4</v>
      </c>
      <c r="G206" s="32" t="n">
        <f aca="false">0.03*H206</f>
        <v>13.8</v>
      </c>
      <c r="H206" s="32" t="n">
        <f aca="false">T206</f>
        <v>460</v>
      </c>
      <c r="I206" s="32" t="n">
        <f aca="false">0.6*C206</f>
        <v>295.32</v>
      </c>
      <c r="J206" s="35"/>
      <c r="K206" s="35"/>
      <c r="L206" s="35"/>
      <c r="M206" s="35"/>
      <c r="N206" s="35"/>
      <c r="O206" s="32" t="n">
        <v>44363</v>
      </c>
      <c r="P206" s="32" t="n">
        <v>44823</v>
      </c>
      <c r="Q206" s="36"/>
      <c r="R206" s="42"/>
      <c r="S206" s="32" t="n">
        <v>1</v>
      </c>
      <c r="T206" s="32" t="n">
        <f aca="false">(P206-O206)*S206</f>
        <v>460</v>
      </c>
      <c r="U206" s="38" t="n">
        <v>2660</v>
      </c>
      <c r="V206" s="39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350" t="s">
        <v>320</v>
      </c>
      <c r="C207" s="32" t="n">
        <f aca="false">H207+E207</f>
        <v>322.07</v>
      </c>
      <c r="D207" s="32"/>
      <c r="E207" s="32" t="n">
        <f aca="false">F207+G207</f>
        <v>21.07</v>
      </c>
      <c r="F207" s="32" t="n">
        <f aca="false">0.04*H207</f>
        <v>12.04</v>
      </c>
      <c r="G207" s="32" t="n">
        <f aca="false">0.03*H207</f>
        <v>9.03</v>
      </c>
      <c r="H207" s="32" t="n">
        <f aca="false">T207</f>
        <v>301</v>
      </c>
      <c r="I207" s="32" t="n">
        <f aca="false">0.6*C207</f>
        <v>193.242</v>
      </c>
      <c r="J207" s="35"/>
      <c r="K207" s="35"/>
      <c r="L207" s="35"/>
      <c r="M207" s="35"/>
      <c r="N207" s="35"/>
      <c r="O207" s="32" t="n">
        <v>6795</v>
      </c>
      <c r="P207" s="32" t="n">
        <v>7096</v>
      </c>
      <c r="Q207" s="36"/>
      <c r="R207" s="42"/>
      <c r="S207" s="69" t="n">
        <v>1</v>
      </c>
      <c r="T207" s="32" t="n">
        <f aca="false">(P207-O207)*S207</f>
        <v>301</v>
      </c>
      <c r="U207" s="38" t="n">
        <v>492770</v>
      </c>
      <c r="V207" s="39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31" t="s">
        <v>322</v>
      </c>
      <c r="C208" s="32" t="n">
        <f aca="false">H208+E208</f>
        <v>0</v>
      </c>
      <c r="D208" s="32"/>
      <c r="E208" s="32" t="n">
        <f aca="false">G208+F208</f>
        <v>0</v>
      </c>
      <c r="F208" s="32" t="n">
        <f aca="false">0.04*H208</f>
        <v>0</v>
      </c>
      <c r="G208" s="32" t="n">
        <f aca="false">0.03*H208</f>
        <v>0</v>
      </c>
      <c r="H208" s="32" t="n">
        <f aca="false">T208</f>
        <v>0</v>
      </c>
      <c r="I208" s="32" t="n">
        <f aca="false">0.6*C208</f>
        <v>0</v>
      </c>
      <c r="J208" s="35"/>
      <c r="K208" s="35"/>
      <c r="L208" s="35"/>
      <c r="M208" s="35"/>
      <c r="N208" s="35"/>
      <c r="O208" s="32" t="n">
        <v>68475</v>
      </c>
      <c r="P208" s="32" t="n">
        <v>68475</v>
      </c>
      <c r="Q208" s="36"/>
      <c r="R208" s="107"/>
      <c r="S208" s="69" t="n">
        <v>1</v>
      </c>
      <c r="T208" s="32" t="n">
        <f aca="false">(P208-O208)*S208</f>
        <v>0</v>
      </c>
      <c r="U208" s="38" t="n">
        <v>492735</v>
      </c>
      <c r="V208" s="39" t="s">
        <v>323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31" t="s">
        <v>324</v>
      </c>
      <c r="C209" s="32" t="n">
        <f aca="false">H209+E209</f>
        <v>317.79</v>
      </c>
      <c r="D209" s="32"/>
      <c r="E209" s="32" t="n">
        <f aca="false">F209++G209</f>
        <v>20.79</v>
      </c>
      <c r="F209" s="32" t="n">
        <f aca="false">0.04*H209</f>
        <v>11.88</v>
      </c>
      <c r="G209" s="32" t="n">
        <f aca="false">0.03*H209</f>
        <v>8.91</v>
      </c>
      <c r="H209" s="32" t="n">
        <f aca="false">T209</f>
        <v>297</v>
      </c>
      <c r="I209" s="32" t="n">
        <f aca="false">0.6*C209</f>
        <v>190.674</v>
      </c>
      <c r="J209" s="35"/>
      <c r="K209" s="35"/>
      <c r="L209" s="35"/>
      <c r="M209" s="35"/>
      <c r="N209" s="35"/>
      <c r="O209" s="32" t="n">
        <v>2190</v>
      </c>
      <c r="P209" s="32" t="n">
        <v>2487</v>
      </c>
      <c r="Q209" s="35" t="s">
        <v>153</v>
      </c>
      <c r="R209" s="37"/>
      <c r="S209" s="69" t="n">
        <v>1</v>
      </c>
      <c r="T209" s="32" t="n">
        <f aca="false">(P209-O209)*S209</f>
        <v>297</v>
      </c>
      <c r="U209" s="38" t="n">
        <v>77006572</v>
      </c>
      <c r="V209" s="39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31" t="s">
        <v>326</v>
      </c>
      <c r="C210" s="32" t="n">
        <f aca="false">H210+E210</f>
        <v>423.72</v>
      </c>
      <c r="D210" s="32"/>
      <c r="E210" s="32" t="n">
        <f aca="false">F210+G210</f>
        <v>27.72</v>
      </c>
      <c r="F210" s="32" t="n">
        <f aca="false">0.04*H210</f>
        <v>15.84</v>
      </c>
      <c r="G210" s="32" t="n">
        <f aca="false">0.03*H210</f>
        <v>11.88</v>
      </c>
      <c r="H210" s="32" t="n">
        <f aca="false">T210</f>
        <v>396</v>
      </c>
      <c r="I210" s="32" t="n">
        <f aca="false">0.6*C210</f>
        <v>254.232</v>
      </c>
      <c r="J210" s="35"/>
      <c r="K210" s="35"/>
      <c r="L210" s="35"/>
      <c r="M210" s="35"/>
      <c r="N210" s="35"/>
      <c r="O210" s="32" t="n">
        <v>86100</v>
      </c>
      <c r="P210" s="32" t="n">
        <v>86496</v>
      </c>
      <c r="Q210" s="35"/>
      <c r="R210" s="37"/>
      <c r="S210" s="32" t="n">
        <v>1</v>
      </c>
      <c r="T210" s="32" t="n">
        <f aca="false">(P210-O210)*S210</f>
        <v>396</v>
      </c>
      <c r="U210" s="38" t="n">
        <v>503440</v>
      </c>
      <c r="V210" s="39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31" t="s">
        <v>328</v>
      </c>
      <c r="C211" s="32" t="n">
        <f aca="false">H211+E211</f>
        <v>192.6</v>
      </c>
      <c r="D211" s="32"/>
      <c r="E211" s="32" t="n">
        <f aca="false">F211+G211</f>
        <v>12.6</v>
      </c>
      <c r="F211" s="32" t="n">
        <f aca="false">0.04*H211</f>
        <v>7.2</v>
      </c>
      <c r="G211" s="32" t="n">
        <f aca="false">0.03*H211</f>
        <v>5.4</v>
      </c>
      <c r="H211" s="32" t="n">
        <f aca="false">T211</f>
        <v>180</v>
      </c>
      <c r="I211" s="32" t="n">
        <f aca="false">0.6*C211</f>
        <v>115.56</v>
      </c>
      <c r="J211" s="63"/>
      <c r="K211" s="63"/>
      <c r="L211" s="63"/>
      <c r="M211" s="63"/>
      <c r="N211" s="63"/>
      <c r="O211" s="32" t="n">
        <v>53708</v>
      </c>
      <c r="P211" s="32" t="n">
        <v>53888</v>
      </c>
      <c r="Q211" s="234"/>
      <c r="R211" s="78"/>
      <c r="S211" s="69" t="n">
        <v>1</v>
      </c>
      <c r="T211" s="32" t="n">
        <f aca="false">(P211-O211)*S211</f>
        <v>180</v>
      </c>
      <c r="U211" s="38" t="n">
        <v>492892</v>
      </c>
      <c r="V211" s="351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31" t="s">
        <v>330</v>
      </c>
      <c r="C212" s="32" t="n">
        <f aca="false">H212+E212</f>
        <v>177.62</v>
      </c>
      <c r="D212" s="32"/>
      <c r="E212" s="32" t="n">
        <f aca="false">F212+G212</f>
        <v>11.62</v>
      </c>
      <c r="F212" s="32" t="n">
        <f aca="false">0.04*H212</f>
        <v>6.64</v>
      </c>
      <c r="G212" s="32" t="n">
        <f aca="false">0.03*H212</f>
        <v>4.98</v>
      </c>
      <c r="H212" s="32" t="n">
        <f aca="false">T212</f>
        <v>166</v>
      </c>
      <c r="I212" s="32" t="n">
        <f aca="false">0.6*C212</f>
        <v>106.572</v>
      </c>
      <c r="J212" s="35"/>
      <c r="K212" s="35"/>
      <c r="L212" s="35"/>
      <c r="M212" s="35"/>
      <c r="N212" s="35"/>
      <c r="O212" s="32" t="n">
        <v>35791</v>
      </c>
      <c r="P212" s="32" t="n">
        <v>35957</v>
      </c>
      <c r="Q212" s="36"/>
      <c r="R212" s="42"/>
      <c r="S212" s="32" t="n">
        <v>1</v>
      </c>
      <c r="T212" s="32" t="n">
        <f aca="false">(P212-O212)*S212</f>
        <v>166</v>
      </c>
      <c r="U212" s="38" t="n">
        <v>503014</v>
      </c>
      <c r="V212" s="351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338" t="s">
        <v>331</v>
      </c>
      <c r="C213" s="339" t="n">
        <f aca="false">H213+E213</f>
        <v>380.92</v>
      </c>
      <c r="D213" s="339"/>
      <c r="E213" s="339" t="n">
        <f aca="false">G213+F213</f>
        <v>24.92</v>
      </c>
      <c r="F213" s="339" t="n">
        <f aca="false">0.04*H213</f>
        <v>14.24</v>
      </c>
      <c r="G213" s="339" t="n">
        <f aca="false">0.03*H213</f>
        <v>10.68</v>
      </c>
      <c r="H213" s="339" t="n">
        <f aca="false">T213</f>
        <v>356</v>
      </c>
      <c r="I213" s="339" t="n">
        <f aca="false">0.6*C213</f>
        <v>228.552</v>
      </c>
      <c r="J213" s="340"/>
      <c r="K213" s="340"/>
      <c r="L213" s="340"/>
      <c r="M213" s="340"/>
      <c r="N213" s="340"/>
      <c r="O213" s="339" t="n">
        <v>34238</v>
      </c>
      <c r="P213" s="339" t="n">
        <v>34594</v>
      </c>
      <c r="Q213" s="352"/>
      <c r="R213" s="353"/>
      <c r="S213" s="343" t="n">
        <v>1</v>
      </c>
      <c r="T213" s="339" t="n">
        <f aca="false">(P213-O213)*S213</f>
        <v>356</v>
      </c>
      <c r="U213" s="38" t="n">
        <v>88031383</v>
      </c>
      <c r="V213" s="39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31" t="s">
        <v>333</v>
      </c>
      <c r="C214" s="32" t="n">
        <f aca="false">H214+E214</f>
        <v>156.22</v>
      </c>
      <c r="D214" s="32"/>
      <c r="E214" s="32" t="n">
        <f aca="false">F214+G214</f>
        <v>10.22</v>
      </c>
      <c r="F214" s="32" t="n">
        <f aca="false">0.04*H214</f>
        <v>5.84</v>
      </c>
      <c r="G214" s="32" t="n">
        <f aca="false">0.03*H214</f>
        <v>4.38</v>
      </c>
      <c r="H214" s="32" t="n">
        <f aca="false">T214</f>
        <v>146</v>
      </c>
      <c r="I214" s="32" t="n">
        <f aca="false">0.6*C214</f>
        <v>93.732</v>
      </c>
      <c r="J214" s="35"/>
      <c r="K214" s="35"/>
      <c r="L214" s="35"/>
      <c r="M214" s="35"/>
      <c r="N214" s="35"/>
      <c r="O214" s="32" t="n">
        <v>28441</v>
      </c>
      <c r="P214" s="32" t="n">
        <v>28587</v>
      </c>
      <c r="Q214" s="36"/>
      <c r="R214" s="42"/>
      <c r="S214" s="32" t="n">
        <v>1</v>
      </c>
      <c r="T214" s="32" t="n">
        <f aca="false">(P214-O214)*S214</f>
        <v>146</v>
      </c>
      <c r="U214" s="38" t="n">
        <v>16596</v>
      </c>
      <c r="V214" s="39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31" t="s">
        <v>335</v>
      </c>
      <c r="C215" s="32" t="n">
        <f aca="false">H215+E215</f>
        <v>188.32</v>
      </c>
      <c r="D215" s="32"/>
      <c r="E215" s="32" t="n">
        <f aca="false">F215+G215</f>
        <v>12.32</v>
      </c>
      <c r="F215" s="32" t="n">
        <f aca="false">0.04*H215</f>
        <v>7.04</v>
      </c>
      <c r="G215" s="32" t="n">
        <f aca="false">0.03*H215</f>
        <v>5.28</v>
      </c>
      <c r="H215" s="32" t="n">
        <f aca="false">T215</f>
        <v>176</v>
      </c>
      <c r="I215" s="32" t="n">
        <f aca="false">0.6*C215</f>
        <v>112.992</v>
      </c>
      <c r="J215" s="35"/>
      <c r="K215" s="35"/>
      <c r="L215" s="35"/>
      <c r="M215" s="35"/>
      <c r="N215" s="35"/>
      <c r="O215" s="32" t="n">
        <v>41304</v>
      </c>
      <c r="P215" s="32" t="n">
        <v>41480</v>
      </c>
      <c r="Q215" s="35"/>
      <c r="R215" s="37"/>
      <c r="S215" s="32" t="n">
        <v>1</v>
      </c>
      <c r="T215" s="32" t="n">
        <f aca="false">(P215-O215)*S215</f>
        <v>176</v>
      </c>
      <c r="U215" s="38" t="n">
        <v>88031436</v>
      </c>
      <c r="V215" s="39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31" t="s">
        <v>337</v>
      </c>
      <c r="C216" s="32" t="n">
        <f aca="false">H216+E216</f>
        <v>852.79</v>
      </c>
      <c r="D216" s="32"/>
      <c r="E216" s="32" t="n">
        <f aca="false">F216+G216</f>
        <v>55.79</v>
      </c>
      <c r="F216" s="32" t="n">
        <f aca="false">0.04*H216</f>
        <v>31.88</v>
      </c>
      <c r="G216" s="32" t="n">
        <f aca="false">0.03*H216</f>
        <v>23.91</v>
      </c>
      <c r="H216" s="32" t="n">
        <f aca="false">T216</f>
        <v>797</v>
      </c>
      <c r="I216" s="32" t="n">
        <f aca="false">0.6*C216</f>
        <v>511.674</v>
      </c>
      <c r="J216" s="35"/>
      <c r="K216" s="35"/>
      <c r="L216" s="35"/>
      <c r="M216" s="35"/>
      <c r="N216" s="35"/>
      <c r="O216" s="354" t="n">
        <v>57808</v>
      </c>
      <c r="P216" s="354" t="n">
        <v>58605</v>
      </c>
      <c r="Q216" s="36"/>
      <c r="R216" s="42"/>
      <c r="S216" s="32" t="n">
        <v>1</v>
      </c>
      <c r="T216" s="32" t="n">
        <f aca="false">(P216-O216)*S216</f>
        <v>797</v>
      </c>
      <c r="U216" s="38" t="n">
        <v>88031413</v>
      </c>
      <c r="V216" s="39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31" t="s">
        <v>339</v>
      </c>
      <c r="C217" s="40" t="n">
        <f aca="false">H217+E217</f>
        <v>2077.94</v>
      </c>
      <c r="D217" s="40"/>
      <c r="E217" s="40" t="n">
        <f aca="false">F217+G217</f>
        <v>135.94</v>
      </c>
      <c r="F217" s="40" t="n">
        <f aca="false">0.04*H217</f>
        <v>77.68</v>
      </c>
      <c r="G217" s="40" t="n">
        <f aca="false">0.03*H217</f>
        <v>58.26</v>
      </c>
      <c r="H217" s="40" t="n">
        <f aca="false">T217</f>
        <v>1942</v>
      </c>
      <c r="I217" s="40"/>
      <c r="J217" s="35"/>
      <c r="K217" s="35"/>
      <c r="L217" s="35"/>
      <c r="M217" s="35"/>
      <c r="N217" s="35" t="s">
        <v>340</v>
      </c>
      <c r="O217" s="40" t="n">
        <v>29100</v>
      </c>
      <c r="P217" s="40" t="n">
        <v>31042</v>
      </c>
      <c r="Q217" s="234"/>
      <c r="R217" s="355"/>
      <c r="S217" s="40" t="n">
        <v>1</v>
      </c>
      <c r="T217" s="32" t="n">
        <f aca="false">(P217-O217)*S217</f>
        <v>1942</v>
      </c>
      <c r="U217" s="333"/>
      <c r="V217" s="39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31" t="s">
        <v>342</v>
      </c>
      <c r="C218" s="32" t="n">
        <f aca="false">H218+E218</f>
        <v>0</v>
      </c>
      <c r="D218" s="32"/>
      <c r="E218" s="32" t="n">
        <f aca="false">G218+F218</f>
        <v>0</v>
      </c>
      <c r="F218" s="32" t="n">
        <f aca="false">0.04*H218</f>
        <v>0</v>
      </c>
      <c r="G218" s="32" t="n">
        <f aca="false">0.03*H218</f>
        <v>0</v>
      </c>
      <c r="H218" s="32" t="n">
        <f aca="false">T218</f>
        <v>0</v>
      </c>
      <c r="I218" s="32" t="n">
        <f aca="false">0.6*C218</f>
        <v>0</v>
      </c>
      <c r="J218" s="35"/>
      <c r="K218" s="35"/>
      <c r="L218" s="35"/>
      <c r="M218" s="35"/>
      <c r="N218" s="35"/>
      <c r="O218" s="32" t="n">
        <v>38589</v>
      </c>
      <c r="P218" s="32" t="n">
        <v>38589</v>
      </c>
      <c r="Q218" s="36"/>
      <c r="R218" s="107"/>
      <c r="S218" s="69" t="n">
        <v>1</v>
      </c>
      <c r="T218" s="32" t="n">
        <f aca="false">(P218-O218)*S218</f>
        <v>0</v>
      </c>
      <c r="U218" s="38" t="n">
        <v>4369</v>
      </c>
      <c r="V218" s="39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31" t="s">
        <v>344</v>
      </c>
      <c r="C219" s="348" t="n">
        <f aca="false">H219+E219</f>
        <v>0</v>
      </c>
      <c r="D219" s="32"/>
      <c r="E219" s="32" t="n">
        <f aca="false">F219+G219</f>
        <v>0</v>
      </c>
      <c r="F219" s="32" t="n">
        <f aca="false">0.04*H219</f>
        <v>0</v>
      </c>
      <c r="G219" s="32" t="n">
        <f aca="false">0.03*H219</f>
        <v>0</v>
      </c>
      <c r="H219" s="32" t="n">
        <f aca="false">T219</f>
        <v>0</v>
      </c>
      <c r="I219" s="32" t="n">
        <f aca="false">0.6*C219</f>
        <v>0</v>
      </c>
      <c r="J219" s="35"/>
      <c r="K219" s="35"/>
      <c r="L219" s="35"/>
      <c r="M219" s="35"/>
      <c r="N219" s="35"/>
      <c r="O219" s="32" t="n">
        <v>36462</v>
      </c>
      <c r="P219" s="32" t="n">
        <v>36462</v>
      </c>
      <c r="Q219" s="36"/>
      <c r="R219" s="107"/>
      <c r="S219" s="69" t="n">
        <v>1</v>
      </c>
      <c r="T219" s="32" t="n">
        <f aca="false">(P219-O219)*S219</f>
        <v>0</v>
      </c>
      <c r="U219" s="38" t="n">
        <v>1400</v>
      </c>
      <c r="V219" s="39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31" t="s">
        <v>346</v>
      </c>
      <c r="C220" s="32" t="n">
        <f aca="false">H220+E220</f>
        <v>0</v>
      </c>
      <c r="D220" s="32"/>
      <c r="E220" s="32" t="n">
        <f aca="false">G220+F220</f>
        <v>0</v>
      </c>
      <c r="F220" s="32" t="n">
        <f aca="false">0.04*H220</f>
        <v>0</v>
      </c>
      <c r="G220" s="32" t="n">
        <f aca="false">0.03*H220</f>
        <v>0</v>
      </c>
      <c r="H220" s="32" t="n">
        <f aca="false">T220</f>
        <v>0</v>
      </c>
      <c r="I220" s="32" t="n">
        <f aca="false">0.6*C220</f>
        <v>0</v>
      </c>
      <c r="J220" s="35"/>
      <c r="K220" s="35"/>
      <c r="L220" s="35"/>
      <c r="M220" s="35"/>
      <c r="N220" s="35"/>
      <c r="O220" s="32" t="n">
        <v>43342</v>
      </c>
      <c r="P220" s="32" t="n">
        <v>43342</v>
      </c>
      <c r="Q220" s="234"/>
      <c r="R220" s="78"/>
      <c r="S220" s="69" t="n">
        <v>1</v>
      </c>
      <c r="T220" s="32" t="n">
        <f aca="false">(P220-O220)*S220</f>
        <v>0</v>
      </c>
      <c r="U220" s="38" t="n">
        <v>2328</v>
      </c>
      <c r="V220" s="39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31" t="s">
        <v>348</v>
      </c>
      <c r="C221" s="348" t="n">
        <f aca="false">H221+E221</f>
        <v>0</v>
      </c>
      <c r="D221" s="32"/>
      <c r="E221" s="32" t="n">
        <f aca="false">F221+G221</f>
        <v>0</v>
      </c>
      <c r="F221" s="32" t="n">
        <f aca="false">0.04*H221</f>
        <v>0</v>
      </c>
      <c r="G221" s="32" t="n">
        <f aca="false">0.03*H221</f>
        <v>0</v>
      </c>
      <c r="H221" s="32" t="n">
        <f aca="false">T221</f>
        <v>0</v>
      </c>
      <c r="I221" s="32" t="n">
        <f aca="false">0.6*C221</f>
        <v>0</v>
      </c>
      <c r="J221" s="35"/>
      <c r="K221" s="35"/>
      <c r="L221" s="35"/>
      <c r="M221" s="35"/>
      <c r="N221" s="35"/>
      <c r="O221" s="32" t="n">
        <v>77142</v>
      </c>
      <c r="P221" s="32" t="n">
        <v>77142</v>
      </c>
      <c r="Q221" s="36"/>
      <c r="R221" s="107"/>
      <c r="S221" s="69" t="n">
        <v>1</v>
      </c>
      <c r="T221" s="32" t="n">
        <f aca="false">(P221-O221)*S221</f>
        <v>0</v>
      </c>
      <c r="U221" s="38" t="n">
        <v>6910</v>
      </c>
      <c r="V221" s="39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349" t="s">
        <v>349</v>
      </c>
      <c r="C222" s="32" t="n">
        <f aca="false">H222+E222</f>
        <v>248.24</v>
      </c>
      <c r="D222" s="32"/>
      <c r="E222" s="32" t="n">
        <f aca="false">F222+G222</f>
        <v>16.24</v>
      </c>
      <c r="F222" s="32" t="n">
        <f aca="false">0.04*H222</f>
        <v>9.28</v>
      </c>
      <c r="G222" s="32" t="n">
        <f aca="false">0.03*H222</f>
        <v>6.96</v>
      </c>
      <c r="H222" s="32" t="n">
        <f aca="false">T222</f>
        <v>232</v>
      </c>
      <c r="I222" s="32" t="n">
        <f aca="false">0.6*C222</f>
        <v>148.944</v>
      </c>
      <c r="J222" s="35"/>
      <c r="K222" s="35"/>
      <c r="L222" s="35"/>
      <c r="M222" s="35"/>
      <c r="N222" s="35"/>
      <c r="O222" s="32" t="n">
        <v>7574</v>
      </c>
      <c r="P222" s="32" t="n">
        <v>7806</v>
      </c>
      <c r="Q222" s="36"/>
      <c r="R222" s="42"/>
      <c r="S222" s="69" t="n">
        <v>1</v>
      </c>
      <c r="T222" s="32" t="n">
        <f aca="false">(P222-O222)*S222</f>
        <v>232</v>
      </c>
      <c r="U222" s="38" t="n">
        <v>6295</v>
      </c>
      <c r="V222" s="39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0" t="s">
        <v>351</v>
      </c>
      <c r="C223" s="32" t="n">
        <f aca="false">H223+E223</f>
        <v>459.03</v>
      </c>
      <c r="D223" s="32"/>
      <c r="E223" s="32" t="n">
        <f aca="false">F223+G223</f>
        <v>30.03</v>
      </c>
      <c r="F223" s="32" t="n">
        <f aca="false">0.04*H223</f>
        <v>17.16</v>
      </c>
      <c r="G223" s="32" t="n">
        <f aca="false">0.03*H223</f>
        <v>12.87</v>
      </c>
      <c r="H223" s="32" t="n">
        <f aca="false">T223</f>
        <v>429</v>
      </c>
      <c r="I223" s="32" t="n">
        <f aca="false">0.6*C223</f>
        <v>275.418</v>
      </c>
      <c r="J223" s="35"/>
      <c r="K223" s="35"/>
      <c r="L223" s="35"/>
      <c r="M223" s="35"/>
      <c r="N223" s="35"/>
      <c r="O223" s="32" t="n">
        <v>22857</v>
      </c>
      <c r="P223" s="32" t="n">
        <v>23286</v>
      </c>
      <c r="Q223" s="234"/>
      <c r="R223" s="78"/>
      <c r="S223" s="69" t="n">
        <v>1</v>
      </c>
      <c r="T223" s="32" t="n">
        <f aca="false">(P223-O223)*S223</f>
        <v>429</v>
      </c>
      <c r="U223" s="38" t="n">
        <v>6549</v>
      </c>
      <c r="V223" s="39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31" t="s">
        <v>353</v>
      </c>
      <c r="C224" s="32" t="n">
        <f aca="false">H224+E224</f>
        <v>201.16</v>
      </c>
      <c r="D224" s="32"/>
      <c r="E224" s="32" t="n">
        <f aca="false">F224+G224</f>
        <v>13.16</v>
      </c>
      <c r="F224" s="32" t="n">
        <f aca="false">0.04*H224</f>
        <v>7.52</v>
      </c>
      <c r="G224" s="32" t="n">
        <f aca="false">0.03*H224</f>
        <v>5.64</v>
      </c>
      <c r="H224" s="32" t="n">
        <f aca="false">T224</f>
        <v>188</v>
      </c>
      <c r="I224" s="32" t="n">
        <f aca="false">0.5*C224</f>
        <v>100.58</v>
      </c>
      <c r="J224" s="35"/>
      <c r="K224" s="35"/>
      <c r="L224" s="35"/>
      <c r="M224" s="35"/>
      <c r="N224" s="35"/>
      <c r="O224" s="32" t="n">
        <v>6690</v>
      </c>
      <c r="P224" s="32" t="n">
        <v>6878</v>
      </c>
      <c r="Q224" s="36"/>
      <c r="R224" s="42"/>
      <c r="S224" s="32" t="n">
        <v>1</v>
      </c>
      <c r="T224" s="32" t="n">
        <f aca="false">(P224-O224)*S224</f>
        <v>188</v>
      </c>
      <c r="U224" s="38" t="n">
        <v>4924</v>
      </c>
      <c r="V224" s="39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31" t="s">
        <v>355</v>
      </c>
      <c r="C225" s="32" t="n">
        <f aca="false">H225+E225</f>
        <v>181.9</v>
      </c>
      <c r="D225" s="32"/>
      <c r="E225" s="32" t="n">
        <f aca="false">F225+G225</f>
        <v>11.9</v>
      </c>
      <c r="F225" s="32" t="n">
        <f aca="false">0.04*H225</f>
        <v>6.8</v>
      </c>
      <c r="G225" s="32" t="n">
        <f aca="false">0.03*H225</f>
        <v>5.1</v>
      </c>
      <c r="H225" s="32" t="n">
        <f aca="false">T225</f>
        <v>170</v>
      </c>
      <c r="I225" s="32" t="n">
        <f aca="false">0.5*C225</f>
        <v>90.95</v>
      </c>
      <c r="J225" s="35"/>
      <c r="K225" s="35"/>
      <c r="L225" s="35"/>
      <c r="M225" s="35"/>
      <c r="N225" s="35"/>
      <c r="O225" s="32" t="n">
        <v>37505</v>
      </c>
      <c r="P225" s="32" t="n">
        <v>37675</v>
      </c>
      <c r="Q225" s="36"/>
      <c r="R225" s="42"/>
      <c r="S225" s="32" t="n">
        <v>1</v>
      </c>
      <c r="T225" s="32" t="n">
        <f aca="false">(P225-O225)*S225</f>
        <v>170</v>
      </c>
      <c r="U225" s="38" t="n">
        <v>4762</v>
      </c>
      <c r="V225" s="39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31" t="s">
        <v>357</v>
      </c>
      <c r="C226" s="32" t="n">
        <f aca="false">H226+E226</f>
        <v>176.55</v>
      </c>
      <c r="D226" s="32"/>
      <c r="E226" s="32" t="n">
        <f aca="false">F226+G226</f>
        <v>11.55</v>
      </c>
      <c r="F226" s="32" t="n">
        <f aca="false">0.04*H226</f>
        <v>6.6</v>
      </c>
      <c r="G226" s="32" t="n">
        <f aca="false">0.03*H226</f>
        <v>4.95</v>
      </c>
      <c r="H226" s="32" t="n">
        <f aca="false">T226</f>
        <v>165</v>
      </c>
      <c r="I226" s="109" t="n">
        <f aca="false">0.6*C226</f>
        <v>105.93</v>
      </c>
      <c r="J226" s="35"/>
      <c r="K226" s="35"/>
      <c r="L226" s="35"/>
      <c r="M226" s="35"/>
      <c r="N226" s="35"/>
      <c r="O226" s="32" t="n">
        <v>3959</v>
      </c>
      <c r="P226" s="32" t="n">
        <v>4124</v>
      </c>
      <c r="Q226" s="36"/>
      <c r="R226" s="42"/>
      <c r="S226" s="69" t="n">
        <v>1</v>
      </c>
      <c r="T226" s="32" t="n">
        <f aca="false">(P226-O226)*S226</f>
        <v>165</v>
      </c>
      <c r="U226" s="38"/>
      <c r="V226" s="39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31" t="s">
        <v>359</v>
      </c>
      <c r="C227" s="32" t="n">
        <f aca="false">H227+E227</f>
        <v>58.85</v>
      </c>
      <c r="D227" s="32"/>
      <c r="E227" s="32" t="n">
        <f aca="false">F227+G227</f>
        <v>3.85</v>
      </c>
      <c r="F227" s="32" t="n">
        <f aca="false">0.04*H227</f>
        <v>2.2</v>
      </c>
      <c r="G227" s="32" t="n">
        <f aca="false">0.03*H227</f>
        <v>1.65</v>
      </c>
      <c r="H227" s="32" t="n">
        <f aca="false">T227</f>
        <v>55</v>
      </c>
      <c r="I227" s="109" t="n">
        <f aca="false">0.6*C227</f>
        <v>35.31</v>
      </c>
      <c r="J227" s="35"/>
      <c r="K227" s="35"/>
      <c r="L227" s="35"/>
      <c r="M227" s="35"/>
      <c r="N227" s="35"/>
      <c r="O227" s="32" t="n">
        <v>22129</v>
      </c>
      <c r="P227" s="32" t="n">
        <v>22184</v>
      </c>
      <c r="Q227" s="36"/>
      <c r="R227" s="42"/>
      <c r="S227" s="69" t="n">
        <v>1</v>
      </c>
      <c r="T227" s="32" t="n">
        <f aca="false">(P227-O227)*S227</f>
        <v>55</v>
      </c>
      <c r="U227" s="38" t="n">
        <v>530958</v>
      </c>
      <c r="V227" s="39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31" t="s">
        <v>361</v>
      </c>
      <c r="C228" s="32" t="n">
        <f aca="false">H228+E228</f>
        <v>233.26</v>
      </c>
      <c r="D228" s="32"/>
      <c r="E228" s="32" t="n">
        <f aca="false">F228+G228</f>
        <v>15.26</v>
      </c>
      <c r="F228" s="32" t="n">
        <f aca="false">0.04*H228</f>
        <v>8.72</v>
      </c>
      <c r="G228" s="32" t="n">
        <f aca="false">0.03*H228</f>
        <v>6.54</v>
      </c>
      <c r="H228" s="32" t="n">
        <f aca="false">T228</f>
        <v>218</v>
      </c>
      <c r="I228" s="32" t="n">
        <f aca="false">0.6*C228</f>
        <v>139.956</v>
      </c>
      <c r="J228" s="35"/>
      <c r="K228" s="35"/>
      <c r="L228" s="35"/>
      <c r="M228" s="35"/>
      <c r="N228" s="35"/>
      <c r="O228" s="32" t="n">
        <v>17960</v>
      </c>
      <c r="P228" s="32" t="n">
        <v>18178</v>
      </c>
      <c r="Q228" s="36"/>
      <c r="R228" s="42"/>
      <c r="S228" s="32" t="n">
        <v>1</v>
      </c>
      <c r="T228" s="32" t="n">
        <f aca="false">(P228-O228)*S228</f>
        <v>218</v>
      </c>
      <c r="U228" s="38" t="n">
        <v>607637</v>
      </c>
      <c r="V228" s="39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31" t="s">
        <v>363</v>
      </c>
      <c r="C229" s="32" t="n">
        <f aca="false">H229+E229</f>
        <v>205.44</v>
      </c>
      <c r="D229" s="32"/>
      <c r="E229" s="32" t="n">
        <f aca="false">F229+G229</f>
        <v>13.44</v>
      </c>
      <c r="F229" s="32" t="n">
        <f aca="false">0.04*H229</f>
        <v>7.68</v>
      </c>
      <c r="G229" s="32" t="n">
        <f aca="false">0.03*H229</f>
        <v>5.76</v>
      </c>
      <c r="H229" s="32" t="n">
        <f aca="false">T229</f>
        <v>192</v>
      </c>
      <c r="I229" s="109" t="n">
        <f aca="false">0.6*C229</f>
        <v>123.264</v>
      </c>
      <c r="J229" s="35"/>
      <c r="K229" s="35"/>
      <c r="L229" s="35"/>
      <c r="M229" s="35"/>
      <c r="N229" s="35"/>
      <c r="O229" s="32" t="n">
        <v>13379</v>
      </c>
      <c r="P229" s="32" t="n">
        <v>13571</v>
      </c>
      <c r="Q229" s="234"/>
      <c r="R229" s="274"/>
      <c r="S229" s="69" t="n">
        <v>1</v>
      </c>
      <c r="T229" s="32" t="n">
        <f aca="false">(P229-O229)*S229</f>
        <v>192</v>
      </c>
      <c r="U229" s="38" t="n">
        <v>56067</v>
      </c>
      <c r="V229" s="39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356" t="s">
        <v>365</v>
      </c>
      <c r="C230" s="109" t="n">
        <f aca="false">H230+E230</f>
        <v>7712.56000000019</v>
      </c>
      <c r="D230" s="109"/>
      <c r="E230" s="109" t="n">
        <f aca="false">F230+G230</f>
        <v>504.560000000012</v>
      </c>
      <c r="F230" s="109" t="n">
        <f aca="false">0.04*H230</f>
        <v>288.320000000007</v>
      </c>
      <c r="G230" s="109" t="n">
        <f aca="false">0.03*H230</f>
        <v>216.240000000005</v>
      </c>
      <c r="H230" s="109" t="n">
        <f aca="false">T230</f>
        <v>7208.00000000017</v>
      </c>
      <c r="I230" s="109"/>
      <c r="J230" s="35"/>
      <c r="K230" s="35"/>
      <c r="L230" s="35"/>
      <c r="M230" s="35"/>
      <c r="N230" s="35"/>
      <c r="O230" s="357" t="n">
        <v>34933.2</v>
      </c>
      <c r="P230" s="357" t="n">
        <v>35113.4</v>
      </c>
      <c r="Q230" s="36"/>
      <c r="R230" s="37"/>
      <c r="S230" s="69" t="n">
        <v>40</v>
      </c>
      <c r="T230" s="32" t="n">
        <f aca="false">(P230-O230)*S230</f>
        <v>7208.00000000017</v>
      </c>
      <c r="U230" s="38" t="n">
        <v>1535390</v>
      </c>
      <c r="V230" s="39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79" t="s">
        <v>367</v>
      </c>
      <c r="C231" s="32" t="n">
        <f aca="false">H231+E231</f>
        <v>6215.095</v>
      </c>
      <c r="D231" s="126"/>
      <c r="E231" s="32" t="n">
        <f aca="false">F231+G231</f>
        <v>406.595</v>
      </c>
      <c r="F231" s="32" t="n">
        <f aca="false">0.04*T231</f>
        <v>232.34</v>
      </c>
      <c r="G231" s="32" t="n">
        <f aca="false">0.03*T231</f>
        <v>174.255</v>
      </c>
      <c r="H231" s="32" t="n">
        <f aca="false">T231</f>
        <v>5808.5</v>
      </c>
      <c r="I231" s="32" t="n">
        <f aca="false">H231*0.5</f>
        <v>2904.25</v>
      </c>
      <c r="J231" s="63"/>
      <c r="K231" s="63"/>
      <c r="L231" s="63"/>
      <c r="M231" s="63"/>
      <c r="N231" s="63"/>
      <c r="O231" s="126" t="n">
        <v>655.18</v>
      </c>
      <c r="P231" s="126" t="n">
        <v>771.35</v>
      </c>
      <c r="Q231" s="138"/>
      <c r="R231" s="139"/>
      <c r="S231" s="126" t="n">
        <v>50</v>
      </c>
      <c r="T231" s="32" t="n">
        <f aca="false">(P231-O231)*S231</f>
        <v>5808.5</v>
      </c>
      <c r="U231" s="38" t="n">
        <v>2536</v>
      </c>
      <c r="V231" s="39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9" t="s">
        <v>891</v>
      </c>
      <c r="C232" s="32" t="n">
        <f aca="false">H232+E232</f>
        <v>2120.74</v>
      </c>
      <c r="D232" s="32"/>
      <c r="E232" s="32" t="n">
        <f aca="false">G232+F232</f>
        <v>138.74</v>
      </c>
      <c r="F232" s="32" t="n">
        <f aca="false">H232*0.04</f>
        <v>79.28</v>
      </c>
      <c r="G232" s="32" t="n">
        <f aca="false">H232*0.03</f>
        <v>59.46</v>
      </c>
      <c r="H232" s="32" t="n">
        <f aca="false">T232</f>
        <v>1982</v>
      </c>
      <c r="I232" s="32" t="n">
        <f aca="false">0.6*C232</f>
        <v>1272.444</v>
      </c>
      <c r="J232" s="35"/>
      <c r="K232" s="35"/>
      <c r="L232" s="35"/>
      <c r="M232" s="35"/>
      <c r="N232" s="35"/>
      <c r="O232" s="109" t="n">
        <v>814278</v>
      </c>
      <c r="P232" s="109" t="n">
        <v>816260</v>
      </c>
      <c r="Q232" s="36"/>
      <c r="R232" s="359"/>
      <c r="S232" s="69" t="n">
        <v>1</v>
      </c>
      <c r="T232" s="32" t="n">
        <f aca="false">(P232-O232)*S232</f>
        <v>1982</v>
      </c>
      <c r="U232" s="38" t="n">
        <v>399479</v>
      </c>
      <c r="V232" s="39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626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4"/>
      <c r="R233" s="276"/>
      <c r="S233" s="148"/>
      <c r="T233" s="148"/>
      <c r="U233" s="152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1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4"/>
      <c r="R234" s="276"/>
      <c r="S234" s="148"/>
      <c r="T234" s="148"/>
      <c r="U234" s="152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6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4"/>
      <c r="R235" s="276"/>
      <c r="S235" s="148"/>
      <c r="T235" s="148"/>
      <c r="U235" s="152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6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4"/>
      <c r="R236" s="276"/>
      <c r="S236" s="148"/>
      <c r="T236" s="148"/>
      <c r="U236" s="152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6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7"/>
      <c r="R237" s="226"/>
      <c r="S237" s="148"/>
      <c r="T237" s="148"/>
      <c r="U237" s="152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6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4"/>
      <c r="R238" s="362"/>
      <c r="S238" s="239"/>
      <c r="T238" s="148"/>
      <c r="U238" s="152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6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4"/>
      <c r="R239" s="362"/>
      <c r="S239" s="239"/>
      <c r="T239" s="148"/>
      <c r="U239" s="152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6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4"/>
      <c r="P240" s="194"/>
      <c r="Q240" s="204"/>
      <c r="R240" s="363"/>
      <c r="S240" s="364"/>
      <c r="T240" s="194"/>
      <c r="U240" s="152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6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4"/>
      <c r="P241" s="194"/>
      <c r="Q241" s="204"/>
      <c r="R241" s="363"/>
      <c r="S241" s="364"/>
      <c r="T241" s="194"/>
      <c r="U241" s="152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5"/>
      <c r="C242" s="194"/>
      <c r="D242" s="194"/>
      <c r="E242" s="194"/>
      <c r="F242" s="194"/>
      <c r="G242" s="194"/>
      <c r="H242" s="194"/>
      <c r="I242" s="194"/>
      <c r="J242" s="25"/>
      <c r="K242" s="25"/>
      <c r="L242" s="25"/>
      <c r="M242" s="25"/>
      <c r="N242" s="25"/>
      <c r="O242" s="148"/>
      <c r="P242" s="148"/>
      <c r="Q242" s="276"/>
      <c r="R242" s="362"/>
      <c r="S242" s="148"/>
      <c r="T242" s="148"/>
      <c r="U242" s="152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31" t="s">
        <v>370</v>
      </c>
      <c r="C243" s="32" t="n">
        <f aca="false">H243+E243</f>
        <v>518.95</v>
      </c>
      <c r="D243" s="32"/>
      <c r="E243" s="32" t="n">
        <f aca="false">F243+G243</f>
        <v>33.95</v>
      </c>
      <c r="F243" s="32" t="n">
        <f aca="false">0.04*H243</f>
        <v>19.4</v>
      </c>
      <c r="G243" s="32" t="n">
        <f aca="false">0.03*H243</f>
        <v>14.55</v>
      </c>
      <c r="H243" s="32" t="n">
        <f aca="false">T243</f>
        <v>485</v>
      </c>
      <c r="I243" s="32"/>
      <c r="J243" s="37"/>
      <c r="K243" s="37"/>
      <c r="L243" s="37"/>
      <c r="M243" s="37"/>
      <c r="N243" s="37"/>
      <c r="O243" s="198" t="n">
        <v>50623</v>
      </c>
      <c r="P243" s="198" t="n">
        <v>51108</v>
      </c>
      <c r="Q243" s="234"/>
      <c r="R243" s="366"/>
      <c r="S243" s="198" t="n">
        <v>1</v>
      </c>
      <c r="T243" s="198" t="n">
        <f aca="false">P243-O243</f>
        <v>485</v>
      </c>
      <c r="U243" s="38" t="n">
        <v>7872</v>
      </c>
      <c r="V243" s="39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196" t="s">
        <v>372</v>
      </c>
      <c r="C244" s="198" t="n">
        <f aca="false">H244+E244</f>
        <v>1071.07</v>
      </c>
      <c r="D244" s="198"/>
      <c r="E244" s="198" t="n">
        <f aca="false">F244+G244</f>
        <v>70.07</v>
      </c>
      <c r="F244" s="198" t="n">
        <f aca="false">0.04*H244</f>
        <v>40.04</v>
      </c>
      <c r="G244" s="198" t="n">
        <f aca="false">0.03*H244</f>
        <v>30.03</v>
      </c>
      <c r="H244" s="198" t="n">
        <f aca="false">T244</f>
        <v>1001</v>
      </c>
      <c r="I244" s="198"/>
      <c r="J244" s="35"/>
      <c r="K244" s="35"/>
      <c r="L244" s="35"/>
      <c r="M244" s="35"/>
      <c r="N244" s="35"/>
      <c r="O244" s="32" t="n">
        <v>69764</v>
      </c>
      <c r="P244" s="32" t="n">
        <v>70765</v>
      </c>
      <c r="Q244" s="234"/>
      <c r="R244" s="367"/>
      <c r="S244" s="32" t="n">
        <v>1</v>
      </c>
      <c r="T244" s="32" t="n">
        <f aca="false">P244-O244</f>
        <v>1001</v>
      </c>
      <c r="U244" s="38" t="n">
        <v>4200</v>
      </c>
      <c r="V244" s="39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31" t="s">
        <v>374</v>
      </c>
      <c r="C245" s="32" t="n">
        <f aca="false">H245+E245</f>
        <v>281.41</v>
      </c>
      <c r="D245" s="32"/>
      <c r="E245" s="32" t="n">
        <f aca="false">F245+G245</f>
        <v>18.41</v>
      </c>
      <c r="F245" s="32" t="n">
        <f aca="false">0.04*H245</f>
        <v>10.52</v>
      </c>
      <c r="G245" s="32" t="n">
        <f aca="false">0.03*H245</f>
        <v>7.89</v>
      </c>
      <c r="H245" s="32" t="n">
        <f aca="false">T245</f>
        <v>263</v>
      </c>
      <c r="I245" s="32"/>
      <c r="J245" s="35"/>
      <c r="K245" s="35"/>
      <c r="L245" s="35"/>
      <c r="M245" s="35"/>
      <c r="N245" s="35"/>
      <c r="O245" s="32" t="n">
        <v>23470</v>
      </c>
      <c r="P245" s="32" t="n">
        <v>23733</v>
      </c>
      <c r="Q245" s="234"/>
      <c r="R245" s="367"/>
      <c r="S245" s="32" t="n">
        <v>1</v>
      </c>
      <c r="T245" s="32" t="n">
        <f aca="false">P245-O245</f>
        <v>263</v>
      </c>
      <c r="U245" s="38" t="s">
        <v>375</v>
      </c>
      <c r="V245" s="39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31" t="s">
        <v>377</v>
      </c>
      <c r="C246" s="32" t="n">
        <f aca="false">H246+E246</f>
        <v>1331.08</v>
      </c>
      <c r="D246" s="32"/>
      <c r="E246" s="32" t="n">
        <f aca="false">F246+G246</f>
        <v>87.08</v>
      </c>
      <c r="F246" s="32" t="n">
        <f aca="false">0.04*H246</f>
        <v>49.76</v>
      </c>
      <c r="G246" s="32" t="n">
        <f aca="false">0.03*H246</f>
        <v>37.32</v>
      </c>
      <c r="H246" s="32" t="n">
        <f aca="false">T246</f>
        <v>1244</v>
      </c>
      <c r="I246" s="32"/>
      <c r="J246" s="35"/>
      <c r="K246" s="35"/>
      <c r="L246" s="35"/>
      <c r="M246" s="35"/>
      <c r="N246" s="35"/>
      <c r="O246" s="32" t="n">
        <v>97862</v>
      </c>
      <c r="P246" s="32" t="n">
        <v>99106</v>
      </c>
      <c r="Q246" s="234"/>
      <c r="R246" s="367"/>
      <c r="S246" s="32" t="n">
        <v>1</v>
      </c>
      <c r="T246" s="32" t="n">
        <f aca="false">P246-O246</f>
        <v>1244</v>
      </c>
      <c r="U246" s="38" t="n">
        <v>3267</v>
      </c>
      <c r="V246" s="39" t="s">
        <v>378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325" t="s">
        <v>379</v>
      </c>
      <c r="C247" s="109" t="n">
        <f aca="false">H247+E247</f>
        <v>13790.1600000001</v>
      </c>
      <c r="D247" s="32"/>
      <c r="E247" s="32" t="n">
        <f aca="false">F247+G247</f>
        <v>902.160000000005</v>
      </c>
      <c r="F247" s="32" t="n">
        <f aca="false">0.04*H247</f>
        <v>515.520000000003</v>
      </c>
      <c r="G247" s="32" t="n">
        <f aca="false">0.03*H247</f>
        <v>386.640000000002</v>
      </c>
      <c r="H247" s="32" t="n">
        <f aca="false">T247</f>
        <v>12888.0000000001</v>
      </c>
      <c r="I247" s="32"/>
      <c r="J247" s="35"/>
      <c r="K247" s="35"/>
      <c r="L247" s="35"/>
      <c r="M247" s="35"/>
      <c r="N247" s="35"/>
      <c r="O247" s="127" t="n">
        <v>25466.3</v>
      </c>
      <c r="P247" s="127" t="n">
        <v>25895.9</v>
      </c>
      <c r="Q247" s="234"/>
      <c r="R247" s="367"/>
      <c r="S247" s="32" t="n">
        <v>30</v>
      </c>
      <c r="T247" s="32" t="n">
        <f aca="false">(P247-O247)*S247</f>
        <v>12888.0000000001</v>
      </c>
      <c r="U247" s="38" t="s">
        <v>380</v>
      </c>
      <c r="V247" s="39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325"/>
      <c r="C248" s="109" t="n">
        <f aca="false">H248+E248</f>
        <v>4112.01</v>
      </c>
      <c r="D248" s="32"/>
      <c r="E248" s="32" t="n">
        <f aca="false">F248+G248</f>
        <v>269.01</v>
      </c>
      <c r="F248" s="32" t="n">
        <f aca="false">0.04*H248</f>
        <v>153.72</v>
      </c>
      <c r="G248" s="32" t="n">
        <f aca="false">0.03*H248</f>
        <v>115.29</v>
      </c>
      <c r="H248" s="32" t="n">
        <f aca="false">T248</f>
        <v>3843</v>
      </c>
      <c r="I248" s="32"/>
      <c r="J248" s="35"/>
      <c r="K248" s="35"/>
      <c r="L248" s="35"/>
      <c r="M248" s="35"/>
      <c r="N248" s="35"/>
      <c r="O248" s="32" t="n">
        <v>80753</v>
      </c>
      <c r="P248" s="32" t="n">
        <v>84596</v>
      </c>
      <c r="Q248" s="234"/>
      <c r="R248" s="367"/>
      <c r="S248" s="32" t="n">
        <v>1</v>
      </c>
      <c r="T248" s="32" t="n">
        <f aca="false">P248-O248</f>
        <v>3843</v>
      </c>
      <c r="U248" s="38" t="n">
        <v>6398</v>
      </c>
      <c r="V248" s="39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31" t="s">
        <v>893</v>
      </c>
      <c r="C249" s="32" t="n">
        <f aca="false">H249+E249</f>
        <v>1571.83</v>
      </c>
      <c r="D249" s="32"/>
      <c r="E249" s="32" t="n">
        <f aca="false">F249+G249</f>
        <v>102.83</v>
      </c>
      <c r="F249" s="32" t="n">
        <f aca="false">0.04*H249</f>
        <v>58.76</v>
      </c>
      <c r="G249" s="32" t="n">
        <f aca="false">0.03*H249</f>
        <v>44.07</v>
      </c>
      <c r="H249" s="32" t="n">
        <f aca="false">T249</f>
        <v>1469</v>
      </c>
      <c r="I249" s="32"/>
      <c r="J249" s="35"/>
      <c r="K249" s="35"/>
      <c r="L249" s="35"/>
      <c r="M249" s="35"/>
      <c r="N249" s="35"/>
      <c r="O249" s="32" t="n">
        <v>80982</v>
      </c>
      <c r="P249" s="32" t="n">
        <v>82451</v>
      </c>
      <c r="Q249" s="234"/>
      <c r="R249" s="367"/>
      <c r="S249" s="32" t="n">
        <v>1</v>
      </c>
      <c r="T249" s="32" t="n">
        <f aca="false">P249-O249</f>
        <v>1469</v>
      </c>
      <c r="U249" s="38" t="s">
        <v>383</v>
      </c>
      <c r="V249" s="39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31" t="s">
        <v>385</v>
      </c>
      <c r="C250" s="32" t="n">
        <f aca="false">H250+E250</f>
        <v>2559.44</v>
      </c>
      <c r="D250" s="32"/>
      <c r="E250" s="32" t="n">
        <f aca="false">F250+G250</f>
        <v>167.44</v>
      </c>
      <c r="F250" s="32" t="n">
        <f aca="false">0.04*H250</f>
        <v>95.68</v>
      </c>
      <c r="G250" s="32" t="n">
        <f aca="false">0.03*H250</f>
        <v>71.76</v>
      </c>
      <c r="H250" s="32" t="n">
        <f aca="false">T250</f>
        <v>2392</v>
      </c>
      <c r="I250" s="32"/>
      <c r="J250" s="35"/>
      <c r="K250" s="35"/>
      <c r="L250" s="35"/>
      <c r="M250" s="35"/>
      <c r="N250" s="35"/>
      <c r="O250" s="32" t="n">
        <v>87352</v>
      </c>
      <c r="P250" s="32" t="n">
        <v>89744</v>
      </c>
      <c r="Q250" s="234"/>
      <c r="R250" s="367"/>
      <c r="S250" s="32" t="n">
        <v>1</v>
      </c>
      <c r="T250" s="32" t="n">
        <f aca="false">P250-O250</f>
        <v>2392</v>
      </c>
      <c r="U250" s="38" t="n">
        <v>2943</v>
      </c>
      <c r="V250" s="39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368"/>
      <c r="C251" s="348" t="n">
        <f aca="false">H251+E251</f>
        <v>0</v>
      </c>
      <c r="D251" s="348"/>
      <c r="E251" s="348" t="n">
        <f aca="false">F251+G251</f>
        <v>0</v>
      </c>
      <c r="F251" s="348" t="n">
        <f aca="false">0.04*H251</f>
        <v>0</v>
      </c>
      <c r="G251" s="348" t="n">
        <f aca="false">0.03*H251</f>
        <v>0</v>
      </c>
      <c r="H251" s="348" t="n">
        <f aca="false">T251</f>
        <v>0</v>
      </c>
      <c r="I251" s="348"/>
      <c r="J251" s="655"/>
      <c r="K251" s="655"/>
      <c r="L251" s="655"/>
      <c r="M251" s="655"/>
      <c r="N251" s="655"/>
      <c r="O251" s="348" t="n">
        <v>0</v>
      </c>
      <c r="P251" s="348" t="n">
        <v>0</v>
      </c>
      <c r="Q251" s="656"/>
      <c r="R251" s="657"/>
      <c r="S251" s="348" t="n">
        <v>1</v>
      </c>
      <c r="T251" s="348" t="n">
        <f aca="false">P251-O251</f>
        <v>0</v>
      </c>
      <c r="U251" s="38"/>
      <c r="V251" s="39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178" t="s">
        <v>387</v>
      </c>
      <c r="C252" s="40" t="n">
        <f aca="false">H252+E252</f>
        <v>323.14</v>
      </c>
      <c r="D252" s="40"/>
      <c r="E252" s="40" t="n">
        <f aca="false">F252+G252</f>
        <v>21.14</v>
      </c>
      <c r="F252" s="40" t="n">
        <f aca="false">0.04*H252</f>
        <v>12.08</v>
      </c>
      <c r="G252" s="40" t="n">
        <f aca="false">0.03*H252</f>
        <v>9.06</v>
      </c>
      <c r="H252" s="40" t="n">
        <f aca="false">T252</f>
        <v>302</v>
      </c>
      <c r="I252" s="40"/>
      <c r="J252" s="35"/>
      <c r="K252" s="35"/>
      <c r="L252" s="35"/>
      <c r="M252" s="35"/>
      <c r="N252" s="35" t="s">
        <v>340</v>
      </c>
      <c r="O252" s="40" t="n">
        <v>22149</v>
      </c>
      <c r="P252" s="40" t="n">
        <v>22451</v>
      </c>
      <c r="Q252" s="234"/>
      <c r="R252" s="355"/>
      <c r="S252" s="40" t="n">
        <v>1</v>
      </c>
      <c r="T252" s="40" t="n">
        <f aca="false">P252-O252</f>
        <v>302</v>
      </c>
      <c r="U252" s="38" t="s">
        <v>388</v>
      </c>
      <c r="V252" s="39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178" t="s">
        <v>390</v>
      </c>
      <c r="C253" s="40" t="n">
        <f aca="false">H253+E253</f>
        <v>223.63</v>
      </c>
      <c r="D253" s="40"/>
      <c r="E253" s="40" t="n">
        <f aca="false">F253+G253</f>
        <v>14.63</v>
      </c>
      <c r="F253" s="40" t="n">
        <f aca="false">0.04*H253</f>
        <v>8.36</v>
      </c>
      <c r="G253" s="40" t="n">
        <f aca="false">0.03*H253</f>
        <v>6.27</v>
      </c>
      <c r="H253" s="40" t="n">
        <f aca="false">T253</f>
        <v>209</v>
      </c>
      <c r="I253" s="40"/>
      <c r="J253" s="35"/>
      <c r="K253" s="35"/>
      <c r="L253" s="35"/>
      <c r="M253" s="35"/>
      <c r="N253" s="35" t="s">
        <v>340</v>
      </c>
      <c r="O253" s="40" t="n">
        <v>4916</v>
      </c>
      <c r="P253" s="40" t="n">
        <v>5125</v>
      </c>
      <c r="Q253" s="234"/>
      <c r="R253" s="355"/>
      <c r="S253" s="40" t="n">
        <v>1</v>
      </c>
      <c r="T253" s="40" t="n">
        <f aca="false">P253-O253</f>
        <v>209</v>
      </c>
      <c r="U253" s="38"/>
      <c r="V253" s="39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373" t="s">
        <v>392</v>
      </c>
      <c r="C254" s="40" t="n">
        <f aca="false">H254+E254</f>
        <v>298.53</v>
      </c>
      <c r="D254" s="40"/>
      <c r="E254" s="40" t="n">
        <f aca="false">F254+G254</f>
        <v>19.53</v>
      </c>
      <c r="F254" s="40" t="n">
        <f aca="false">0.04*H254</f>
        <v>11.16</v>
      </c>
      <c r="G254" s="40" t="n">
        <f aca="false">0.03*H254</f>
        <v>8.37</v>
      </c>
      <c r="H254" s="40" t="n">
        <f aca="false">T254</f>
        <v>279</v>
      </c>
      <c r="I254" s="40"/>
      <c r="J254" s="35"/>
      <c r="K254" s="35"/>
      <c r="L254" s="35"/>
      <c r="M254" s="35"/>
      <c r="N254" s="35" t="s">
        <v>340</v>
      </c>
      <c r="O254" s="40" t="n">
        <v>13007</v>
      </c>
      <c r="P254" s="40" t="n">
        <v>13286</v>
      </c>
      <c r="Q254" s="234"/>
      <c r="R254" s="355"/>
      <c r="S254" s="40" t="n">
        <v>1</v>
      </c>
      <c r="T254" s="40" t="n">
        <f aca="false">P254-O254</f>
        <v>279</v>
      </c>
      <c r="U254" s="374" t="n">
        <v>6292</v>
      </c>
      <c r="V254" s="39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375" t="s">
        <v>394</v>
      </c>
      <c r="C255" s="32" t="n">
        <f aca="false">H255+E255</f>
        <v>1141.69</v>
      </c>
      <c r="D255" s="32"/>
      <c r="E255" s="32" t="n">
        <f aca="false">F255+G255</f>
        <v>74.69</v>
      </c>
      <c r="F255" s="32" t="n">
        <f aca="false">0.04*H255</f>
        <v>42.68</v>
      </c>
      <c r="G255" s="32" t="n">
        <f aca="false">0.03*H255</f>
        <v>32.01</v>
      </c>
      <c r="H255" s="32" t="n">
        <f aca="false">T255</f>
        <v>1067</v>
      </c>
      <c r="I255" s="32"/>
      <c r="J255" s="37"/>
      <c r="K255" s="37"/>
      <c r="L255" s="37"/>
      <c r="M255" s="37"/>
      <c r="N255" s="37"/>
      <c r="O255" s="32" t="n">
        <v>76176</v>
      </c>
      <c r="P255" s="32" t="n">
        <v>77243</v>
      </c>
      <c r="Q255" s="78"/>
      <c r="R255" s="107"/>
      <c r="S255" s="32" t="n">
        <v>1</v>
      </c>
      <c r="T255" s="32" t="n">
        <f aca="false">P255-O255</f>
        <v>1067</v>
      </c>
      <c r="U255" s="38" t="n">
        <v>3092</v>
      </c>
      <c r="V255" s="39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31" t="s">
        <v>396</v>
      </c>
      <c r="C256" s="198" t="n">
        <f aca="false">H256+E256</f>
        <v>988.68</v>
      </c>
      <c r="D256" s="198"/>
      <c r="E256" s="198" t="n">
        <f aca="false">F256+G256</f>
        <v>64.68</v>
      </c>
      <c r="F256" s="198" t="n">
        <f aca="false">0.04*H256</f>
        <v>36.96</v>
      </c>
      <c r="G256" s="198" t="n">
        <f aca="false">0.03*H256</f>
        <v>27.72</v>
      </c>
      <c r="H256" s="198" t="n">
        <f aca="false">T256</f>
        <v>924</v>
      </c>
      <c r="I256" s="198"/>
      <c r="J256" s="35"/>
      <c r="K256" s="35"/>
      <c r="L256" s="35"/>
      <c r="M256" s="35"/>
      <c r="N256" s="35"/>
      <c r="O256" s="198" t="n">
        <v>55411</v>
      </c>
      <c r="P256" s="198" t="n">
        <v>56335</v>
      </c>
      <c r="Q256" s="234"/>
      <c r="R256" s="376"/>
      <c r="S256" s="198" t="n">
        <v>1</v>
      </c>
      <c r="T256" s="198" t="n">
        <f aca="false">P256-O256</f>
        <v>924</v>
      </c>
      <c r="U256" s="38" t="n">
        <v>3370</v>
      </c>
      <c r="V256" s="39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31" t="s">
        <v>398</v>
      </c>
      <c r="C257" s="32" t="n">
        <f aca="false">H257+E257</f>
        <v>277.13</v>
      </c>
      <c r="D257" s="32"/>
      <c r="E257" s="32" t="n">
        <f aca="false">F257+G257</f>
        <v>18.13</v>
      </c>
      <c r="F257" s="32" t="n">
        <f aca="false">0.04*H257</f>
        <v>10.36</v>
      </c>
      <c r="G257" s="32" t="n">
        <f aca="false">0.03*H257</f>
        <v>7.77</v>
      </c>
      <c r="H257" s="32" t="n">
        <f aca="false">T257</f>
        <v>259</v>
      </c>
      <c r="I257" s="32"/>
      <c r="J257" s="35"/>
      <c r="K257" s="35"/>
      <c r="L257" s="35"/>
      <c r="M257" s="35"/>
      <c r="N257" s="35"/>
      <c r="O257" s="32" t="n">
        <v>27284</v>
      </c>
      <c r="P257" s="32" t="n">
        <v>27543</v>
      </c>
      <c r="Q257" s="234"/>
      <c r="R257" s="107"/>
      <c r="S257" s="32" t="n">
        <v>1</v>
      </c>
      <c r="T257" s="32" t="n">
        <f aca="false">P257-O257</f>
        <v>259</v>
      </c>
      <c r="U257" s="38" t="n">
        <v>3300</v>
      </c>
      <c r="V257" s="39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31" t="s">
        <v>400</v>
      </c>
      <c r="C258" s="32" t="n">
        <f aca="false">H258+E258</f>
        <v>1037.9</v>
      </c>
      <c r="D258" s="32"/>
      <c r="E258" s="32" t="n">
        <f aca="false">F258+G258</f>
        <v>67.9</v>
      </c>
      <c r="F258" s="32" t="n">
        <f aca="false">0.04*H258</f>
        <v>38.8</v>
      </c>
      <c r="G258" s="32" t="n">
        <f aca="false">0.03*H258</f>
        <v>29.1</v>
      </c>
      <c r="H258" s="32" t="n">
        <f aca="false">T258</f>
        <v>970</v>
      </c>
      <c r="I258" s="32"/>
      <c r="J258" s="35"/>
      <c r="K258" s="35"/>
      <c r="L258" s="35"/>
      <c r="M258" s="35"/>
      <c r="N258" s="35"/>
      <c r="O258" s="32" t="n">
        <v>80057</v>
      </c>
      <c r="P258" s="32" t="n">
        <v>81027</v>
      </c>
      <c r="Q258" s="234"/>
      <c r="R258" s="107"/>
      <c r="S258" s="32" t="n">
        <v>1</v>
      </c>
      <c r="T258" s="32" t="n">
        <f aca="false">P258-O258</f>
        <v>970</v>
      </c>
      <c r="U258" s="38" t="n">
        <v>3920</v>
      </c>
      <c r="V258" s="39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31" t="s">
        <v>401</v>
      </c>
      <c r="C259" s="32" t="n">
        <f aca="false">H259+E259</f>
        <v>1158.81</v>
      </c>
      <c r="D259" s="32"/>
      <c r="E259" s="32" t="n">
        <f aca="false">F259+G259</f>
        <v>75.81</v>
      </c>
      <c r="F259" s="32" t="n">
        <f aca="false">0.04*H259</f>
        <v>43.32</v>
      </c>
      <c r="G259" s="32" t="n">
        <f aca="false">0.03*H259</f>
        <v>32.49</v>
      </c>
      <c r="H259" s="32" t="n">
        <f aca="false">T259</f>
        <v>1083</v>
      </c>
      <c r="I259" s="32"/>
      <c r="J259" s="35"/>
      <c r="K259" s="35"/>
      <c r="L259" s="35"/>
      <c r="M259" s="35"/>
      <c r="N259" s="35"/>
      <c r="O259" s="32" t="n">
        <v>110990</v>
      </c>
      <c r="P259" s="32" t="n">
        <v>112073</v>
      </c>
      <c r="Q259" s="234"/>
      <c r="R259" s="107"/>
      <c r="S259" s="32" t="n">
        <v>1</v>
      </c>
      <c r="T259" s="32" t="n">
        <f aca="false">P259-O259</f>
        <v>1083</v>
      </c>
      <c r="U259" s="38" t="n">
        <v>3665</v>
      </c>
      <c r="V259" s="39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31" t="s">
        <v>403</v>
      </c>
      <c r="C260" s="32" t="n">
        <f aca="false">H260+E260</f>
        <v>1068.93</v>
      </c>
      <c r="D260" s="32"/>
      <c r="E260" s="32" t="n">
        <f aca="false">F260+G260</f>
        <v>69.93</v>
      </c>
      <c r="F260" s="32" t="n">
        <f aca="false">0.04*H260</f>
        <v>39.96</v>
      </c>
      <c r="G260" s="32" t="n">
        <f aca="false">0.03*H260</f>
        <v>29.97</v>
      </c>
      <c r="H260" s="32" t="n">
        <f aca="false">T260</f>
        <v>999</v>
      </c>
      <c r="I260" s="32" t="n">
        <f aca="false">0.6*C260</f>
        <v>641.358</v>
      </c>
      <c r="J260" s="35"/>
      <c r="K260" s="35"/>
      <c r="L260" s="35"/>
      <c r="M260" s="35"/>
      <c r="N260" s="35"/>
      <c r="O260" s="155" t="n">
        <v>18115</v>
      </c>
      <c r="P260" s="155" t="n">
        <v>19114</v>
      </c>
      <c r="Q260" s="35"/>
      <c r="R260" s="37"/>
      <c r="S260" s="69" t="n">
        <v>1</v>
      </c>
      <c r="T260" s="32" t="n">
        <f aca="false">(P260-O260)*S260</f>
        <v>999</v>
      </c>
      <c r="U260" s="38" t="n">
        <v>34431</v>
      </c>
      <c r="V260" s="39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377" t="s">
        <v>405</v>
      </c>
      <c r="C261" s="32" t="n">
        <f aca="false">H261+E261</f>
        <v>1276.51</v>
      </c>
      <c r="D261" s="32"/>
      <c r="E261" s="32" t="n">
        <f aca="false">F261+G261</f>
        <v>83.51</v>
      </c>
      <c r="F261" s="32" t="n">
        <f aca="false">0.04*H261</f>
        <v>47.72</v>
      </c>
      <c r="G261" s="32" t="n">
        <f aca="false">0.03*H261</f>
        <v>35.79</v>
      </c>
      <c r="H261" s="32" t="n">
        <f aca="false">T261</f>
        <v>1193</v>
      </c>
      <c r="I261" s="32" t="n">
        <f aca="false">0.6*C261</f>
        <v>765.906</v>
      </c>
      <c r="J261" s="35"/>
      <c r="K261" s="35"/>
      <c r="L261" s="35"/>
      <c r="M261" s="35"/>
      <c r="N261" s="35"/>
      <c r="O261" s="155" t="n">
        <v>64617</v>
      </c>
      <c r="P261" s="155" t="n">
        <v>65810</v>
      </c>
      <c r="Q261" s="35"/>
      <c r="R261" s="37"/>
      <c r="S261" s="69" t="n">
        <v>1</v>
      </c>
      <c r="T261" s="32" t="n">
        <f aca="false">(P261-O261)*S261</f>
        <v>1193</v>
      </c>
      <c r="U261" s="38" t="n">
        <v>6272</v>
      </c>
      <c r="V261" s="39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31" t="s">
        <v>372</v>
      </c>
      <c r="C262" s="32" t="n">
        <f aca="false">H262+E262</f>
        <v>649.49</v>
      </c>
      <c r="D262" s="32"/>
      <c r="E262" s="32" t="n">
        <f aca="false">F262+G262</f>
        <v>42.49</v>
      </c>
      <c r="F262" s="32" t="n">
        <f aca="false">0.04*H262</f>
        <v>24.28</v>
      </c>
      <c r="G262" s="32" t="n">
        <f aca="false">0.03*H262</f>
        <v>18.21</v>
      </c>
      <c r="H262" s="32" t="n">
        <f aca="false">T262</f>
        <v>607</v>
      </c>
      <c r="I262" s="32" t="n">
        <f aca="false">0.6*C262</f>
        <v>389.694</v>
      </c>
      <c r="J262" s="35"/>
      <c r="K262" s="35"/>
      <c r="L262" s="35"/>
      <c r="M262" s="35"/>
      <c r="N262" s="35"/>
      <c r="O262" s="155" t="n">
        <v>31680</v>
      </c>
      <c r="P262" s="155" t="n">
        <v>32287</v>
      </c>
      <c r="Q262" s="35"/>
      <c r="R262" s="37"/>
      <c r="S262" s="69" t="n">
        <v>1</v>
      </c>
      <c r="T262" s="32" t="n">
        <f aca="false">(P262-O262)*S262</f>
        <v>607</v>
      </c>
      <c r="U262" s="378" t="n">
        <v>6090</v>
      </c>
      <c r="V262" s="39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143" t="s">
        <v>408</v>
      </c>
      <c r="C263" s="32" t="n">
        <f aca="false">H263+E263</f>
        <v>833.53</v>
      </c>
      <c r="D263" s="32"/>
      <c r="E263" s="32" t="n">
        <f aca="false">F263+G263</f>
        <v>54.53</v>
      </c>
      <c r="F263" s="32" t="n">
        <f aca="false">0.04*H263</f>
        <v>31.16</v>
      </c>
      <c r="G263" s="32" t="n">
        <f aca="false">0.03*H263</f>
        <v>23.37</v>
      </c>
      <c r="H263" s="32" t="n">
        <f aca="false">T263</f>
        <v>779</v>
      </c>
      <c r="I263" s="32" t="n">
        <f aca="false">0.6*C263</f>
        <v>500.118</v>
      </c>
      <c r="J263" s="35"/>
      <c r="K263" s="35"/>
      <c r="L263" s="35"/>
      <c r="M263" s="35"/>
      <c r="N263" s="35"/>
      <c r="O263" s="155" t="n">
        <v>36785</v>
      </c>
      <c r="P263" s="155" t="n">
        <v>37564</v>
      </c>
      <c r="Q263" s="35"/>
      <c r="R263" s="37"/>
      <c r="S263" s="69" t="n">
        <v>1</v>
      </c>
      <c r="T263" s="32" t="n">
        <f aca="false">(P263-O263)*S263</f>
        <v>779</v>
      </c>
      <c r="U263" s="38"/>
      <c r="V263" s="39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377" t="s">
        <v>410</v>
      </c>
      <c r="C264" s="130" t="n">
        <f aca="false">H264+E264</f>
        <v>1067.86</v>
      </c>
      <c r="D264" s="130"/>
      <c r="E264" s="130" t="n">
        <f aca="false">F264+G264</f>
        <v>69.86</v>
      </c>
      <c r="F264" s="130" t="n">
        <f aca="false">0.04*H264</f>
        <v>39.92</v>
      </c>
      <c r="G264" s="130" t="n">
        <f aca="false">0.03*H264</f>
        <v>29.94</v>
      </c>
      <c r="H264" s="130" t="n">
        <f aca="false">T264</f>
        <v>998</v>
      </c>
      <c r="I264" s="130" t="n">
        <f aca="false">0.6*C264</f>
        <v>640.716</v>
      </c>
      <c r="J264" s="212"/>
      <c r="K264" s="212"/>
      <c r="L264" s="212"/>
      <c r="M264" s="212"/>
      <c r="N264" s="212"/>
      <c r="O264" s="130" t="n">
        <v>61299</v>
      </c>
      <c r="P264" s="130" t="n">
        <v>62297</v>
      </c>
      <c r="Q264" s="212"/>
      <c r="R264" s="213"/>
      <c r="S264" s="253" t="n">
        <v>1</v>
      </c>
      <c r="T264" s="130" t="n">
        <f aca="false">(P264-O264)*S264</f>
        <v>998</v>
      </c>
      <c r="U264" s="136" t="n">
        <v>6088</v>
      </c>
      <c r="V264" s="129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108" t="s">
        <v>895</v>
      </c>
      <c r="C265" s="32" t="n">
        <f aca="false">H265+E265</f>
        <v>1432.73</v>
      </c>
      <c r="D265" s="32"/>
      <c r="E265" s="32" t="n">
        <f aca="false">F265+G265</f>
        <v>93.73</v>
      </c>
      <c r="F265" s="32" t="n">
        <f aca="false">0.04*H265</f>
        <v>53.56</v>
      </c>
      <c r="G265" s="32" t="n">
        <f aca="false">0.03*H265</f>
        <v>40.17</v>
      </c>
      <c r="H265" s="32" t="n">
        <f aca="false">T265</f>
        <v>1339</v>
      </c>
      <c r="I265" s="32" t="n">
        <f aca="false">0.6*C265</f>
        <v>859.638</v>
      </c>
      <c r="J265" s="35"/>
      <c r="K265" s="35"/>
      <c r="L265" s="35"/>
      <c r="M265" s="35"/>
      <c r="N265" s="35"/>
      <c r="O265" s="155" t="n">
        <v>73632</v>
      </c>
      <c r="P265" s="155" t="n">
        <v>74971</v>
      </c>
      <c r="Q265" s="35"/>
      <c r="R265" s="37"/>
      <c r="S265" s="69" t="n">
        <v>1</v>
      </c>
      <c r="T265" s="32" t="n">
        <f aca="false">(P265-O265)*S265</f>
        <v>1339</v>
      </c>
      <c r="U265" s="38" t="n">
        <v>6209</v>
      </c>
      <c r="V265" s="39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31" t="s">
        <v>896</v>
      </c>
      <c r="C266" s="32" t="n">
        <f aca="false">H266+E266</f>
        <v>833.53</v>
      </c>
      <c r="D266" s="32"/>
      <c r="E266" s="32" t="n">
        <f aca="false">F266+G266</f>
        <v>54.53</v>
      </c>
      <c r="F266" s="32" t="n">
        <f aca="false">0.04*H266</f>
        <v>31.16</v>
      </c>
      <c r="G266" s="32" t="n">
        <f aca="false">0.03*H266</f>
        <v>23.37</v>
      </c>
      <c r="H266" s="32" t="n">
        <f aca="false">T266</f>
        <v>779</v>
      </c>
      <c r="I266" s="32" t="n">
        <f aca="false">0.5*C266</f>
        <v>416.765</v>
      </c>
      <c r="J266" s="35"/>
      <c r="K266" s="35"/>
      <c r="L266" s="35"/>
      <c r="M266" s="35"/>
      <c r="N266" s="35"/>
      <c r="O266" s="339" t="n">
        <v>16698</v>
      </c>
      <c r="P266" s="339" t="n">
        <v>17477</v>
      </c>
      <c r="Q266" s="234"/>
      <c r="R266" s="235"/>
      <c r="S266" s="69" t="n">
        <v>1</v>
      </c>
      <c r="T266" s="32" t="n">
        <f aca="false">(P266-O266)*S266</f>
        <v>779</v>
      </c>
      <c r="U266" s="38" t="n">
        <v>4369</v>
      </c>
      <c r="V266" s="39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31" t="s">
        <v>416</v>
      </c>
      <c r="C267" s="32" t="n">
        <f aca="false">H267+E267</f>
        <v>1053.95</v>
      </c>
      <c r="D267" s="32"/>
      <c r="E267" s="32" t="n">
        <f aca="false">F267+G267</f>
        <v>68.95</v>
      </c>
      <c r="F267" s="32" t="n">
        <f aca="false">0.04*H267</f>
        <v>39.4</v>
      </c>
      <c r="G267" s="32" t="n">
        <f aca="false">0.03*H267</f>
        <v>29.55</v>
      </c>
      <c r="H267" s="32" t="n">
        <f aca="false">T267</f>
        <v>985</v>
      </c>
      <c r="I267" s="32" t="n">
        <f aca="false">0.6*C267</f>
        <v>632.37</v>
      </c>
      <c r="J267" s="35"/>
      <c r="K267" s="35"/>
      <c r="L267" s="35"/>
      <c r="M267" s="35"/>
      <c r="N267" s="35"/>
      <c r="O267" s="155" t="n">
        <v>63767</v>
      </c>
      <c r="P267" s="155" t="n">
        <v>64752</v>
      </c>
      <c r="Q267" s="35"/>
      <c r="R267" s="37"/>
      <c r="S267" s="69" t="n">
        <v>1</v>
      </c>
      <c r="T267" s="32" t="n">
        <f aca="false">(P267-O267)*S267</f>
        <v>985</v>
      </c>
      <c r="U267" s="38"/>
      <c r="V267" s="39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31" t="s">
        <v>418</v>
      </c>
      <c r="C268" s="32" t="n">
        <f aca="false">H268+E268</f>
        <v>770.4</v>
      </c>
      <c r="D268" s="32"/>
      <c r="E268" s="32" t="n">
        <f aca="false">F268+G268</f>
        <v>50.4</v>
      </c>
      <c r="F268" s="32" t="n">
        <f aca="false">0.04*H268</f>
        <v>28.8</v>
      </c>
      <c r="G268" s="32" t="n">
        <f aca="false">0.03*H268</f>
        <v>21.6</v>
      </c>
      <c r="H268" s="32" t="n">
        <f aca="false">T268</f>
        <v>720</v>
      </c>
      <c r="I268" s="32" t="n">
        <f aca="false">0.6*C268</f>
        <v>462.24</v>
      </c>
      <c r="J268" s="35"/>
      <c r="K268" s="35"/>
      <c r="L268" s="35"/>
      <c r="M268" s="35"/>
      <c r="N268" s="35"/>
      <c r="O268" s="155" t="n">
        <v>37650</v>
      </c>
      <c r="P268" s="155" t="n">
        <v>38370</v>
      </c>
      <c r="Q268" s="35"/>
      <c r="R268" s="37"/>
      <c r="S268" s="69" t="n">
        <v>1</v>
      </c>
      <c r="T268" s="32" t="n">
        <f aca="false">(P268-O268)*S268</f>
        <v>720</v>
      </c>
      <c r="U268" s="38"/>
      <c r="V268" s="39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31"/>
      <c r="C269" s="32"/>
      <c r="D269" s="32"/>
      <c r="E269" s="32"/>
      <c r="F269" s="32"/>
      <c r="G269" s="32"/>
      <c r="H269" s="32"/>
      <c r="I269" s="32"/>
      <c r="J269" s="35"/>
      <c r="K269" s="35"/>
      <c r="L269" s="35"/>
      <c r="M269" s="35"/>
      <c r="N269" s="35"/>
      <c r="O269" s="32"/>
      <c r="P269" s="32"/>
      <c r="Q269" s="35"/>
      <c r="R269" s="37"/>
      <c r="S269" s="69"/>
      <c r="T269" s="32"/>
      <c r="U269" s="38"/>
      <c r="V269" s="39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108" t="s">
        <v>897</v>
      </c>
      <c r="C270" s="32" t="n">
        <f aca="false">H270+E270</f>
        <v>27.82</v>
      </c>
      <c r="D270" s="32"/>
      <c r="E270" s="32" t="n">
        <f aca="false">F270+G270</f>
        <v>1.82</v>
      </c>
      <c r="F270" s="32" t="n">
        <f aca="false">0.04*H270</f>
        <v>1.04</v>
      </c>
      <c r="G270" s="32" t="n">
        <f aca="false">0.03*H270</f>
        <v>0.78</v>
      </c>
      <c r="H270" s="32" t="n">
        <f aca="false">T270</f>
        <v>26</v>
      </c>
      <c r="I270" s="32" t="n">
        <f aca="false">0.6*C270</f>
        <v>16.692</v>
      </c>
      <c r="J270" s="35"/>
      <c r="K270" s="35"/>
      <c r="L270" s="35"/>
      <c r="M270" s="35"/>
      <c r="N270" s="35"/>
      <c r="O270" s="32" t="n">
        <v>376761</v>
      </c>
      <c r="P270" s="32" t="n">
        <v>376787</v>
      </c>
      <c r="Q270" s="35" t="s">
        <v>35</v>
      </c>
      <c r="R270" s="37"/>
      <c r="S270" s="32" t="n">
        <v>1</v>
      </c>
      <c r="T270" s="32" t="n">
        <f aca="false">(P270-O270)*S270</f>
        <v>26</v>
      </c>
      <c r="U270" s="38" t="s">
        <v>421</v>
      </c>
      <c r="V270" s="39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379" t="s">
        <v>423</v>
      </c>
      <c r="C271" s="130" t="n">
        <f aca="false">H271+E271</f>
        <v>0</v>
      </c>
      <c r="D271" s="130"/>
      <c r="E271" s="130" t="n">
        <f aca="false">F271+G271</f>
        <v>0</v>
      </c>
      <c r="F271" s="130" t="n">
        <f aca="false">0.04*H271</f>
        <v>0</v>
      </c>
      <c r="G271" s="130" t="n">
        <f aca="false">0.03*H271</f>
        <v>0</v>
      </c>
      <c r="H271" s="130" t="n">
        <f aca="false">T271</f>
        <v>0</v>
      </c>
      <c r="I271" s="130" t="n">
        <f aca="false">0.6*C271</f>
        <v>0</v>
      </c>
      <c r="J271" s="212"/>
      <c r="K271" s="212"/>
      <c r="L271" s="212"/>
      <c r="M271" s="212"/>
      <c r="N271" s="212"/>
      <c r="O271" s="130" t="n">
        <v>38296</v>
      </c>
      <c r="P271" s="130" t="n">
        <v>38296</v>
      </c>
      <c r="Q271" s="254"/>
      <c r="R271" s="255"/>
      <c r="S271" s="253" t="n">
        <v>1</v>
      </c>
      <c r="T271" s="130" t="n">
        <f aca="false">(P271-O271)*S271</f>
        <v>0</v>
      </c>
      <c r="U271" s="136"/>
      <c r="V271" s="129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6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152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0" t="s">
        <v>898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386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88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152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4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152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396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152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658" t="s">
        <v>428</v>
      </c>
      <c r="C277" s="659" t="n">
        <f aca="false">'Яблоко и ТП-7февраль    '!B73</f>
        <v>95750.0799999944</v>
      </c>
      <c r="D277" s="109"/>
      <c r="E277" s="660"/>
      <c r="F277" s="109"/>
      <c r="G277" s="109"/>
      <c r="H277" s="109"/>
      <c r="I277" s="109"/>
      <c r="J277" s="141"/>
      <c r="K277" s="141"/>
      <c r="L277" s="141"/>
      <c r="M277" s="141"/>
      <c r="N277" s="141"/>
      <c r="O277" s="661"/>
      <c r="P277" s="661"/>
      <c r="Q277" s="234"/>
      <c r="R277" s="263"/>
      <c r="S277" s="275"/>
      <c r="T277" s="32"/>
      <c r="U277" s="38"/>
      <c r="V277" s="39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0" t="s">
        <v>429</v>
      </c>
      <c r="C278" s="659" t="n">
        <f aca="false">'Яблоко и ТП-7февраль    '!B62</f>
        <v>156014.8</v>
      </c>
      <c r="D278" s="32"/>
      <c r="E278" s="32"/>
      <c r="F278" s="32"/>
      <c r="G278" s="32"/>
      <c r="H278" s="32"/>
      <c r="I278" s="32"/>
      <c r="J278" s="35"/>
      <c r="K278" s="35"/>
      <c r="L278" s="35"/>
      <c r="M278" s="35"/>
      <c r="N278" s="35"/>
      <c r="O278" s="32"/>
      <c r="P278" s="32"/>
      <c r="Q278" s="36"/>
      <c r="R278" s="107"/>
      <c r="S278" s="69"/>
      <c r="T278" s="32"/>
      <c r="U278" s="38"/>
      <c r="V278" s="39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108" t="s">
        <v>430</v>
      </c>
      <c r="C279" s="32" t="n">
        <f aca="false">H279+E279</f>
        <v>409.81</v>
      </c>
      <c r="D279" s="32"/>
      <c r="E279" s="32" t="n">
        <f aca="false">G279+F279</f>
        <v>26.81</v>
      </c>
      <c r="F279" s="32" t="n">
        <f aca="false">0.04*H279</f>
        <v>15.32</v>
      </c>
      <c r="G279" s="32" t="n">
        <f aca="false">0.03*H279</f>
        <v>11.49</v>
      </c>
      <c r="H279" s="32" t="n">
        <f aca="false">T279</f>
        <v>383</v>
      </c>
      <c r="I279" s="32" t="n">
        <f aca="false">0.6*C279</f>
        <v>245.886</v>
      </c>
      <c r="J279" s="35"/>
      <c r="K279" s="35"/>
      <c r="L279" s="35"/>
      <c r="M279" s="35"/>
      <c r="N279" s="35"/>
      <c r="O279" s="32" t="n">
        <v>50407</v>
      </c>
      <c r="P279" s="32" t="n">
        <v>50790</v>
      </c>
      <c r="Q279" s="36"/>
      <c r="R279" s="107"/>
      <c r="S279" s="69" t="n">
        <v>1</v>
      </c>
      <c r="T279" s="32" t="n">
        <f aca="false">(P279-O279)*S279</f>
        <v>383</v>
      </c>
      <c r="U279" s="38" t="s">
        <v>431</v>
      </c>
      <c r="V279" s="39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31" t="s">
        <v>433</v>
      </c>
      <c r="C280" s="32" t="n">
        <f aca="false">H280+E280</f>
        <v>0</v>
      </c>
      <c r="D280" s="32"/>
      <c r="E280" s="32" t="n">
        <f aca="false">F280+G280</f>
        <v>0</v>
      </c>
      <c r="F280" s="32" t="n">
        <f aca="false">0.04*H280</f>
        <v>0</v>
      </c>
      <c r="G280" s="32" t="n">
        <f aca="false">0.03*H280</f>
        <v>0</v>
      </c>
      <c r="H280" s="32" t="n">
        <f aca="false">T280</f>
        <v>0</v>
      </c>
      <c r="I280" s="32" t="n">
        <f aca="false">0.6*C280</f>
        <v>0</v>
      </c>
      <c r="J280" s="35"/>
      <c r="K280" s="35"/>
      <c r="L280" s="35"/>
      <c r="M280" s="35"/>
      <c r="N280" s="35"/>
      <c r="O280" s="32" t="n">
        <v>19323</v>
      </c>
      <c r="P280" s="32" t="n">
        <v>19323</v>
      </c>
      <c r="Q280" s="234"/>
      <c r="R280" s="78"/>
      <c r="S280" s="69" t="n">
        <v>1</v>
      </c>
      <c r="T280" s="32" t="n">
        <f aca="false">(P280-O280)*S280</f>
        <v>0</v>
      </c>
      <c r="U280" s="38" t="n">
        <v>282335</v>
      </c>
      <c r="V280" s="39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196"/>
      <c r="C281" s="32"/>
      <c r="D281" s="32"/>
      <c r="E281" s="32"/>
      <c r="F281" s="32"/>
      <c r="G281" s="32"/>
      <c r="H281" s="32"/>
      <c r="I281" s="32"/>
      <c r="J281" s="35"/>
      <c r="K281" s="35"/>
      <c r="L281" s="35"/>
      <c r="M281" s="35"/>
      <c r="N281" s="35"/>
      <c r="O281" s="32"/>
      <c r="P281" s="32"/>
      <c r="Q281" s="234"/>
      <c r="R281" s="78"/>
      <c r="S281" s="69"/>
      <c r="T281" s="32"/>
      <c r="U281" s="38"/>
      <c r="V281" s="39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196"/>
      <c r="C282" s="32"/>
      <c r="D282" s="32"/>
      <c r="E282" s="32"/>
      <c r="F282" s="32"/>
      <c r="G282" s="32"/>
      <c r="H282" s="32"/>
      <c r="I282" s="32"/>
      <c r="J282" s="35"/>
      <c r="K282" s="35"/>
      <c r="L282" s="35"/>
      <c r="M282" s="35"/>
      <c r="N282" s="35"/>
      <c r="O282" s="32"/>
      <c r="P282" s="32"/>
      <c r="Q282" s="234"/>
      <c r="R282" s="78"/>
      <c r="S282" s="69"/>
      <c r="T282" s="32"/>
      <c r="U282" s="38"/>
      <c r="V282" s="39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196"/>
      <c r="C283" s="32"/>
      <c r="D283" s="32"/>
      <c r="E283" s="32"/>
      <c r="F283" s="32"/>
      <c r="G283" s="32"/>
      <c r="H283" s="32"/>
      <c r="I283" s="32"/>
      <c r="J283" s="35"/>
      <c r="K283" s="35"/>
      <c r="L283" s="35"/>
      <c r="M283" s="35"/>
      <c r="N283" s="35"/>
      <c r="O283" s="32"/>
      <c r="P283" s="32"/>
      <c r="Q283" s="234"/>
      <c r="R283" s="78"/>
      <c r="S283" s="69"/>
      <c r="T283" s="32"/>
      <c r="U283" s="38"/>
      <c r="V283" s="39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196" t="s">
        <v>435</v>
      </c>
      <c r="C284" s="32" t="n">
        <f aca="false">H284+E284</f>
        <v>27.82</v>
      </c>
      <c r="D284" s="32"/>
      <c r="E284" s="32" t="n">
        <f aca="false">F284+G284</f>
        <v>1.82</v>
      </c>
      <c r="F284" s="32" t="n">
        <f aca="false">0.04*H284</f>
        <v>1.04</v>
      </c>
      <c r="G284" s="32" t="n">
        <f aca="false">0.03*H284</f>
        <v>0.78</v>
      </c>
      <c r="H284" s="32" t="n">
        <f aca="false">T284</f>
        <v>26</v>
      </c>
      <c r="I284" s="32" t="n">
        <f aca="false">0.6*C284</f>
        <v>16.692</v>
      </c>
      <c r="J284" s="35"/>
      <c r="K284" s="35"/>
      <c r="L284" s="35"/>
      <c r="M284" s="35"/>
      <c r="N284" s="35"/>
      <c r="O284" s="32" t="n">
        <v>13978</v>
      </c>
      <c r="P284" s="32" t="n">
        <v>14004</v>
      </c>
      <c r="Q284" s="234"/>
      <c r="R284" s="78"/>
      <c r="S284" s="69" t="n">
        <v>1</v>
      </c>
      <c r="T284" s="32" t="n">
        <f aca="false">(P284-O284)*S284</f>
        <v>26</v>
      </c>
      <c r="U284" s="38" t="n">
        <v>1507</v>
      </c>
      <c r="V284" s="39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3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209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405"/>
      <c r="C286" s="130" t="n">
        <f aca="false">H286+E286</f>
        <v>2022.3</v>
      </c>
      <c r="D286" s="130"/>
      <c r="E286" s="130" t="n">
        <f aca="false">F286+G286</f>
        <v>132.3</v>
      </c>
      <c r="F286" s="130" t="n">
        <f aca="false">0.04*H286</f>
        <v>75.6</v>
      </c>
      <c r="G286" s="130" t="n">
        <f aca="false">0.03*H286</f>
        <v>56.7</v>
      </c>
      <c r="H286" s="130" t="n">
        <f aca="false">T286</f>
        <v>1890</v>
      </c>
      <c r="I286" s="130" t="n">
        <f aca="false">0.6*C286</f>
        <v>1213.38</v>
      </c>
      <c r="J286" s="212"/>
      <c r="K286" s="212"/>
      <c r="L286" s="212"/>
      <c r="M286" s="212"/>
      <c r="N286" s="212"/>
      <c r="O286" s="130" t="n">
        <v>94092</v>
      </c>
      <c r="P286" s="130" t="n">
        <v>95982</v>
      </c>
      <c r="Q286" s="254"/>
      <c r="R286" s="255"/>
      <c r="S286" s="253" t="n">
        <v>1</v>
      </c>
      <c r="T286" s="130" t="n">
        <f aca="false">(P286-O286)*S286</f>
        <v>1890</v>
      </c>
      <c r="U286" s="136" t="n">
        <v>7347</v>
      </c>
      <c r="V286" s="129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06" t="s">
        <v>439</v>
      </c>
      <c r="C287" s="130" t="n">
        <f aca="false">H287+E287</f>
        <v>1126.71</v>
      </c>
      <c r="D287" s="130"/>
      <c r="E287" s="130" t="n">
        <f aca="false">F287+G287</f>
        <v>73.71</v>
      </c>
      <c r="F287" s="130" t="n">
        <f aca="false">0.04*H287</f>
        <v>42.12</v>
      </c>
      <c r="G287" s="130" t="n">
        <f aca="false">0.03*H287</f>
        <v>31.59</v>
      </c>
      <c r="H287" s="130" t="n">
        <f aca="false">T287</f>
        <v>1053</v>
      </c>
      <c r="I287" s="130" t="n">
        <f aca="false">0.6*C287</f>
        <v>676.026</v>
      </c>
      <c r="J287" s="212"/>
      <c r="K287" s="212"/>
      <c r="L287" s="212"/>
      <c r="M287" s="212"/>
      <c r="N287" s="212"/>
      <c r="O287" s="130" t="n">
        <v>319842</v>
      </c>
      <c r="P287" s="130" t="n">
        <v>320895</v>
      </c>
      <c r="Q287" s="254"/>
      <c r="R287" s="255"/>
      <c r="S287" s="253" t="n">
        <v>1</v>
      </c>
      <c r="T287" s="130" t="n">
        <f aca="false">(P287-O287)*S287</f>
        <v>1053</v>
      </c>
      <c r="U287" s="136" t="n">
        <v>2706</v>
      </c>
      <c r="V287" s="407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408" t="s">
        <v>441</v>
      </c>
      <c r="C288" s="130" t="n">
        <f aca="false">H288+E288</f>
        <v>8130.93</v>
      </c>
      <c r="D288" s="130"/>
      <c r="E288" s="130" t="n">
        <f aca="false">F288+G288</f>
        <v>531.93</v>
      </c>
      <c r="F288" s="130" t="n">
        <f aca="false">0.04*H288</f>
        <v>303.96</v>
      </c>
      <c r="G288" s="130" t="n">
        <f aca="false">0.03*H288</f>
        <v>227.97</v>
      </c>
      <c r="H288" s="130" t="n">
        <f aca="false">T288</f>
        <v>7599</v>
      </c>
      <c r="I288" s="130" t="n">
        <f aca="false">0.6*C288</f>
        <v>4878.558</v>
      </c>
      <c r="J288" s="212"/>
      <c r="K288" s="212"/>
      <c r="L288" s="212"/>
      <c r="M288" s="212"/>
      <c r="N288" s="212"/>
      <c r="O288" s="130" t="n">
        <v>348119</v>
      </c>
      <c r="P288" s="130" t="n">
        <v>355718</v>
      </c>
      <c r="Q288" s="254"/>
      <c r="R288" s="255"/>
      <c r="S288" s="253" t="n">
        <v>1</v>
      </c>
      <c r="T288" s="130" t="n">
        <f aca="false">(P288-O288)*S288</f>
        <v>7599</v>
      </c>
      <c r="U288" s="136" t="n">
        <v>526</v>
      </c>
      <c r="V288" s="407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06" t="s">
        <v>443</v>
      </c>
      <c r="C289" s="130" t="n">
        <f aca="false">H289+E289</f>
        <v>16756.2</v>
      </c>
      <c r="D289" s="130"/>
      <c r="E289" s="130" t="n">
        <f aca="false">F289+G289</f>
        <v>1096.2</v>
      </c>
      <c r="F289" s="130" t="n">
        <f aca="false">0.04*H289</f>
        <v>626.4</v>
      </c>
      <c r="G289" s="130" t="n">
        <f aca="false">0.03*H289</f>
        <v>469.8</v>
      </c>
      <c r="H289" s="130" t="n">
        <f aca="false">T289</f>
        <v>15660</v>
      </c>
      <c r="I289" s="130" t="n">
        <f aca="false">0.6*C289</f>
        <v>10053.72</v>
      </c>
      <c r="J289" s="212"/>
      <c r="K289" s="212"/>
      <c r="L289" s="212"/>
      <c r="M289" s="212"/>
      <c r="N289" s="212"/>
      <c r="O289" s="130" t="n">
        <v>12477</v>
      </c>
      <c r="P289" s="130" t="n">
        <v>12733</v>
      </c>
      <c r="Q289" s="254"/>
      <c r="R289" s="255"/>
      <c r="S289" s="253" t="n">
        <v>60</v>
      </c>
      <c r="T289" s="130" t="n">
        <f aca="false">(P289-O289)*S289+300</f>
        <v>15660</v>
      </c>
      <c r="U289" s="136"/>
      <c r="V289" s="407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06" t="s">
        <v>445</v>
      </c>
      <c r="C290" s="130" t="n">
        <f aca="false">H290+E290</f>
        <v>307.09</v>
      </c>
      <c r="D290" s="130"/>
      <c r="E290" s="130" t="n">
        <f aca="false">F290+G290</f>
        <v>20.09</v>
      </c>
      <c r="F290" s="130" t="n">
        <f aca="false">0.04*H290</f>
        <v>11.48</v>
      </c>
      <c r="G290" s="130" t="n">
        <f aca="false">0.03*H290</f>
        <v>8.61</v>
      </c>
      <c r="H290" s="130" t="n">
        <f aca="false">T290</f>
        <v>287</v>
      </c>
      <c r="I290" s="130" t="n">
        <f aca="false">0.6*C290</f>
        <v>184.254</v>
      </c>
      <c r="J290" s="212"/>
      <c r="K290" s="212"/>
      <c r="L290" s="212"/>
      <c r="M290" s="212"/>
      <c r="N290" s="212"/>
      <c r="O290" s="130" t="n">
        <v>124290</v>
      </c>
      <c r="P290" s="130" t="n">
        <v>124577</v>
      </c>
      <c r="Q290" s="254"/>
      <c r="R290" s="255"/>
      <c r="S290" s="253" t="n">
        <v>1</v>
      </c>
      <c r="T290" s="130" t="n">
        <f aca="false">(P290-O290)*S290</f>
        <v>287</v>
      </c>
      <c r="U290" s="136"/>
      <c r="V290" s="409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06" t="s">
        <v>447</v>
      </c>
      <c r="C291" s="130" t="n">
        <f aca="false">H291+E291</f>
        <v>646.28</v>
      </c>
      <c r="D291" s="130"/>
      <c r="E291" s="130" t="n">
        <f aca="false">F291+G291</f>
        <v>42.28</v>
      </c>
      <c r="F291" s="130" t="n">
        <f aca="false">0.04*H291</f>
        <v>24.16</v>
      </c>
      <c r="G291" s="130" t="n">
        <f aca="false">0.03*H291</f>
        <v>18.12</v>
      </c>
      <c r="H291" s="130" t="n">
        <f aca="false">T291</f>
        <v>604</v>
      </c>
      <c r="I291" s="130" t="n">
        <f aca="false">0.6*C291</f>
        <v>387.768</v>
      </c>
      <c r="J291" s="212"/>
      <c r="K291" s="212"/>
      <c r="L291" s="212"/>
      <c r="M291" s="212"/>
      <c r="N291" s="212"/>
      <c r="O291" s="130" t="n">
        <v>41581</v>
      </c>
      <c r="P291" s="130" t="n">
        <v>42185</v>
      </c>
      <c r="Q291" s="254"/>
      <c r="R291" s="255"/>
      <c r="S291" s="253" t="n">
        <v>1</v>
      </c>
      <c r="T291" s="130" t="n">
        <f aca="false">(P291-O291)*S291</f>
        <v>604</v>
      </c>
      <c r="U291" s="136" t="n">
        <v>437</v>
      </c>
      <c r="V291" s="407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410" t="s">
        <v>449</v>
      </c>
      <c r="C292" s="130" t="n">
        <f aca="false">H292+E292</f>
        <v>0</v>
      </c>
      <c r="D292" s="130"/>
      <c r="E292" s="130" t="n">
        <f aca="false">F292+G292</f>
        <v>0</v>
      </c>
      <c r="F292" s="130" t="n">
        <f aca="false">0.04*H292</f>
        <v>0</v>
      </c>
      <c r="G292" s="130" t="n">
        <f aca="false">0.03*H292</f>
        <v>0</v>
      </c>
      <c r="H292" s="130" t="n">
        <f aca="false">T292</f>
        <v>0</v>
      </c>
      <c r="I292" s="130" t="n">
        <f aca="false">0.6*C292</f>
        <v>0</v>
      </c>
      <c r="J292" s="212"/>
      <c r="K292" s="212"/>
      <c r="L292" s="212"/>
      <c r="M292" s="212"/>
      <c r="N292" s="212"/>
      <c r="O292" s="130" t="n">
        <v>153727</v>
      </c>
      <c r="P292" s="130" t="n">
        <v>153727</v>
      </c>
      <c r="Q292" s="254"/>
      <c r="R292" s="255"/>
      <c r="S292" s="253" t="n">
        <v>1</v>
      </c>
      <c r="T292" s="130" t="n">
        <f aca="false">(P292-O292)*S292</f>
        <v>0</v>
      </c>
      <c r="U292" s="136" t="n">
        <v>5006</v>
      </c>
      <c r="V292" s="407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06"/>
      <c r="C293" s="130"/>
      <c r="D293" s="130"/>
      <c r="E293" s="130"/>
      <c r="F293" s="130"/>
      <c r="G293" s="130"/>
      <c r="H293" s="130"/>
      <c r="I293" s="130"/>
      <c r="J293" s="212"/>
      <c r="K293" s="212"/>
      <c r="L293" s="212"/>
      <c r="M293" s="212"/>
      <c r="N293" s="212"/>
      <c r="O293" s="130"/>
      <c r="P293" s="130"/>
      <c r="Q293" s="254"/>
      <c r="R293" s="255"/>
      <c r="S293" s="253"/>
      <c r="T293" s="130"/>
      <c r="U293" s="136"/>
      <c r="V293" s="407"/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06" t="s">
        <v>899</v>
      </c>
      <c r="C294" s="130" t="n">
        <f aca="false">H294+E294</f>
        <v>402.32</v>
      </c>
      <c r="D294" s="130"/>
      <c r="E294" s="130" t="n">
        <f aca="false">F294+G294</f>
        <v>26.32</v>
      </c>
      <c r="F294" s="130" t="n">
        <f aca="false">0.04*H294</f>
        <v>15.04</v>
      </c>
      <c r="G294" s="130" t="n">
        <f aca="false">0.03*H294</f>
        <v>11.28</v>
      </c>
      <c r="H294" s="130" t="n">
        <f aca="false">T294</f>
        <v>376</v>
      </c>
      <c r="I294" s="130" t="n">
        <f aca="false">0.6*C294</f>
        <v>241.392</v>
      </c>
      <c r="J294" s="212"/>
      <c r="K294" s="212"/>
      <c r="L294" s="212"/>
      <c r="M294" s="212"/>
      <c r="N294" s="212"/>
      <c r="O294" s="130" t="n">
        <v>2525</v>
      </c>
      <c r="P294" s="130" t="n">
        <v>2901</v>
      </c>
      <c r="Q294" s="254"/>
      <c r="R294" s="255"/>
      <c r="S294" s="253" t="n">
        <v>1</v>
      </c>
      <c r="T294" s="130" t="n">
        <f aca="false">(P294-O294)*S294</f>
        <v>376</v>
      </c>
      <c r="U294" s="136" t="n">
        <v>3233</v>
      </c>
      <c r="V294" s="407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06" t="s">
        <v>453</v>
      </c>
      <c r="C295" s="130" t="n">
        <f aca="false">H295+E295</f>
        <v>3432.56</v>
      </c>
      <c r="D295" s="130"/>
      <c r="E295" s="130" t="n">
        <f aca="false">F295+G295</f>
        <v>224.56</v>
      </c>
      <c r="F295" s="130" t="n">
        <f aca="false">0.04*H295</f>
        <v>128.32</v>
      </c>
      <c r="G295" s="130" t="n">
        <f aca="false">0.03*H295</f>
        <v>96.24</v>
      </c>
      <c r="H295" s="130" t="n">
        <f aca="false">T295</f>
        <v>3208</v>
      </c>
      <c r="I295" s="130" t="n">
        <f aca="false">0.6*C295</f>
        <v>2059.536</v>
      </c>
      <c r="J295" s="212"/>
      <c r="K295" s="212"/>
      <c r="L295" s="212"/>
      <c r="M295" s="212"/>
      <c r="N295" s="212"/>
      <c r="O295" s="130" t="n">
        <v>449926</v>
      </c>
      <c r="P295" s="130" t="n">
        <v>453134</v>
      </c>
      <c r="Q295" s="254"/>
      <c r="R295" s="255"/>
      <c r="S295" s="253" t="n">
        <v>1</v>
      </c>
      <c r="T295" s="130" t="n">
        <f aca="false">(P295-O295)*S295</f>
        <v>3208</v>
      </c>
      <c r="U295" s="136" t="n">
        <v>4506</v>
      </c>
      <c r="V295" s="407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06" t="s">
        <v>455</v>
      </c>
      <c r="C296" s="130" t="n">
        <f aca="false">H296+E296</f>
        <v>8796.47</v>
      </c>
      <c r="D296" s="130"/>
      <c r="E296" s="130" t="n">
        <f aca="false">F296+G296</f>
        <v>575.47</v>
      </c>
      <c r="F296" s="130" t="n">
        <f aca="false">0.04*H296</f>
        <v>328.84</v>
      </c>
      <c r="G296" s="130" t="n">
        <f aca="false">0.03*H296</f>
        <v>246.63</v>
      </c>
      <c r="H296" s="130" t="n">
        <f aca="false">T296</f>
        <v>8221</v>
      </c>
      <c r="I296" s="130" t="n">
        <f aca="false">0.6*C296</f>
        <v>5277.882</v>
      </c>
      <c r="J296" s="212"/>
      <c r="K296" s="212"/>
      <c r="L296" s="212"/>
      <c r="M296" s="212"/>
      <c r="N296" s="212"/>
      <c r="O296" s="130" t="n">
        <v>518197</v>
      </c>
      <c r="P296" s="130" t="n">
        <v>526418</v>
      </c>
      <c r="Q296" s="254"/>
      <c r="R296" s="255"/>
      <c r="S296" s="253" t="n">
        <v>1</v>
      </c>
      <c r="T296" s="130" t="n">
        <f aca="false">(P296-O296)*S296</f>
        <v>8221</v>
      </c>
      <c r="U296" s="136" t="n">
        <v>361</v>
      </c>
      <c r="V296" s="407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06" t="s">
        <v>900</v>
      </c>
      <c r="C297" s="413" t="n">
        <f aca="false">H297+E297</f>
        <v>6423.21</v>
      </c>
      <c r="D297" s="130"/>
      <c r="E297" s="130" t="n">
        <f aca="false">F297+G297</f>
        <v>420.21</v>
      </c>
      <c r="F297" s="130" t="n">
        <f aca="false">0.04*H297</f>
        <v>240.12</v>
      </c>
      <c r="G297" s="130" t="n">
        <f aca="false">0.03*H297</f>
        <v>180.09</v>
      </c>
      <c r="H297" s="130" t="n">
        <f aca="false">T297</f>
        <v>6003</v>
      </c>
      <c r="I297" s="130" t="n">
        <f aca="false">0.6*C297</f>
        <v>3853.926</v>
      </c>
      <c r="J297" s="212"/>
      <c r="K297" s="212"/>
      <c r="L297" s="212"/>
      <c r="M297" s="212"/>
      <c r="N297" s="212"/>
      <c r="O297" s="130" t="n">
        <f aca="false">28095+1465</f>
        <v>29560</v>
      </c>
      <c r="P297" s="130" t="n">
        <f aca="false">33501+2062</f>
        <v>35563</v>
      </c>
      <c r="Q297" s="254"/>
      <c r="R297" s="255"/>
      <c r="S297" s="253" t="n">
        <v>1</v>
      </c>
      <c r="T297" s="130" t="n">
        <f aca="false">(P297-O297)*S297</f>
        <v>6003</v>
      </c>
      <c r="U297" s="136" t="n">
        <v>9263</v>
      </c>
      <c r="V297" s="407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06" t="s">
        <v>459</v>
      </c>
      <c r="C298" s="130" t="n">
        <f aca="false">H298+E298</f>
        <v>2096.13</v>
      </c>
      <c r="D298" s="130"/>
      <c r="E298" s="130" t="n">
        <f aca="false">F298+G298</f>
        <v>137.13</v>
      </c>
      <c r="F298" s="130" t="n">
        <f aca="false">0.04*H298</f>
        <v>78.36</v>
      </c>
      <c r="G298" s="130" t="n">
        <f aca="false">0.03*H298</f>
        <v>58.77</v>
      </c>
      <c r="H298" s="130" t="n">
        <f aca="false">T298</f>
        <v>1959</v>
      </c>
      <c r="I298" s="130" t="n">
        <f aca="false">0.6*C298</f>
        <v>1257.678</v>
      </c>
      <c r="J298" s="212"/>
      <c r="K298" s="212"/>
      <c r="L298" s="212"/>
      <c r="M298" s="212"/>
      <c r="N298" s="212"/>
      <c r="O298" s="130" t="n">
        <v>280191</v>
      </c>
      <c r="P298" s="130" t="n">
        <v>282150</v>
      </c>
      <c r="Q298" s="254"/>
      <c r="R298" s="255"/>
      <c r="S298" s="253" t="n">
        <v>1</v>
      </c>
      <c r="T298" s="130" t="n">
        <f aca="false">(P298-O298)*S298</f>
        <v>1959</v>
      </c>
      <c r="U298" s="136" t="n">
        <v>776</v>
      </c>
      <c r="V298" s="407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06" t="s">
        <v>461</v>
      </c>
      <c r="C299" s="130" t="n">
        <f aca="false">H299+E299</f>
        <v>1532.24</v>
      </c>
      <c r="D299" s="130"/>
      <c r="E299" s="130" t="n">
        <f aca="false">F299+G299</f>
        <v>100.24</v>
      </c>
      <c r="F299" s="130" t="n">
        <f aca="false">0.04*H299</f>
        <v>57.28</v>
      </c>
      <c r="G299" s="130" t="n">
        <f aca="false">0.03*H299</f>
        <v>42.96</v>
      </c>
      <c r="H299" s="130" t="n">
        <f aca="false">T299</f>
        <v>1432</v>
      </c>
      <c r="I299" s="130" t="n">
        <f aca="false">0.6*C299</f>
        <v>919.344</v>
      </c>
      <c r="J299" s="212"/>
      <c r="K299" s="212"/>
      <c r="L299" s="212"/>
      <c r="M299" s="212"/>
      <c r="N299" s="212"/>
      <c r="O299" s="130" t="n">
        <v>86804</v>
      </c>
      <c r="P299" s="130" t="n">
        <v>88236</v>
      </c>
      <c r="Q299" s="254"/>
      <c r="R299" s="255"/>
      <c r="S299" s="253" t="n">
        <v>1</v>
      </c>
      <c r="T299" s="130" t="n">
        <f aca="false">(P299-O299)*S299</f>
        <v>1432</v>
      </c>
      <c r="U299" s="136" t="n">
        <v>4291</v>
      </c>
      <c r="V299" s="407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06" t="s">
        <v>463</v>
      </c>
      <c r="C300" s="130" t="n">
        <f aca="false">H300+E300</f>
        <v>933.04</v>
      </c>
      <c r="D300" s="130"/>
      <c r="E300" s="130" t="n">
        <f aca="false">F300+G300</f>
        <v>61.04</v>
      </c>
      <c r="F300" s="130" t="n">
        <f aca="false">0.04*H300</f>
        <v>34.88</v>
      </c>
      <c r="G300" s="130" t="n">
        <f aca="false">0.03*H300</f>
        <v>26.16</v>
      </c>
      <c r="H300" s="130" t="n">
        <f aca="false">T300</f>
        <v>872</v>
      </c>
      <c r="I300" s="130" t="n">
        <f aca="false">0.6*C300</f>
        <v>559.824</v>
      </c>
      <c r="J300" s="212"/>
      <c r="K300" s="212"/>
      <c r="L300" s="212"/>
      <c r="M300" s="212"/>
      <c r="N300" s="212"/>
      <c r="O300" s="130" t="n">
        <v>36639</v>
      </c>
      <c r="P300" s="130" t="n">
        <v>37511</v>
      </c>
      <c r="Q300" s="254"/>
      <c r="R300" s="255"/>
      <c r="S300" s="253" t="n">
        <v>1</v>
      </c>
      <c r="T300" s="130" t="n">
        <f aca="false">(P300-O300)*S300</f>
        <v>872</v>
      </c>
      <c r="U300" s="136" t="n">
        <v>101522115</v>
      </c>
      <c r="V300" s="407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06" t="s">
        <v>465</v>
      </c>
      <c r="C301" s="130" t="n">
        <f aca="false">H301+E301</f>
        <v>283.55</v>
      </c>
      <c r="D301" s="130"/>
      <c r="E301" s="130" t="n">
        <f aca="false">F301+G301</f>
        <v>18.55</v>
      </c>
      <c r="F301" s="130" t="n">
        <f aca="false">0.04*H301</f>
        <v>10.6</v>
      </c>
      <c r="G301" s="130" t="n">
        <f aca="false">0.03*H301</f>
        <v>7.95</v>
      </c>
      <c r="H301" s="130" t="n">
        <f aca="false">T301</f>
        <v>265</v>
      </c>
      <c r="I301" s="130" t="n">
        <f aca="false">0.6*C301</f>
        <v>170.13</v>
      </c>
      <c r="J301" s="212"/>
      <c r="K301" s="212"/>
      <c r="L301" s="212"/>
      <c r="M301" s="212"/>
      <c r="N301" s="212"/>
      <c r="O301" s="130" t="n">
        <v>18403</v>
      </c>
      <c r="P301" s="130" t="n">
        <v>18668</v>
      </c>
      <c r="Q301" s="254"/>
      <c r="R301" s="255"/>
      <c r="S301" s="253" t="n">
        <v>1</v>
      </c>
      <c r="T301" s="130" t="n">
        <f aca="false">(P301-O301)*S301</f>
        <v>265</v>
      </c>
      <c r="U301" s="136" t="n">
        <v>1116</v>
      </c>
      <c r="V301" s="407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06" t="s">
        <v>467</v>
      </c>
      <c r="C302" s="130" t="n">
        <f aca="false">H302+E302</f>
        <v>357.38</v>
      </c>
      <c r="D302" s="130"/>
      <c r="E302" s="130" t="n">
        <f aca="false">F302+G302</f>
        <v>23.38</v>
      </c>
      <c r="F302" s="130" t="n">
        <f aca="false">0.04*H302</f>
        <v>13.36</v>
      </c>
      <c r="G302" s="130" t="n">
        <f aca="false">0.03*H302</f>
        <v>10.02</v>
      </c>
      <c r="H302" s="130" t="n">
        <f aca="false">T302</f>
        <v>334</v>
      </c>
      <c r="I302" s="130" t="n">
        <f aca="false">0.6*C302</f>
        <v>214.428</v>
      </c>
      <c r="J302" s="212"/>
      <c r="K302" s="212"/>
      <c r="L302" s="212"/>
      <c r="M302" s="212"/>
      <c r="N302" s="212"/>
      <c r="O302" s="130" t="n">
        <v>25801</v>
      </c>
      <c r="P302" s="130" t="n">
        <v>26135</v>
      </c>
      <c r="Q302" s="254"/>
      <c r="R302" s="255"/>
      <c r="S302" s="253" t="n">
        <v>1</v>
      </c>
      <c r="T302" s="130" t="n">
        <f aca="false">(P302-O302)*S302</f>
        <v>334</v>
      </c>
      <c r="U302" s="136" t="n">
        <v>7838</v>
      </c>
      <c r="V302" s="407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06" t="s">
        <v>469</v>
      </c>
      <c r="C303" s="130" t="n">
        <f aca="false">H303+E303</f>
        <v>1393.14</v>
      </c>
      <c r="D303" s="130"/>
      <c r="E303" s="130" t="n">
        <f aca="false">F303+G303</f>
        <v>91.14</v>
      </c>
      <c r="F303" s="130" t="n">
        <f aca="false">0.04*H303</f>
        <v>52.08</v>
      </c>
      <c r="G303" s="130" t="n">
        <f aca="false">0.03*H303</f>
        <v>39.06</v>
      </c>
      <c r="H303" s="130" t="n">
        <f aca="false">T303</f>
        <v>1302</v>
      </c>
      <c r="I303" s="130" t="n">
        <f aca="false">0.6*C303</f>
        <v>835.884</v>
      </c>
      <c r="J303" s="212"/>
      <c r="K303" s="212"/>
      <c r="L303" s="212"/>
      <c r="M303" s="212"/>
      <c r="N303" s="212"/>
      <c r="O303" s="130" t="n">
        <v>244174</v>
      </c>
      <c r="P303" s="130" t="n">
        <v>245476</v>
      </c>
      <c r="Q303" s="254"/>
      <c r="R303" s="255"/>
      <c r="S303" s="253" t="n">
        <v>1</v>
      </c>
      <c r="T303" s="130" t="n">
        <f aca="false">(P303-O303)*S303</f>
        <v>1302</v>
      </c>
      <c r="U303" s="136" t="n">
        <v>8906</v>
      </c>
      <c r="V303" s="407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06" t="s">
        <v>471</v>
      </c>
      <c r="C304" s="130" t="n">
        <f aca="false">H304+E304</f>
        <v>4623.47</v>
      </c>
      <c r="D304" s="130"/>
      <c r="E304" s="130" t="n">
        <f aca="false">F304+G304</f>
        <v>302.47</v>
      </c>
      <c r="F304" s="130" t="n">
        <f aca="false">0.04*H304</f>
        <v>172.84</v>
      </c>
      <c r="G304" s="130" t="n">
        <f aca="false">0.03*H304</f>
        <v>129.63</v>
      </c>
      <c r="H304" s="130" t="n">
        <f aca="false">T304</f>
        <v>4321</v>
      </c>
      <c r="I304" s="130" t="n">
        <f aca="false">0.6*C304</f>
        <v>2774.082</v>
      </c>
      <c r="J304" s="212"/>
      <c r="K304" s="212"/>
      <c r="L304" s="212"/>
      <c r="M304" s="212"/>
      <c r="N304" s="212"/>
      <c r="O304" s="130" t="n">
        <v>384046</v>
      </c>
      <c r="P304" s="130" t="n">
        <v>388367</v>
      </c>
      <c r="Q304" s="254"/>
      <c r="R304" s="255"/>
      <c r="S304" s="253" t="n">
        <v>1</v>
      </c>
      <c r="T304" s="130" t="n">
        <f aca="false">(P304-O304)*S304</f>
        <v>4321</v>
      </c>
      <c r="U304" s="136" t="n">
        <v>4786</v>
      </c>
      <c r="V304" s="407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06" t="s">
        <v>901</v>
      </c>
      <c r="C305" s="130" t="n">
        <f aca="false">H305+E305</f>
        <v>240.75</v>
      </c>
      <c r="D305" s="130"/>
      <c r="E305" s="130" t="n">
        <f aca="false">F305+G305</f>
        <v>15.75</v>
      </c>
      <c r="F305" s="130" t="n">
        <f aca="false">0.04*H305</f>
        <v>9</v>
      </c>
      <c r="G305" s="130" t="n">
        <f aca="false">0.03*H305</f>
        <v>6.75</v>
      </c>
      <c r="H305" s="130" t="n">
        <f aca="false">T305</f>
        <v>225</v>
      </c>
      <c r="I305" s="130" t="n">
        <f aca="false">0.6*C305</f>
        <v>144.45</v>
      </c>
      <c r="J305" s="212"/>
      <c r="K305" s="212"/>
      <c r="L305" s="212"/>
      <c r="M305" s="212"/>
      <c r="N305" s="212"/>
      <c r="O305" s="130" t="n">
        <v>79915</v>
      </c>
      <c r="P305" s="130" t="n">
        <v>80140</v>
      </c>
      <c r="Q305" s="254"/>
      <c r="R305" s="255"/>
      <c r="S305" s="253" t="n">
        <v>1</v>
      </c>
      <c r="T305" s="130" t="n">
        <f aca="false">(P305-O305)*S305</f>
        <v>225</v>
      </c>
      <c r="U305" s="136" t="n">
        <v>3506</v>
      </c>
      <c r="V305" s="407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06" t="s">
        <v>475</v>
      </c>
      <c r="C306" s="130" t="n">
        <f aca="false">H306+E306</f>
        <v>685.87</v>
      </c>
      <c r="D306" s="130"/>
      <c r="E306" s="130" t="n">
        <f aca="false">F306+G306</f>
        <v>44.87</v>
      </c>
      <c r="F306" s="130" t="n">
        <f aca="false">0.04*H306</f>
        <v>25.64</v>
      </c>
      <c r="G306" s="130" t="n">
        <f aca="false">0.03*H306</f>
        <v>19.23</v>
      </c>
      <c r="H306" s="130" t="n">
        <f aca="false">T306</f>
        <v>641</v>
      </c>
      <c r="I306" s="130" t="n">
        <f aca="false">0.6*C306</f>
        <v>411.522</v>
      </c>
      <c r="J306" s="212"/>
      <c r="K306" s="212"/>
      <c r="L306" s="212"/>
      <c r="M306" s="212"/>
      <c r="N306" s="212"/>
      <c r="O306" s="130" t="n">
        <v>198691</v>
      </c>
      <c r="P306" s="130" t="n">
        <v>199332</v>
      </c>
      <c r="Q306" s="254"/>
      <c r="R306" s="255"/>
      <c r="S306" s="253" t="n">
        <v>1</v>
      </c>
      <c r="T306" s="130" t="n">
        <f aca="false">(P306-O306)*S306</f>
        <v>641</v>
      </c>
      <c r="U306" s="136" t="n">
        <v>2406</v>
      </c>
      <c r="V306" s="407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06" t="s">
        <v>477</v>
      </c>
      <c r="C307" s="130" t="n">
        <f aca="false">H307+E307</f>
        <v>1190.91</v>
      </c>
      <c r="D307" s="130"/>
      <c r="E307" s="130" t="n">
        <f aca="false">F307+G307</f>
        <v>77.91</v>
      </c>
      <c r="F307" s="130" t="n">
        <f aca="false">0.04*H307</f>
        <v>44.52</v>
      </c>
      <c r="G307" s="130" t="n">
        <f aca="false">0.03*H307</f>
        <v>33.39</v>
      </c>
      <c r="H307" s="130" t="n">
        <f aca="false">T307</f>
        <v>1113</v>
      </c>
      <c r="I307" s="130" t="n">
        <f aca="false">0.6*C307</f>
        <v>714.546</v>
      </c>
      <c r="J307" s="212"/>
      <c r="K307" s="212"/>
      <c r="L307" s="212"/>
      <c r="M307" s="212"/>
      <c r="N307" s="212"/>
      <c r="O307" s="130" t="n">
        <v>343379</v>
      </c>
      <c r="P307" s="130" t="n">
        <v>344492</v>
      </c>
      <c r="Q307" s="254"/>
      <c r="R307" s="255"/>
      <c r="S307" s="253" t="n">
        <v>1</v>
      </c>
      <c r="T307" s="130" t="n">
        <f aca="false">(P307-O307)*S307</f>
        <v>1113</v>
      </c>
      <c r="U307" s="136" t="n">
        <v>4306</v>
      </c>
      <c r="V307" s="407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06"/>
      <c r="C308" s="130"/>
      <c r="D308" s="130"/>
      <c r="E308" s="130"/>
      <c r="F308" s="130"/>
      <c r="G308" s="130"/>
      <c r="H308" s="130"/>
      <c r="I308" s="130"/>
      <c r="J308" s="212"/>
      <c r="K308" s="212"/>
      <c r="L308" s="212"/>
      <c r="M308" s="212"/>
      <c r="N308" s="212"/>
      <c r="O308" s="130"/>
      <c r="P308" s="130"/>
      <c r="Q308" s="254"/>
      <c r="R308" s="255"/>
      <c r="S308" s="253"/>
      <c r="T308" s="130"/>
      <c r="U308" s="136"/>
      <c r="V308" s="407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06" t="s">
        <v>479</v>
      </c>
      <c r="C309" s="130" t="n">
        <f aca="false">H309+E309</f>
        <v>0</v>
      </c>
      <c r="D309" s="130"/>
      <c r="E309" s="130" t="n">
        <f aca="false">F309+G309</f>
        <v>0</v>
      </c>
      <c r="F309" s="130" t="n">
        <f aca="false">0.04*H309</f>
        <v>0</v>
      </c>
      <c r="G309" s="130" t="n">
        <f aca="false">0.03*H309</f>
        <v>0</v>
      </c>
      <c r="H309" s="130" t="n">
        <f aca="false">T309</f>
        <v>0</v>
      </c>
      <c r="I309" s="130" t="n">
        <f aca="false">0.6*C309</f>
        <v>0</v>
      </c>
      <c r="J309" s="212"/>
      <c r="K309" s="212"/>
      <c r="L309" s="212"/>
      <c r="M309" s="212"/>
      <c r="N309" s="212"/>
      <c r="O309" s="130" t="n">
        <v>392079</v>
      </c>
      <c r="P309" s="130" t="n">
        <v>392079</v>
      </c>
      <c r="Q309" s="254"/>
      <c r="R309" s="255"/>
      <c r="S309" s="253" t="n">
        <v>1</v>
      </c>
      <c r="T309" s="130" t="n">
        <f aca="false">(P309-O309)*S309</f>
        <v>0</v>
      </c>
      <c r="U309" s="136" t="n">
        <v>806</v>
      </c>
      <c r="V309" s="407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06" t="s">
        <v>480</v>
      </c>
      <c r="C310" s="130" t="n">
        <f aca="false">H310+E310</f>
        <v>2936.08</v>
      </c>
      <c r="D310" s="130"/>
      <c r="E310" s="130" t="n">
        <f aca="false">F310+G310</f>
        <v>192.08</v>
      </c>
      <c r="F310" s="130" t="n">
        <f aca="false">0.04*H310</f>
        <v>109.76</v>
      </c>
      <c r="G310" s="130" t="n">
        <f aca="false">0.03*H310</f>
        <v>82.32</v>
      </c>
      <c r="H310" s="130" t="n">
        <f aca="false">T310</f>
        <v>2744</v>
      </c>
      <c r="I310" s="130" t="n">
        <f aca="false">0.6*C310</f>
        <v>1761.648</v>
      </c>
      <c r="J310" s="212"/>
      <c r="K310" s="212"/>
      <c r="L310" s="212"/>
      <c r="M310" s="212"/>
      <c r="N310" s="212"/>
      <c r="O310" s="130" t="n">
        <v>120465</v>
      </c>
      <c r="P310" s="130" t="n">
        <v>123209</v>
      </c>
      <c r="Q310" s="254"/>
      <c r="R310" s="255"/>
      <c r="S310" s="253" t="n">
        <v>1</v>
      </c>
      <c r="T310" s="130" t="n">
        <f aca="false">(P310-O310)*S310</f>
        <v>2744</v>
      </c>
      <c r="U310" s="136" t="n">
        <v>1131</v>
      </c>
      <c r="V310" s="407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06" t="s">
        <v>482</v>
      </c>
      <c r="C311" s="130" t="n">
        <f aca="false">H311+E311</f>
        <v>128.4</v>
      </c>
      <c r="D311" s="130"/>
      <c r="E311" s="130" t="n">
        <f aca="false">F311+G311</f>
        <v>8.4</v>
      </c>
      <c r="F311" s="130" t="n">
        <f aca="false">0.04*H311</f>
        <v>4.8</v>
      </c>
      <c r="G311" s="130" t="n">
        <f aca="false">0.03*H311</f>
        <v>3.6</v>
      </c>
      <c r="H311" s="130" t="n">
        <f aca="false">T311</f>
        <v>120</v>
      </c>
      <c r="I311" s="130" t="n">
        <f aca="false">0.6*C311</f>
        <v>77.04</v>
      </c>
      <c r="J311" s="212"/>
      <c r="K311" s="212"/>
      <c r="L311" s="212"/>
      <c r="M311" s="212"/>
      <c r="N311" s="212"/>
      <c r="O311" s="130" t="n">
        <v>28990</v>
      </c>
      <c r="P311" s="130" t="n">
        <v>29110</v>
      </c>
      <c r="Q311" s="254"/>
      <c r="R311" s="255"/>
      <c r="S311" s="253" t="n">
        <v>1</v>
      </c>
      <c r="T311" s="130" t="n">
        <f aca="false">(P311-O311)*S311</f>
        <v>120</v>
      </c>
      <c r="U311" s="136" t="n">
        <v>2125</v>
      </c>
      <c r="V311" s="407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06"/>
      <c r="C312" s="413"/>
      <c r="D312" s="130"/>
      <c r="E312" s="130"/>
      <c r="F312" s="130"/>
      <c r="G312" s="130"/>
      <c r="H312" s="130"/>
      <c r="I312" s="130"/>
      <c r="J312" s="212"/>
      <c r="K312" s="212"/>
      <c r="L312" s="212"/>
      <c r="M312" s="212"/>
      <c r="N312" s="212"/>
      <c r="O312" s="130"/>
      <c r="P312" s="130"/>
      <c r="Q312" s="254"/>
      <c r="R312" s="255"/>
      <c r="S312" s="253"/>
      <c r="T312" s="130"/>
      <c r="U312" s="136"/>
      <c r="V312" s="407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06" t="s">
        <v>902</v>
      </c>
      <c r="C313" s="130" t="n">
        <f aca="false">H313+E313</f>
        <v>175.48</v>
      </c>
      <c r="D313" s="130"/>
      <c r="E313" s="130" t="n">
        <f aca="false">F313+G313</f>
        <v>11.48</v>
      </c>
      <c r="F313" s="130" t="n">
        <f aca="false">0.04*H313</f>
        <v>6.56</v>
      </c>
      <c r="G313" s="130" t="n">
        <f aca="false">0.03*H313</f>
        <v>4.92</v>
      </c>
      <c r="H313" s="130" t="n">
        <f aca="false">T313</f>
        <v>164</v>
      </c>
      <c r="I313" s="130" t="n">
        <f aca="false">0.6*C313</f>
        <v>105.288</v>
      </c>
      <c r="J313" s="212"/>
      <c r="K313" s="212"/>
      <c r="L313" s="212"/>
      <c r="M313" s="212"/>
      <c r="N313" s="212"/>
      <c r="O313" s="130" t="n">
        <v>85688</v>
      </c>
      <c r="P313" s="130" t="n">
        <v>85852</v>
      </c>
      <c r="Q313" s="254"/>
      <c r="R313" s="255"/>
      <c r="S313" s="253" t="n">
        <v>1</v>
      </c>
      <c r="T313" s="130" t="n">
        <f aca="false">(P313-O313)*S313</f>
        <v>164</v>
      </c>
      <c r="U313" s="136" t="n">
        <v>2831</v>
      </c>
      <c r="V313" s="407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06" t="s">
        <v>486</v>
      </c>
      <c r="C314" s="130" t="n">
        <f aca="false">H314+E314</f>
        <v>966.21</v>
      </c>
      <c r="D314" s="130"/>
      <c r="E314" s="130" t="n">
        <f aca="false">F314+G314</f>
        <v>63.21</v>
      </c>
      <c r="F314" s="130" t="n">
        <f aca="false">0.04*H314</f>
        <v>36.12</v>
      </c>
      <c r="G314" s="130" t="n">
        <f aca="false">0.03*H314</f>
        <v>27.09</v>
      </c>
      <c r="H314" s="130" t="n">
        <f aca="false">T314</f>
        <v>903</v>
      </c>
      <c r="I314" s="130" t="n">
        <f aca="false">0.6*C314</f>
        <v>579.726</v>
      </c>
      <c r="J314" s="212"/>
      <c r="K314" s="212"/>
      <c r="L314" s="212"/>
      <c r="M314" s="212"/>
      <c r="N314" s="212"/>
      <c r="O314" s="130" t="n">
        <v>289784</v>
      </c>
      <c r="P314" s="130" t="n">
        <v>290687</v>
      </c>
      <c r="Q314" s="254"/>
      <c r="R314" s="255"/>
      <c r="S314" s="253" t="n">
        <v>1</v>
      </c>
      <c r="T314" s="130" t="n">
        <f aca="false">(P314-O314)*S314</f>
        <v>903</v>
      </c>
      <c r="U314" s="136" t="n">
        <v>506</v>
      </c>
      <c r="V314" s="407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06"/>
      <c r="C315" s="130"/>
      <c r="D315" s="130"/>
      <c r="E315" s="130"/>
      <c r="F315" s="130"/>
      <c r="G315" s="130"/>
      <c r="H315" s="130"/>
      <c r="I315" s="130"/>
      <c r="J315" s="212"/>
      <c r="K315" s="212"/>
      <c r="L315" s="212"/>
      <c r="M315" s="212"/>
      <c r="N315" s="212"/>
      <c r="O315" s="130"/>
      <c r="P315" s="130"/>
      <c r="Q315" s="254"/>
      <c r="R315" s="255"/>
      <c r="S315" s="253"/>
      <c r="T315" s="130"/>
      <c r="U315" s="136"/>
      <c r="V315" s="407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06" t="s">
        <v>488</v>
      </c>
      <c r="C316" s="130" t="n">
        <f aca="false">H316+E316</f>
        <v>14659</v>
      </c>
      <c r="D316" s="130"/>
      <c r="E316" s="130" t="n">
        <f aca="false">F316+G316</f>
        <v>959</v>
      </c>
      <c r="F316" s="130" t="n">
        <f aca="false">0.04*H316</f>
        <v>548</v>
      </c>
      <c r="G316" s="130" t="n">
        <f aca="false">0.03*H316</f>
        <v>411</v>
      </c>
      <c r="H316" s="130" t="n">
        <f aca="false">T316</f>
        <v>13700</v>
      </c>
      <c r="I316" s="130" t="n">
        <f aca="false">0.6*C316</f>
        <v>8795.4</v>
      </c>
      <c r="J316" s="212"/>
      <c r="K316" s="212"/>
      <c r="L316" s="212"/>
      <c r="M316" s="212"/>
      <c r="N316" s="212"/>
      <c r="O316" s="130" t="n">
        <v>19111</v>
      </c>
      <c r="P316" s="130" t="n">
        <v>19796</v>
      </c>
      <c r="Q316" s="254"/>
      <c r="R316" s="255"/>
      <c r="S316" s="253" t="n">
        <v>20</v>
      </c>
      <c r="T316" s="130" t="n">
        <f aca="false">(P316-O316)*S316</f>
        <v>13700</v>
      </c>
      <c r="U316" s="136" t="n">
        <v>1064</v>
      </c>
      <c r="V316" s="407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06" t="s">
        <v>490</v>
      </c>
      <c r="C317" s="130" t="n">
        <f aca="false">H317+E317</f>
        <v>8500.08</v>
      </c>
      <c r="D317" s="130"/>
      <c r="E317" s="130" t="n">
        <f aca="false">F317+G317</f>
        <v>556.08</v>
      </c>
      <c r="F317" s="130" t="n">
        <f aca="false">0.04*H317</f>
        <v>317.76</v>
      </c>
      <c r="G317" s="130" t="n">
        <f aca="false">0.03*H317</f>
        <v>238.32</v>
      </c>
      <c r="H317" s="130" t="n">
        <f aca="false">T317</f>
        <v>7944</v>
      </c>
      <c r="I317" s="130" t="n">
        <f aca="false">0.6*C317</f>
        <v>5100.048</v>
      </c>
      <c r="J317" s="212"/>
      <c r="K317" s="212"/>
      <c r="L317" s="212"/>
      <c r="M317" s="212"/>
      <c r="N317" s="212"/>
      <c r="O317" s="130" t="n">
        <v>230795</v>
      </c>
      <c r="P317" s="130" t="n">
        <v>238739</v>
      </c>
      <c r="Q317" s="254"/>
      <c r="R317" s="255"/>
      <c r="S317" s="253" t="n">
        <v>1</v>
      </c>
      <c r="T317" s="130" t="n">
        <f aca="false">(P317-O317)*S317</f>
        <v>7944</v>
      </c>
      <c r="U317" s="136" t="n">
        <v>1173</v>
      </c>
      <c r="V317" s="407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408" t="s">
        <v>903</v>
      </c>
      <c r="C318" s="130" t="n">
        <f aca="false">H318+E318</f>
        <v>3551.33</v>
      </c>
      <c r="D318" s="130"/>
      <c r="E318" s="130" t="n">
        <f aca="false">F318+G318</f>
        <v>232.33</v>
      </c>
      <c r="F318" s="130" t="n">
        <f aca="false">0.04*H318</f>
        <v>132.76</v>
      </c>
      <c r="G318" s="130" t="n">
        <f aca="false">0.03*H318</f>
        <v>99.57</v>
      </c>
      <c r="H318" s="130" t="n">
        <f aca="false">T318</f>
        <v>3319</v>
      </c>
      <c r="I318" s="130" t="n">
        <f aca="false">0.6*C318</f>
        <v>2130.798</v>
      </c>
      <c r="J318" s="212"/>
      <c r="K318" s="212"/>
      <c r="L318" s="212"/>
      <c r="M318" s="212"/>
      <c r="N318" s="212"/>
      <c r="O318" s="130" t="n">
        <v>560051</v>
      </c>
      <c r="P318" s="130" t="n">
        <v>563370</v>
      </c>
      <c r="Q318" s="254"/>
      <c r="R318" s="255"/>
      <c r="S318" s="253" t="n">
        <v>1</v>
      </c>
      <c r="T318" s="130" t="n">
        <f aca="false">(P318-O318)*S318</f>
        <v>3319</v>
      </c>
      <c r="U318" s="136" t="n">
        <v>35821</v>
      </c>
      <c r="V318" s="129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143" t="s">
        <v>396</v>
      </c>
      <c r="C319" s="130" t="n">
        <f aca="false">H319+E319</f>
        <v>889.17</v>
      </c>
      <c r="D319" s="130"/>
      <c r="E319" s="130" t="n">
        <f aca="false">F319+G319</f>
        <v>58.17</v>
      </c>
      <c r="F319" s="130" t="n">
        <f aca="false">0.04*H319</f>
        <v>33.24</v>
      </c>
      <c r="G319" s="130" t="n">
        <f aca="false">0.03*H319</f>
        <v>24.93</v>
      </c>
      <c r="H319" s="130" t="n">
        <f aca="false">T319</f>
        <v>831</v>
      </c>
      <c r="I319" s="130" t="n">
        <f aca="false">0.6*C319</f>
        <v>533.502</v>
      </c>
      <c r="J319" s="212"/>
      <c r="K319" s="212"/>
      <c r="L319" s="212"/>
      <c r="M319" s="212"/>
      <c r="N319" s="212"/>
      <c r="O319" s="130" t="n">
        <v>26811</v>
      </c>
      <c r="P319" s="130" t="n">
        <v>27642</v>
      </c>
      <c r="Q319" s="254"/>
      <c r="R319" s="255"/>
      <c r="S319" s="253" t="n">
        <v>1</v>
      </c>
      <c r="T319" s="130" t="n">
        <f aca="false">(P319-O319)*S319</f>
        <v>831</v>
      </c>
      <c r="U319" s="136" t="n">
        <v>103473542</v>
      </c>
      <c r="V319" s="129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408" t="s">
        <v>459</v>
      </c>
      <c r="C320" s="130" t="n">
        <f aca="false">H320+E320</f>
        <v>701.92</v>
      </c>
      <c r="D320" s="130"/>
      <c r="E320" s="130" t="n">
        <f aca="false">F320+G320</f>
        <v>45.92</v>
      </c>
      <c r="F320" s="130" t="n">
        <f aca="false">0.04*H320</f>
        <v>26.24</v>
      </c>
      <c r="G320" s="130" t="n">
        <f aca="false">0.03*H320</f>
        <v>19.68</v>
      </c>
      <c r="H320" s="130" t="n">
        <f aca="false">T320</f>
        <v>656</v>
      </c>
      <c r="I320" s="130" t="n">
        <f aca="false">0.6*C320</f>
        <v>421.152</v>
      </c>
      <c r="J320" s="212"/>
      <c r="K320" s="212"/>
      <c r="L320" s="212"/>
      <c r="M320" s="212"/>
      <c r="N320" s="212"/>
      <c r="O320" s="130" t="n">
        <v>23329</v>
      </c>
      <c r="P320" s="130" t="n">
        <v>23985</v>
      </c>
      <c r="Q320" s="254"/>
      <c r="R320" s="255"/>
      <c r="S320" s="253" t="n">
        <v>1</v>
      </c>
      <c r="T320" s="130" t="n">
        <f aca="false">(P320-O320)*S320</f>
        <v>656</v>
      </c>
      <c r="U320" s="136" t="n">
        <v>103095559</v>
      </c>
      <c r="V320" s="129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408" t="s">
        <v>496</v>
      </c>
      <c r="C321" s="130" t="n">
        <f aca="false">H321+E321</f>
        <v>1042.18</v>
      </c>
      <c r="D321" s="130"/>
      <c r="E321" s="130" t="n">
        <f aca="false">F321+G321</f>
        <v>68.18</v>
      </c>
      <c r="F321" s="130" t="n">
        <f aca="false">0.04*H321</f>
        <v>38.96</v>
      </c>
      <c r="G321" s="130" t="n">
        <f aca="false">0.03*H321</f>
        <v>29.22</v>
      </c>
      <c r="H321" s="130" t="n">
        <f aca="false">T321</f>
        <v>974</v>
      </c>
      <c r="I321" s="130" t="n">
        <f aca="false">0.6*C321</f>
        <v>625.308</v>
      </c>
      <c r="J321" s="212"/>
      <c r="K321" s="212"/>
      <c r="L321" s="212"/>
      <c r="M321" s="212"/>
      <c r="N321" s="212"/>
      <c r="O321" s="130" t="n">
        <v>41002</v>
      </c>
      <c r="P321" s="130" t="n">
        <v>41976</v>
      </c>
      <c r="Q321" s="254"/>
      <c r="R321" s="255"/>
      <c r="S321" s="253" t="n">
        <v>1</v>
      </c>
      <c r="T321" s="130" t="n">
        <f aca="false">(P321-O321)*S321</f>
        <v>974</v>
      </c>
      <c r="U321" s="136"/>
      <c r="V321" s="129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379" t="s">
        <v>498</v>
      </c>
      <c r="C322" s="130" t="n">
        <f aca="false">H322+E322</f>
        <v>1460.55</v>
      </c>
      <c r="D322" s="130"/>
      <c r="E322" s="130" t="n">
        <f aca="false">F322+G322</f>
        <v>95.55</v>
      </c>
      <c r="F322" s="130" t="n">
        <f aca="false">0.04*H322</f>
        <v>54.6</v>
      </c>
      <c r="G322" s="130" t="n">
        <f aca="false">0.03*H322</f>
        <v>40.95</v>
      </c>
      <c r="H322" s="130" t="n">
        <f aca="false">T322</f>
        <v>1365</v>
      </c>
      <c r="I322" s="130" t="n">
        <f aca="false">0.6*C322</f>
        <v>876.33</v>
      </c>
      <c r="J322" s="212"/>
      <c r="K322" s="212"/>
      <c r="L322" s="212"/>
      <c r="M322" s="212"/>
      <c r="N322" s="212"/>
      <c r="O322" s="130" t="n">
        <v>57698</v>
      </c>
      <c r="P322" s="130" t="n">
        <v>59063</v>
      </c>
      <c r="Q322" s="254"/>
      <c r="R322" s="255"/>
      <c r="S322" s="253" t="n">
        <v>1</v>
      </c>
      <c r="T322" s="130" t="n">
        <f aca="false">(P322-O322)*S322</f>
        <v>1365</v>
      </c>
      <c r="U322" s="136" t="n">
        <v>4616</v>
      </c>
      <c r="V322" s="129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379" t="s">
        <v>500</v>
      </c>
      <c r="C323" s="130" t="n">
        <f aca="false">H323+E323</f>
        <v>15465.78</v>
      </c>
      <c r="D323" s="130"/>
      <c r="E323" s="130" t="n">
        <f aca="false">F323+G323</f>
        <v>1011.78</v>
      </c>
      <c r="F323" s="130" t="n">
        <f aca="false">0.04*H323</f>
        <v>578.16</v>
      </c>
      <c r="G323" s="130" t="n">
        <f aca="false">0.03*H323</f>
        <v>433.62</v>
      </c>
      <c r="H323" s="130" t="n">
        <f aca="false">T323</f>
        <v>14454</v>
      </c>
      <c r="I323" s="130" t="n">
        <f aca="false">0.6*C323</f>
        <v>9279.468</v>
      </c>
      <c r="J323" s="212"/>
      <c r="K323" s="212"/>
      <c r="L323" s="212"/>
      <c r="M323" s="212"/>
      <c r="N323" s="212"/>
      <c r="O323" s="130" t="n">
        <v>61197</v>
      </c>
      <c r="P323" s="130" t="n">
        <v>63419</v>
      </c>
      <c r="Q323" s="254"/>
      <c r="R323" s="255"/>
      <c r="S323" s="253" t="n">
        <v>20</v>
      </c>
      <c r="T323" s="130" t="n">
        <f aca="false">(P323-O323)*S323-T326-C327-T286-T317-T324-T325-T167-T168-T173</f>
        <v>14454</v>
      </c>
      <c r="U323" s="136"/>
      <c r="V323" s="129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379" t="s">
        <v>501</v>
      </c>
      <c r="C324" s="130" t="n">
        <f aca="false">H324+E324</f>
        <v>6436.05</v>
      </c>
      <c r="D324" s="130"/>
      <c r="E324" s="130" t="n">
        <f aca="false">F324+G324</f>
        <v>421.05</v>
      </c>
      <c r="F324" s="130" t="n">
        <f aca="false">0.04*H324</f>
        <v>240.6</v>
      </c>
      <c r="G324" s="130" t="n">
        <f aca="false">0.03*H324</f>
        <v>180.45</v>
      </c>
      <c r="H324" s="130" t="n">
        <f aca="false">T324</f>
        <v>6015</v>
      </c>
      <c r="I324" s="130" t="n">
        <f aca="false">0.6*C324</f>
        <v>3861.63</v>
      </c>
      <c r="J324" s="212"/>
      <c r="K324" s="212"/>
      <c r="L324" s="212"/>
      <c r="M324" s="212"/>
      <c r="N324" s="212"/>
      <c r="O324" s="130" t="n">
        <v>44433</v>
      </c>
      <c r="P324" s="130" t="n">
        <v>50448</v>
      </c>
      <c r="Q324" s="254"/>
      <c r="R324" s="255"/>
      <c r="S324" s="253" t="n">
        <v>1</v>
      </c>
      <c r="T324" s="130" t="n">
        <f aca="false">(P324-O324)*S324</f>
        <v>6015</v>
      </c>
      <c r="U324" s="136" t="n">
        <v>286</v>
      </c>
      <c r="V324" s="129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379"/>
      <c r="C325" s="130" t="n">
        <f aca="false">H325+E325</f>
        <v>778.96</v>
      </c>
      <c r="D325" s="130"/>
      <c r="E325" s="130" t="n">
        <f aca="false">F325+G325</f>
        <v>50.96</v>
      </c>
      <c r="F325" s="130" t="n">
        <f aca="false">0.04*H325</f>
        <v>29.12</v>
      </c>
      <c r="G325" s="130" t="n">
        <f aca="false">0.03*H325</f>
        <v>21.84</v>
      </c>
      <c r="H325" s="130" t="n">
        <f aca="false">T325</f>
        <v>728</v>
      </c>
      <c r="I325" s="130" t="n">
        <f aca="false">0.6*C325</f>
        <v>467.376</v>
      </c>
      <c r="J325" s="212"/>
      <c r="K325" s="212"/>
      <c r="L325" s="212"/>
      <c r="M325" s="212"/>
      <c r="N325" s="212"/>
      <c r="O325" s="130" t="n">
        <v>14345</v>
      </c>
      <c r="P325" s="130" t="n">
        <v>15073</v>
      </c>
      <c r="Q325" s="254"/>
      <c r="R325" s="255"/>
      <c r="S325" s="253" t="n">
        <v>1</v>
      </c>
      <c r="T325" s="130" t="n">
        <f aca="false">(P325-O325)*S325</f>
        <v>728</v>
      </c>
      <c r="U325" s="136"/>
      <c r="V325" s="129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379" t="s">
        <v>501</v>
      </c>
      <c r="C326" s="130" t="n">
        <f aca="false">H326+E326</f>
        <v>1081.77</v>
      </c>
      <c r="D326" s="130"/>
      <c r="E326" s="130" t="n">
        <f aca="false">F326+G326</f>
        <v>70.77</v>
      </c>
      <c r="F326" s="130" t="n">
        <f aca="false">0.04*H326</f>
        <v>40.44</v>
      </c>
      <c r="G326" s="130" t="n">
        <f aca="false">0.03*H326</f>
        <v>30.33</v>
      </c>
      <c r="H326" s="130" t="n">
        <f aca="false">T326</f>
        <v>1011</v>
      </c>
      <c r="I326" s="130" t="n">
        <f aca="false">0.6*C326</f>
        <v>649.062</v>
      </c>
      <c r="J326" s="212"/>
      <c r="K326" s="212"/>
      <c r="L326" s="212"/>
      <c r="M326" s="212"/>
      <c r="N326" s="212"/>
      <c r="O326" s="130" t="n">
        <v>8723</v>
      </c>
      <c r="P326" s="130" t="n">
        <v>9734</v>
      </c>
      <c r="Q326" s="254"/>
      <c r="R326" s="255"/>
      <c r="S326" s="253" t="n">
        <v>1</v>
      </c>
      <c r="T326" s="130" t="n">
        <f aca="false">(P326-O326)*S326</f>
        <v>1011</v>
      </c>
      <c r="U326" s="136"/>
      <c r="V326" s="129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408"/>
      <c r="C327" s="130" t="n">
        <v>12000</v>
      </c>
      <c r="D327" s="130"/>
      <c r="E327" s="130"/>
      <c r="F327" s="130"/>
      <c r="G327" s="130"/>
      <c r="H327" s="130"/>
      <c r="I327" s="130"/>
      <c r="J327" s="212"/>
      <c r="K327" s="212"/>
      <c r="L327" s="212"/>
      <c r="M327" s="212"/>
      <c r="N327" s="212"/>
      <c r="O327" s="130"/>
      <c r="P327" s="130"/>
      <c r="Q327" s="254"/>
      <c r="R327" s="255"/>
      <c r="S327" s="253"/>
      <c r="T327" s="130" t="n">
        <v>0</v>
      </c>
      <c r="U327" s="136"/>
      <c r="V327" s="129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2" t="s">
        <v>506</v>
      </c>
      <c r="C328" s="161" t="n">
        <f aca="false">SUM(C286:C327)</f>
        <v>132153.51</v>
      </c>
      <c r="D328" s="148"/>
      <c r="E328" s="148"/>
      <c r="F328" s="148"/>
      <c r="G328" s="148"/>
      <c r="H328" s="148"/>
      <c r="I328" s="206" t="n">
        <f aca="false">0.6*C328</f>
        <v>79292.106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152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15" t="s">
        <v>507</v>
      </c>
      <c r="C329" s="161" t="n">
        <f aca="false">SUM(C166:C327)</f>
        <v>512631.545799995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152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152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152"/>
      <c r="V331" s="153"/>
      <c r="W331" s="19"/>
      <c r="X331" s="9"/>
      <c r="Y331" s="9"/>
      <c r="Z331" s="9"/>
      <c r="AA331" s="9"/>
      <c r="AB331" s="9"/>
      <c r="AC331" s="9"/>
    </row>
    <row r="332" customFormat="false" ht="25.5" hidden="false" customHeight="false" outlineLevel="0" collapsed="false">
      <c r="A332" s="10"/>
      <c r="B332" s="1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31" t="s">
        <v>509</v>
      </c>
      <c r="C333" s="32" t="n">
        <f aca="false">H333+E333</f>
        <v>0</v>
      </c>
      <c r="D333" s="32"/>
      <c r="E333" s="32" t="n">
        <f aca="false">F333+G333</f>
        <v>0</v>
      </c>
      <c r="F333" s="32" t="n">
        <f aca="false">0.04*H333</f>
        <v>0</v>
      </c>
      <c r="G333" s="32" t="n">
        <f aca="false">0.03*H333</f>
        <v>0</v>
      </c>
      <c r="H333" s="32" t="n">
        <f aca="false">T333</f>
        <v>0</v>
      </c>
      <c r="I333" s="32" t="n">
        <f aca="false">0.6*C333</f>
        <v>0</v>
      </c>
      <c r="J333" s="35"/>
      <c r="K333" s="35"/>
      <c r="L333" s="35"/>
      <c r="M333" s="35"/>
      <c r="N333" s="35"/>
      <c r="O333" s="32" t="n">
        <v>12350</v>
      </c>
      <c r="P333" s="32" t="n">
        <v>12350</v>
      </c>
      <c r="Q333" s="35"/>
      <c r="R333" s="37"/>
      <c r="S333" s="69" t="n">
        <v>1</v>
      </c>
      <c r="T333" s="32" t="n">
        <f aca="false">(P333-O333)*S333</f>
        <v>0</v>
      </c>
      <c r="U333" s="38" t="n">
        <v>55953</v>
      </c>
      <c r="V333" s="39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31" t="s">
        <v>511</v>
      </c>
      <c r="C334" s="32" t="n">
        <f aca="false">H334+E334</f>
        <v>166.92</v>
      </c>
      <c r="D334" s="32"/>
      <c r="E334" s="32" t="n">
        <f aca="false">F334+G334</f>
        <v>10.92</v>
      </c>
      <c r="F334" s="32" t="n">
        <f aca="false">0.04*H334</f>
        <v>6.24</v>
      </c>
      <c r="G334" s="32" t="n">
        <f aca="false">0.03*H334</f>
        <v>4.68</v>
      </c>
      <c r="H334" s="32" t="n">
        <f aca="false">T334</f>
        <v>156</v>
      </c>
      <c r="I334" s="32" t="n">
        <f aca="false">0.6*C334</f>
        <v>100.152</v>
      </c>
      <c r="J334" s="35"/>
      <c r="K334" s="35"/>
      <c r="L334" s="35"/>
      <c r="M334" s="35"/>
      <c r="N334" s="35"/>
      <c r="O334" s="32" t="n">
        <v>17292</v>
      </c>
      <c r="P334" s="32" t="n">
        <v>17448</v>
      </c>
      <c r="Q334" s="35"/>
      <c r="R334" s="37"/>
      <c r="S334" s="69" t="n">
        <v>1</v>
      </c>
      <c r="T334" s="32" t="n">
        <f aca="false">(P334-O334)*S334</f>
        <v>156</v>
      </c>
      <c r="U334" s="38" t="n">
        <v>1485</v>
      </c>
      <c r="V334" s="39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16" t="s">
        <v>513</v>
      </c>
      <c r="C335" s="32" t="n">
        <f aca="false">H335+E335</f>
        <v>23.54</v>
      </c>
      <c r="D335" s="32"/>
      <c r="E335" s="32" t="n">
        <f aca="false">F335+G335</f>
        <v>1.54</v>
      </c>
      <c r="F335" s="32" t="n">
        <f aca="false">0.04*H335</f>
        <v>0.88</v>
      </c>
      <c r="G335" s="32" t="n">
        <f aca="false">0.03*H335</f>
        <v>0.66</v>
      </c>
      <c r="H335" s="32" t="n">
        <f aca="false">T335</f>
        <v>22</v>
      </c>
      <c r="I335" s="32" t="n">
        <f aca="false">0.6*C335</f>
        <v>14.124</v>
      </c>
      <c r="J335" s="35"/>
      <c r="K335" s="35"/>
      <c r="L335" s="35"/>
      <c r="M335" s="35"/>
      <c r="N335" s="35"/>
      <c r="O335" s="32" t="n">
        <v>15642</v>
      </c>
      <c r="P335" s="32" t="n">
        <v>15664</v>
      </c>
      <c r="Q335" s="35"/>
      <c r="R335" s="37"/>
      <c r="S335" s="69" t="n">
        <v>1</v>
      </c>
      <c r="T335" s="32" t="n">
        <f aca="false">(P335-O335)*S335</f>
        <v>22</v>
      </c>
      <c r="U335" s="38"/>
      <c r="V335" s="39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16" t="s">
        <v>515</v>
      </c>
      <c r="C336" s="32" t="n">
        <f aca="false">H336+E336</f>
        <v>1250.83</v>
      </c>
      <c r="D336" s="32"/>
      <c r="E336" s="32" t="n">
        <f aca="false">F336+G336</f>
        <v>81.83</v>
      </c>
      <c r="F336" s="32" t="n">
        <f aca="false">0.04*H336</f>
        <v>46.76</v>
      </c>
      <c r="G336" s="32" t="n">
        <f aca="false">0.03*H336</f>
        <v>35.07</v>
      </c>
      <c r="H336" s="32" t="n">
        <f aca="false">T336</f>
        <v>1169</v>
      </c>
      <c r="I336" s="32" t="n">
        <f aca="false">0.6*C336</f>
        <v>750.498</v>
      </c>
      <c r="J336" s="35"/>
      <c r="K336" s="35"/>
      <c r="L336" s="35"/>
      <c r="M336" s="35"/>
      <c r="N336" s="35"/>
      <c r="O336" s="339" t="n">
        <f aca="false">68689+5741+35812</f>
        <v>110242</v>
      </c>
      <c r="P336" s="339" t="n">
        <f aca="false">69506+5771+36134</f>
        <v>111411</v>
      </c>
      <c r="Q336" s="35"/>
      <c r="R336" s="37"/>
      <c r="S336" s="69" t="n">
        <v>1</v>
      </c>
      <c r="T336" s="32" t="n">
        <f aca="false">(P336-O336)*S336</f>
        <v>1169</v>
      </c>
      <c r="U336" s="38"/>
      <c r="V336" s="39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417" t="s">
        <v>517</v>
      </c>
      <c r="C337" s="32" t="n">
        <f aca="false">H337+E337</f>
        <v>143.38</v>
      </c>
      <c r="D337" s="32"/>
      <c r="E337" s="32" t="n">
        <f aca="false">F337+G337</f>
        <v>9.38</v>
      </c>
      <c r="F337" s="32" t="n">
        <f aca="false">0.04*H337</f>
        <v>5.36</v>
      </c>
      <c r="G337" s="32" t="n">
        <f aca="false">0.03*H337</f>
        <v>4.02</v>
      </c>
      <c r="H337" s="32" t="n">
        <f aca="false">T337</f>
        <v>134</v>
      </c>
      <c r="I337" s="32" t="n">
        <f aca="false">0.6*C337</f>
        <v>86.028</v>
      </c>
      <c r="J337" s="35"/>
      <c r="K337" s="35"/>
      <c r="L337" s="35"/>
      <c r="M337" s="35"/>
      <c r="N337" s="35"/>
      <c r="O337" s="32" t="n">
        <v>1477</v>
      </c>
      <c r="P337" s="32" t="n">
        <v>1611</v>
      </c>
      <c r="Q337" s="35"/>
      <c r="R337" s="37"/>
      <c r="S337" s="69" t="n">
        <v>1</v>
      </c>
      <c r="T337" s="32" t="n">
        <f aca="false">(P337-O337)*S337</f>
        <v>134</v>
      </c>
      <c r="U337" s="418" t="s">
        <v>518</v>
      </c>
      <c r="V337" s="39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419" t="s">
        <v>520</v>
      </c>
      <c r="C338" s="32" t="n">
        <f aca="false">H338+E338</f>
        <v>43.87</v>
      </c>
      <c r="D338" s="32"/>
      <c r="E338" s="32" t="n">
        <f aca="false">F338+G338</f>
        <v>2.87</v>
      </c>
      <c r="F338" s="32" t="n">
        <f aca="false">0.04*H338</f>
        <v>1.64</v>
      </c>
      <c r="G338" s="32" t="n">
        <f aca="false">0.03*H338</f>
        <v>1.23</v>
      </c>
      <c r="H338" s="32" t="n">
        <f aca="false">T338</f>
        <v>41</v>
      </c>
      <c r="I338" s="32" t="n">
        <f aca="false">0.6*C338</f>
        <v>26.322</v>
      </c>
      <c r="J338" s="35"/>
      <c r="K338" s="35"/>
      <c r="L338" s="35"/>
      <c r="M338" s="35"/>
      <c r="N338" s="35"/>
      <c r="O338" s="32" t="n">
        <v>1356</v>
      </c>
      <c r="P338" s="32" t="n">
        <v>1397</v>
      </c>
      <c r="Q338" s="35"/>
      <c r="R338" s="37"/>
      <c r="S338" s="69" t="n">
        <v>1</v>
      </c>
      <c r="T338" s="32" t="n">
        <f aca="false">(P338-O338)*S338</f>
        <v>41</v>
      </c>
      <c r="U338" s="418" t="s">
        <v>521</v>
      </c>
      <c r="V338" s="39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419" t="s">
        <v>523</v>
      </c>
      <c r="C339" s="32" t="n">
        <f aca="false">H339+E339</f>
        <v>118.77</v>
      </c>
      <c r="D339" s="32"/>
      <c r="E339" s="32" t="n">
        <f aca="false">F339+G339</f>
        <v>7.77</v>
      </c>
      <c r="F339" s="32" t="n">
        <f aca="false">0.04*H339</f>
        <v>4.44</v>
      </c>
      <c r="G339" s="32" t="n">
        <f aca="false">0.03*H339</f>
        <v>3.33</v>
      </c>
      <c r="H339" s="32" t="n">
        <f aca="false">T339</f>
        <v>111</v>
      </c>
      <c r="I339" s="32" t="n">
        <f aca="false">0.6*C339</f>
        <v>71.262</v>
      </c>
      <c r="J339" s="35"/>
      <c r="K339" s="35"/>
      <c r="L339" s="35"/>
      <c r="M339" s="35"/>
      <c r="N339" s="35"/>
      <c r="O339" s="32" t="n">
        <v>4268</v>
      </c>
      <c r="P339" s="32" t="n">
        <v>4379</v>
      </c>
      <c r="Q339" s="35"/>
      <c r="R339" s="37"/>
      <c r="S339" s="69" t="n">
        <v>1</v>
      </c>
      <c r="T339" s="32" t="n">
        <f aca="false">(P339-O339)*S339</f>
        <v>111</v>
      </c>
      <c r="U339" s="418" t="s">
        <v>524</v>
      </c>
      <c r="V339" s="39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420" t="s">
        <v>526</v>
      </c>
      <c r="C340" s="32" t="n">
        <f aca="false">H340+E340</f>
        <v>111.28</v>
      </c>
      <c r="D340" s="32"/>
      <c r="E340" s="32" t="n">
        <f aca="false">F340+G340</f>
        <v>7.28</v>
      </c>
      <c r="F340" s="32" t="n">
        <f aca="false">0.04*H340</f>
        <v>4.16</v>
      </c>
      <c r="G340" s="32" t="n">
        <f aca="false">0.03*H340</f>
        <v>3.12</v>
      </c>
      <c r="H340" s="32" t="n">
        <f aca="false">T340</f>
        <v>104</v>
      </c>
      <c r="I340" s="32" t="n">
        <f aca="false">0.6*C340</f>
        <v>66.768</v>
      </c>
      <c r="J340" s="35"/>
      <c r="K340" s="35"/>
      <c r="L340" s="35"/>
      <c r="M340" s="35"/>
      <c r="N340" s="35"/>
      <c r="O340" s="32" t="n">
        <v>1142</v>
      </c>
      <c r="P340" s="32" t="n">
        <v>1246</v>
      </c>
      <c r="Q340" s="35"/>
      <c r="R340" s="37"/>
      <c r="S340" s="69" t="n">
        <v>1</v>
      </c>
      <c r="T340" s="32" t="n">
        <f aca="false">(P340-O340)*S340</f>
        <v>104</v>
      </c>
      <c r="U340" s="418" t="s">
        <v>527</v>
      </c>
      <c r="V340" s="39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338" t="s">
        <v>529</v>
      </c>
      <c r="C341" s="339" t="n">
        <f aca="false">H341+E341</f>
        <v>631.3</v>
      </c>
      <c r="D341" s="339"/>
      <c r="E341" s="339" t="n">
        <f aca="false">F341+G341</f>
        <v>41.3</v>
      </c>
      <c r="F341" s="339" t="n">
        <f aca="false">0.04*H341</f>
        <v>23.6</v>
      </c>
      <c r="G341" s="339" t="n">
        <f aca="false">0.03*H341</f>
        <v>17.7</v>
      </c>
      <c r="H341" s="339" t="n">
        <f aca="false">T341</f>
        <v>590</v>
      </c>
      <c r="I341" s="339" t="n">
        <f aca="false">0.6*C341</f>
        <v>378.78</v>
      </c>
      <c r="J341" s="340"/>
      <c r="K341" s="340"/>
      <c r="L341" s="340"/>
      <c r="M341" s="340"/>
      <c r="N341" s="340" t="s">
        <v>530</v>
      </c>
      <c r="O341" s="339" t="n">
        <f aca="false">5664+33484+32167</f>
        <v>71315</v>
      </c>
      <c r="P341" s="339" t="n">
        <f aca="false">5903+33619+32383</f>
        <v>71905</v>
      </c>
      <c r="Q341" s="352"/>
      <c r="R341" s="421"/>
      <c r="S341" s="339" t="n">
        <v>1</v>
      </c>
      <c r="T341" s="339" t="n">
        <f aca="false">(P341-O341)*S341</f>
        <v>590</v>
      </c>
      <c r="U341" s="38" t="n">
        <v>9516</v>
      </c>
      <c r="V341" s="39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16" t="s">
        <v>532</v>
      </c>
      <c r="C342" s="32" t="n">
        <f aca="false">H342+E342</f>
        <v>186.18</v>
      </c>
      <c r="D342" s="32"/>
      <c r="E342" s="32" t="n">
        <f aca="false">F342+G342</f>
        <v>12.18</v>
      </c>
      <c r="F342" s="70" t="n">
        <f aca="false">0.04*H342</f>
        <v>6.96</v>
      </c>
      <c r="G342" s="32" t="n">
        <f aca="false">0.03*H342</f>
        <v>5.22</v>
      </c>
      <c r="H342" s="32" t="n">
        <f aca="false">T342</f>
        <v>174</v>
      </c>
      <c r="I342" s="32" t="n">
        <f aca="false">0.6*C342</f>
        <v>111.708</v>
      </c>
      <c r="J342" s="35"/>
      <c r="K342" s="35"/>
      <c r="L342" s="35"/>
      <c r="M342" s="35"/>
      <c r="N342" s="35"/>
      <c r="O342" s="32" t="n">
        <v>53935</v>
      </c>
      <c r="P342" s="32" t="n">
        <v>54109</v>
      </c>
      <c r="Q342" s="36"/>
      <c r="R342" s="107"/>
      <c r="S342" s="69" t="n">
        <v>1</v>
      </c>
      <c r="T342" s="32" t="n">
        <f aca="false">(P342-O342)*S342</f>
        <v>174</v>
      </c>
      <c r="U342" s="38"/>
      <c r="V342" s="39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31" t="s">
        <v>534</v>
      </c>
      <c r="C343" s="32" t="n">
        <f aca="false">H343+E343</f>
        <v>4975.5</v>
      </c>
      <c r="D343" s="32"/>
      <c r="E343" s="32" t="n">
        <f aca="false">F343+G343</f>
        <v>325.5</v>
      </c>
      <c r="F343" s="70" t="n">
        <f aca="false">0.04*H343</f>
        <v>186</v>
      </c>
      <c r="G343" s="32" t="n">
        <f aca="false">0.03*H343</f>
        <v>139.5</v>
      </c>
      <c r="H343" s="32" t="n">
        <f aca="false">T343</f>
        <v>4650</v>
      </c>
      <c r="I343" s="32" t="n">
        <f aca="false">0.5*C343</f>
        <v>2487.75</v>
      </c>
      <c r="J343" s="35"/>
      <c r="K343" s="35"/>
      <c r="L343" s="35"/>
      <c r="M343" s="35"/>
      <c r="N343" s="35"/>
      <c r="O343" s="32" t="n">
        <f aca="false">105821+1489+345914</f>
        <v>453224</v>
      </c>
      <c r="P343" s="32" t="n">
        <f aca="false">106679+1506+349689</f>
        <v>457874</v>
      </c>
      <c r="Q343" s="36"/>
      <c r="R343" s="107"/>
      <c r="S343" s="69" t="n">
        <v>1</v>
      </c>
      <c r="T343" s="32" t="n">
        <f aca="false">(P343-O343)*S343</f>
        <v>4650</v>
      </c>
      <c r="U343" s="38" t="s">
        <v>535</v>
      </c>
      <c r="V343" s="39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31" t="s">
        <v>537</v>
      </c>
      <c r="C344" s="32" t="n">
        <f aca="false">H344+E344</f>
        <v>260.01</v>
      </c>
      <c r="D344" s="32"/>
      <c r="E344" s="32" t="n">
        <f aca="false">F344+G344</f>
        <v>17.01</v>
      </c>
      <c r="F344" s="70" t="n">
        <f aca="false">0.04*H344</f>
        <v>9.72</v>
      </c>
      <c r="G344" s="32" t="n">
        <f aca="false">0.03*H344</f>
        <v>7.29</v>
      </c>
      <c r="H344" s="32" t="n">
        <f aca="false">T344</f>
        <v>243</v>
      </c>
      <c r="I344" s="32" t="n">
        <f aca="false">0.5*C344</f>
        <v>130.005</v>
      </c>
      <c r="J344" s="35"/>
      <c r="K344" s="35"/>
      <c r="L344" s="35"/>
      <c r="M344" s="35"/>
      <c r="N344" s="35"/>
      <c r="O344" s="32" t="n">
        <v>5677</v>
      </c>
      <c r="P344" s="32" t="n">
        <v>5920</v>
      </c>
      <c r="Q344" s="36"/>
      <c r="R344" s="107"/>
      <c r="S344" s="69" t="n">
        <v>1</v>
      </c>
      <c r="T344" s="32" t="n">
        <f aca="false">(P344-O344)*S344</f>
        <v>243</v>
      </c>
      <c r="U344" s="38"/>
      <c r="V344" s="422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31" t="s">
        <v>539</v>
      </c>
      <c r="C345" s="32" t="n">
        <f aca="false">H345+E345</f>
        <v>325.28</v>
      </c>
      <c r="D345" s="32"/>
      <c r="E345" s="32" t="n">
        <f aca="false">F345+G345</f>
        <v>21.28</v>
      </c>
      <c r="F345" s="32" t="n">
        <f aca="false">0.04*H345</f>
        <v>12.16</v>
      </c>
      <c r="G345" s="32" t="n">
        <f aca="false">0.03*H345</f>
        <v>9.12</v>
      </c>
      <c r="H345" s="32" t="n">
        <f aca="false">T345</f>
        <v>304</v>
      </c>
      <c r="I345" s="32" t="n">
        <f aca="false">0.6*C345</f>
        <v>195.168</v>
      </c>
      <c r="J345" s="35"/>
      <c r="K345" s="35"/>
      <c r="L345" s="35"/>
      <c r="M345" s="35"/>
      <c r="N345" s="35" t="s">
        <v>540</v>
      </c>
      <c r="O345" s="32" t="n">
        <f aca="false">32869+68452</f>
        <v>101321</v>
      </c>
      <c r="P345" s="32" t="n">
        <f aca="false">32988+68637</f>
        <v>101625</v>
      </c>
      <c r="Q345" s="234"/>
      <c r="R345" s="78"/>
      <c r="S345" s="69" t="n">
        <v>1</v>
      </c>
      <c r="T345" s="32" t="n">
        <f aca="false">(P345-O345)*S345</f>
        <v>304</v>
      </c>
      <c r="U345" s="423" t="s">
        <v>541</v>
      </c>
      <c r="V345" s="422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31" t="s">
        <v>543</v>
      </c>
      <c r="C346" s="32" t="n">
        <f aca="false">H346+E346</f>
        <v>65.27</v>
      </c>
      <c r="D346" s="32"/>
      <c r="E346" s="32" t="n">
        <f aca="false">F346+G346</f>
        <v>4.27</v>
      </c>
      <c r="F346" s="126" t="n">
        <f aca="false">0.04*H346</f>
        <v>2.44</v>
      </c>
      <c r="G346" s="32" t="n">
        <f aca="false">0.03*H346</f>
        <v>1.83</v>
      </c>
      <c r="H346" s="32" t="n">
        <f aca="false">T346</f>
        <v>61</v>
      </c>
      <c r="I346" s="32" t="n">
        <f aca="false">0.6*C346</f>
        <v>39.162</v>
      </c>
      <c r="J346" s="35"/>
      <c r="K346" s="35"/>
      <c r="L346" s="35"/>
      <c r="M346" s="35"/>
      <c r="N346" s="35"/>
      <c r="O346" s="32" t="n">
        <v>11412</v>
      </c>
      <c r="P346" s="32" t="n">
        <v>11473</v>
      </c>
      <c r="Q346" s="36"/>
      <c r="R346" s="107"/>
      <c r="S346" s="69" t="n">
        <v>1</v>
      </c>
      <c r="T346" s="32" t="n">
        <f aca="false">(P346-O346)*S346</f>
        <v>61</v>
      </c>
      <c r="U346" s="38"/>
      <c r="V346" s="39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424" t="s">
        <v>545</v>
      </c>
      <c r="C347" s="45" t="n">
        <f aca="false">H347+E347</f>
        <v>64.2</v>
      </c>
      <c r="D347" s="45"/>
      <c r="E347" s="45" t="n">
        <f aca="false">F347+G347</f>
        <v>4.2</v>
      </c>
      <c r="F347" s="45" t="n">
        <f aca="false">0.04*H347</f>
        <v>2.4</v>
      </c>
      <c r="G347" s="45" t="n">
        <f aca="false">0.03*H347</f>
        <v>1.8</v>
      </c>
      <c r="H347" s="45" t="n">
        <f aca="false">T347</f>
        <v>60</v>
      </c>
      <c r="I347" s="45" t="n">
        <f aca="false">0.4*C347</f>
        <v>25.68</v>
      </c>
      <c r="J347" s="48"/>
      <c r="K347" s="48"/>
      <c r="L347" s="48"/>
      <c r="M347" s="48"/>
      <c r="N347" s="48"/>
      <c r="O347" s="45" t="n">
        <v>2664</v>
      </c>
      <c r="P347" s="45" t="n">
        <v>2724</v>
      </c>
      <c r="Q347" s="92"/>
      <c r="R347" s="49"/>
      <c r="S347" s="176" t="n">
        <v>1</v>
      </c>
      <c r="T347" s="45" t="n">
        <f aca="false">(P347-O347)*S347</f>
        <v>60</v>
      </c>
      <c r="U347" s="50"/>
      <c r="V347" s="425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547</v>
      </c>
      <c r="C348" s="148" t="n">
        <f aca="false">H348+E348</f>
        <v>0</v>
      </c>
      <c r="D348" s="148"/>
      <c r="E348" s="148" t="n">
        <f aca="false">F348+G348</f>
        <v>0</v>
      </c>
      <c r="F348" s="148" t="n">
        <f aca="false">0.04*H348</f>
        <v>0</v>
      </c>
      <c r="G348" s="148" t="n">
        <f aca="false">0.03*H348</f>
        <v>0</v>
      </c>
      <c r="H348" s="148" t="n">
        <f aca="false">T348</f>
        <v>0</v>
      </c>
      <c r="I348" s="148" t="n">
        <f aca="false">0.6*C348</f>
        <v>0</v>
      </c>
      <c r="J348" s="25"/>
      <c r="K348" s="25"/>
      <c r="L348" s="25"/>
      <c r="M348" s="25"/>
      <c r="N348" s="25"/>
      <c r="O348" s="148" t="n">
        <v>3295</v>
      </c>
      <c r="P348" s="148" t="n">
        <v>3295</v>
      </c>
      <c r="Q348" s="25"/>
      <c r="R348" s="226"/>
      <c r="S348" s="148" t="n">
        <v>1</v>
      </c>
      <c r="T348" s="148" t="n">
        <f aca="false">(P348-O348)*S348</f>
        <v>0</v>
      </c>
      <c r="U348" s="152"/>
      <c r="V348" s="426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236" t="s">
        <v>549</v>
      </c>
      <c r="C349" s="148" t="n">
        <f aca="false">H349+E349</f>
        <v>17.12</v>
      </c>
      <c r="D349" s="148"/>
      <c r="E349" s="148" t="n">
        <f aca="false">F349+G349</f>
        <v>1.12</v>
      </c>
      <c r="F349" s="148" t="n">
        <f aca="false">0.04*H349</f>
        <v>0.64</v>
      </c>
      <c r="G349" s="148" t="n">
        <f aca="false">0.03*H349</f>
        <v>0.48</v>
      </c>
      <c r="H349" s="148" t="n">
        <f aca="false">T349</f>
        <v>16</v>
      </c>
      <c r="I349" s="148" t="n">
        <f aca="false">0.6*C349</f>
        <v>10.272</v>
      </c>
      <c r="J349" s="25"/>
      <c r="K349" s="25"/>
      <c r="L349" s="25"/>
      <c r="M349" s="25"/>
      <c r="N349" s="25"/>
      <c r="O349" s="148" t="n">
        <v>6902</v>
      </c>
      <c r="P349" s="148" t="n">
        <v>6978</v>
      </c>
      <c r="Q349" s="25"/>
      <c r="R349" s="226"/>
      <c r="S349" s="148" t="n">
        <v>1</v>
      </c>
      <c r="T349" s="148" t="n">
        <f aca="false">(P349-O349)*S349-T347</f>
        <v>16</v>
      </c>
      <c r="U349" s="152" t="n">
        <v>6099</v>
      </c>
      <c r="V349" s="153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s="326" customFormat="true" ht="25.5" hidden="false" customHeight="false" outlineLevel="0" collapsed="false">
      <c r="A350" s="325"/>
      <c r="B350" s="236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6"/>
      <c r="S350" s="239" t="n">
        <v>1</v>
      </c>
      <c r="T350" s="148" t="n">
        <f aca="false">(P350-O350)*S350</f>
        <v>0</v>
      </c>
      <c r="U350" s="152" t="n">
        <v>451396</v>
      </c>
      <c r="V350" s="153" t="s">
        <v>904</v>
      </c>
      <c r="W350" s="312" t="s">
        <v>245</v>
      </c>
      <c r="X350" s="144"/>
      <c r="Y350" s="144"/>
      <c r="Z350" s="144"/>
      <c r="AA350" s="144"/>
      <c r="AB350" s="144"/>
      <c r="AC350" s="144"/>
    </row>
    <row r="351" customFormat="false" ht="25.5" hidden="false" customHeight="false" outlineLevel="0" collapsed="false">
      <c r="A351" s="10"/>
      <c r="B351" s="31" t="s">
        <v>553</v>
      </c>
      <c r="C351" s="32" t="n">
        <f aca="false">H351+E351</f>
        <v>10.7</v>
      </c>
      <c r="D351" s="32"/>
      <c r="E351" s="32" t="n">
        <f aca="false">F351+G351</f>
        <v>0.7</v>
      </c>
      <c r="F351" s="32" t="n">
        <f aca="false">0.04*H351</f>
        <v>0.4</v>
      </c>
      <c r="G351" s="32" t="n">
        <f aca="false">0.03*H351</f>
        <v>0.3</v>
      </c>
      <c r="H351" s="32" t="n">
        <f aca="false">T351</f>
        <v>10</v>
      </c>
      <c r="I351" s="32" t="n">
        <f aca="false">0.6*C351</f>
        <v>6.42</v>
      </c>
      <c r="J351" s="35"/>
      <c r="K351" s="35"/>
      <c r="L351" s="35"/>
      <c r="M351" s="35"/>
      <c r="N351" s="35"/>
      <c r="O351" s="32" t="n">
        <v>6931</v>
      </c>
      <c r="P351" s="32" t="n">
        <v>6941</v>
      </c>
      <c r="Q351" s="35" t="s">
        <v>39</v>
      </c>
      <c r="R351" s="37"/>
      <c r="S351" s="69" t="n">
        <v>1</v>
      </c>
      <c r="T351" s="32" t="n">
        <f aca="false">(P351-O351)*S351</f>
        <v>10</v>
      </c>
      <c r="U351" s="38" t="n">
        <v>451396</v>
      </c>
      <c r="V351" s="39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419" t="s">
        <v>555</v>
      </c>
      <c r="C352" s="32" t="n">
        <f aca="false">H352+E352</f>
        <v>22.47</v>
      </c>
      <c r="D352" s="32"/>
      <c r="E352" s="32" t="n">
        <f aca="false">F352+G352</f>
        <v>1.47</v>
      </c>
      <c r="F352" s="32" t="n">
        <f aca="false">0.04*H352</f>
        <v>0.84</v>
      </c>
      <c r="G352" s="32" t="n">
        <f aca="false">0.03*H352</f>
        <v>0.63</v>
      </c>
      <c r="H352" s="32" t="n">
        <f aca="false">T352</f>
        <v>21</v>
      </c>
      <c r="I352" s="32" t="n">
        <f aca="false">0.6*C352</f>
        <v>13.482</v>
      </c>
      <c r="J352" s="35"/>
      <c r="K352" s="35"/>
      <c r="L352" s="35"/>
      <c r="M352" s="35"/>
      <c r="N352" s="35"/>
      <c r="O352" s="32" t="n">
        <v>10338</v>
      </c>
      <c r="P352" s="32" t="n">
        <v>10359</v>
      </c>
      <c r="Q352" s="35"/>
      <c r="R352" s="37"/>
      <c r="S352" s="69" t="n">
        <v>1</v>
      </c>
      <c r="T352" s="32" t="n">
        <f aca="false">(P352-O352)*S352</f>
        <v>21</v>
      </c>
      <c r="U352" s="38"/>
      <c r="V352" s="39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31" t="s">
        <v>557</v>
      </c>
      <c r="C353" s="32" t="n">
        <f aca="false">H353+E353</f>
        <v>0</v>
      </c>
      <c r="D353" s="32"/>
      <c r="E353" s="32" t="n">
        <f aca="false">F353+G353</f>
        <v>0</v>
      </c>
      <c r="F353" s="32" t="n">
        <f aca="false">0.04*H353</f>
        <v>0</v>
      </c>
      <c r="G353" s="32" t="n">
        <f aca="false">0.03*H353</f>
        <v>0</v>
      </c>
      <c r="H353" s="32" t="n">
        <f aca="false">T353</f>
        <v>0</v>
      </c>
      <c r="I353" s="32" t="n">
        <f aca="false">0.4*C353</f>
        <v>0</v>
      </c>
      <c r="J353" s="35"/>
      <c r="K353" s="35"/>
      <c r="L353" s="35"/>
      <c r="M353" s="35"/>
      <c r="N353" s="35"/>
      <c r="O353" s="32" t="n">
        <v>10404</v>
      </c>
      <c r="P353" s="32" t="n">
        <v>10404</v>
      </c>
      <c r="Q353" s="36"/>
      <c r="R353" s="42"/>
      <c r="S353" s="69" t="n">
        <v>1</v>
      </c>
      <c r="T353" s="32" t="n">
        <f aca="false">(P353-O353)*S353</f>
        <v>0</v>
      </c>
      <c r="U353" s="38" t="n">
        <v>382548</v>
      </c>
      <c r="V353" s="39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31" t="s">
        <v>559</v>
      </c>
      <c r="C354" s="32" t="n">
        <f aca="false">H354+E354</f>
        <v>112.35</v>
      </c>
      <c r="D354" s="32"/>
      <c r="E354" s="32" t="n">
        <f aca="false">F354+G354</f>
        <v>7.35</v>
      </c>
      <c r="F354" s="32" t="n">
        <f aca="false">0.04*H354</f>
        <v>4.2</v>
      </c>
      <c r="G354" s="32" t="n">
        <f aca="false">0.03*H354</f>
        <v>3.15</v>
      </c>
      <c r="H354" s="32" t="n">
        <f aca="false">T354</f>
        <v>105</v>
      </c>
      <c r="I354" s="32" t="n">
        <f aca="false">0.4*C354</f>
        <v>44.94</v>
      </c>
      <c r="J354" s="35"/>
      <c r="K354" s="35"/>
      <c r="L354" s="35"/>
      <c r="M354" s="35"/>
      <c r="N354" s="35"/>
      <c r="O354" s="32" t="n">
        <v>1764</v>
      </c>
      <c r="P354" s="32" t="n">
        <v>1869</v>
      </c>
      <c r="Q354" s="36"/>
      <c r="R354" s="42"/>
      <c r="S354" s="69" t="n">
        <v>1</v>
      </c>
      <c r="T354" s="32" t="n">
        <f aca="false">(P354-O354)*S354</f>
        <v>105</v>
      </c>
      <c r="U354" s="38"/>
      <c r="V354" s="39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31" t="s">
        <v>561</v>
      </c>
      <c r="C355" s="32" t="n">
        <f aca="false">E355+H355</f>
        <v>201.16</v>
      </c>
      <c r="D355" s="32"/>
      <c r="E355" s="32" t="n">
        <f aca="false">F355+G355</f>
        <v>13.16</v>
      </c>
      <c r="F355" s="32" t="n">
        <f aca="false">0.04*H355</f>
        <v>7.52</v>
      </c>
      <c r="G355" s="32" t="n">
        <f aca="false">0.03*H355</f>
        <v>5.64</v>
      </c>
      <c r="H355" s="32" t="n">
        <f aca="false">T355</f>
        <v>188</v>
      </c>
      <c r="I355" s="32" t="n">
        <f aca="false">H355*0.5</f>
        <v>94</v>
      </c>
      <c r="J355" s="427"/>
      <c r="K355" s="427"/>
      <c r="L355" s="427"/>
      <c r="M355" s="427"/>
      <c r="N355" s="427"/>
      <c r="O355" s="32" t="n">
        <v>3867</v>
      </c>
      <c r="P355" s="32" t="n">
        <v>4055</v>
      </c>
      <c r="Q355" s="427"/>
      <c r="R355" s="126"/>
      <c r="S355" s="69" t="n">
        <v>1</v>
      </c>
      <c r="T355" s="32" t="n">
        <f aca="false">(P355-O355)*S355</f>
        <v>188</v>
      </c>
      <c r="U355" s="38" t="s">
        <v>562</v>
      </c>
      <c r="V355" s="39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108" t="s">
        <v>564</v>
      </c>
      <c r="C356" s="339" t="n">
        <f aca="false">H356+E356</f>
        <v>280.34</v>
      </c>
      <c r="D356" s="339"/>
      <c r="E356" s="339" t="n">
        <f aca="false">G356+F356</f>
        <v>18.34</v>
      </c>
      <c r="F356" s="339" t="n">
        <f aca="false">0.04*H356</f>
        <v>10.48</v>
      </c>
      <c r="G356" s="339" t="n">
        <f aca="false">0.03*H356</f>
        <v>7.86</v>
      </c>
      <c r="H356" s="339" t="n">
        <f aca="false">T356</f>
        <v>262</v>
      </c>
      <c r="I356" s="339" t="n">
        <f aca="false">0.6*C356</f>
        <v>168.204</v>
      </c>
      <c r="J356" s="340"/>
      <c r="K356" s="340"/>
      <c r="L356" s="340"/>
      <c r="M356" s="340"/>
      <c r="N356" s="340"/>
      <c r="O356" s="339" t="n">
        <v>35314</v>
      </c>
      <c r="P356" s="339" t="n">
        <v>35576</v>
      </c>
      <c r="Q356" s="341"/>
      <c r="R356" s="342"/>
      <c r="S356" s="343" t="n">
        <v>1</v>
      </c>
      <c r="T356" s="339" t="n">
        <f aca="false">(P356-O356)*S356</f>
        <v>262</v>
      </c>
      <c r="U356" s="38" t="n">
        <v>492280</v>
      </c>
      <c r="V356" s="39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31" t="s">
        <v>566</v>
      </c>
      <c r="C357" s="32" t="n">
        <f aca="false">H357+E357</f>
        <v>297.46</v>
      </c>
      <c r="D357" s="32"/>
      <c r="E357" s="32" t="n">
        <f aca="false">G357+F357</f>
        <v>19.46</v>
      </c>
      <c r="F357" s="32" t="n">
        <f aca="false">0.04*H357</f>
        <v>11.12</v>
      </c>
      <c r="G357" s="32" t="n">
        <f aca="false">0.03*H357</f>
        <v>8.34</v>
      </c>
      <c r="H357" s="32" t="n">
        <f aca="false">T357</f>
        <v>278</v>
      </c>
      <c r="I357" s="32" t="n">
        <f aca="false">0.6*C357</f>
        <v>178.476</v>
      </c>
      <c r="J357" s="35"/>
      <c r="K357" s="35"/>
      <c r="L357" s="35"/>
      <c r="M357" s="35"/>
      <c r="N357" s="35"/>
      <c r="O357" s="32" t="n">
        <v>61726</v>
      </c>
      <c r="P357" s="32" t="n">
        <v>62004</v>
      </c>
      <c r="Q357" s="234"/>
      <c r="R357" s="78"/>
      <c r="S357" s="69" t="n">
        <v>1</v>
      </c>
      <c r="T357" s="32" t="n">
        <f aca="false">(P357-O357)*S357</f>
        <v>278</v>
      </c>
      <c r="U357" s="38" t="n">
        <v>38602</v>
      </c>
      <c r="V357" s="39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31" t="s">
        <v>568</v>
      </c>
      <c r="C358" s="32" t="n">
        <f aca="false">H358+E358</f>
        <v>396.97</v>
      </c>
      <c r="D358" s="32"/>
      <c r="E358" s="32" t="n">
        <f aca="false">F358+G358</f>
        <v>25.97</v>
      </c>
      <c r="F358" s="32" t="n">
        <f aca="false">0.04*H358</f>
        <v>14.84</v>
      </c>
      <c r="G358" s="32" t="n">
        <f aca="false">0.03*H358</f>
        <v>11.13</v>
      </c>
      <c r="H358" s="32" t="n">
        <f aca="false">T358</f>
        <v>371</v>
      </c>
      <c r="I358" s="32" t="n">
        <f aca="false">0.6*C358</f>
        <v>238.182</v>
      </c>
      <c r="J358" s="35"/>
      <c r="K358" s="35"/>
      <c r="L358" s="35"/>
      <c r="M358" s="35"/>
      <c r="N358" s="35"/>
      <c r="O358" s="32" t="n">
        <v>26625</v>
      </c>
      <c r="P358" s="32" t="n">
        <v>26996</v>
      </c>
      <c r="Q358" s="36"/>
      <c r="R358" s="42"/>
      <c r="S358" s="32" t="n">
        <v>1</v>
      </c>
      <c r="T358" s="32" t="n">
        <f aca="false">(P358-O358)*S358</f>
        <v>371</v>
      </c>
      <c r="U358" s="38" t="n">
        <v>5978</v>
      </c>
      <c r="V358" s="39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31" t="s">
        <v>570</v>
      </c>
      <c r="C359" s="32" t="n">
        <f aca="false">E359+H359</f>
        <v>683.73</v>
      </c>
      <c r="D359" s="32"/>
      <c r="E359" s="32" t="n">
        <f aca="false">F359+G359</f>
        <v>44.73</v>
      </c>
      <c r="F359" s="32" t="n">
        <f aca="false">0.04*H359</f>
        <v>25.56</v>
      </c>
      <c r="G359" s="32" t="n">
        <f aca="false">0.03*H359</f>
        <v>19.17</v>
      </c>
      <c r="H359" s="32" t="n">
        <f aca="false">T359</f>
        <v>639</v>
      </c>
      <c r="I359" s="32" t="n">
        <f aca="false">H359*0.5</f>
        <v>319.5</v>
      </c>
      <c r="J359" s="427"/>
      <c r="K359" s="427"/>
      <c r="L359" s="427"/>
      <c r="M359" s="427"/>
      <c r="N359" s="427"/>
      <c r="O359" s="32" t="n">
        <v>72939</v>
      </c>
      <c r="P359" s="32" t="n">
        <v>73578</v>
      </c>
      <c r="Q359" s="427"/>
      <c r="R359" s="126"/>
      <c r="S359" s="69" t="n">
        <v>1</v>
      </c>
      <c r="T359" s="32" t="n">
        <f aca="false">(P359-O359)*S359</f>
        <v>639</v>
      </c>
      <c r="U359" s="38" t="s">
        <v>562</v>
      </c>
      <c r="V359" s="39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349" t="s">
        <v>572</v>
      </c>
      <c r="C360" s="32" t="n">
        <f aca="false">H360+E360</f>
        <v>421.58</v>
      </c>
      <c r="D360" s="32"/>
      <c r="E360" s="32" t="n">
        <f aca="false">F360+G360</f>
        <v>27.58</v>
      </c>
      <c r="F360" s="32" t="n">
        <f aca="false">0.04*H360</f>
        <v>15.76</v>
      </c>
      <c r="G360" s="32" t="n">
        <f aca="false">0.03*H360</f>
        <v>11.82</v>
      </c>
      <c r="H360" s="32" t="n">
        <f aca="false">T360</f>
        <v>394</v>
      </c>
      <c r="I360" s="32" t="n">
        <f aca="false">0.6*C360</f>
        <v>252.948</v>
      </c>
      <c r="J360" s="35"/>
      <c r="K360" s="35"/>
      <c r="L360" s="35"/>
      <c r="M360" s="35"/>
      <c r="N360" s="35"/>
      <c r="O360" s="32" t="n">
        <v>22724</v>
      </c>
      <c r="P360" s="32" t="n">
        <v>23118</v>
      </c>
      <c r="Q360" s="36"/>
      <c r="R360" s="42"/>
      <c r="S360" s="69" t="n">
        <v>1</v>
      </c>
      <c r="T360" s="32" t="n">
        <f aca="false">(P360-O360)*S360</f>
        <v>394</v>
      </c>
      <c r="U360" s="38"/>
      <c r="V360" s="39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349" t="s">
        <v>572</v>
      </c>
      <c r="C361" s="32" t="n">
        <f aca="false">H361+E361</f>
        <v>428</v>
      </c>
      <c r="D361" s="32"/>
      <c r="E361" s="32" t="n">
        <f aca="false">F361+G361</f>
        <v>28</v>
      </c>
      <c r="F361" s="32" t="n">
        <f aca="false">0.04*H361</f>
        <v>16</v>
      </c>
      <c r="G361" s="32" t="n">
        <f aca="false">0.03*H361</f>
        <v>12</v>
      </c>
      <c r="H361" s="32" t="n">
        <f aca="false">T361</f>
        <v>400</v>
      </c>
      <c r="I361" s="32" t="n">
        <f aca="false">0.6*C361</f>
        <v>256.8</v>
      </c>
      <c r="J361" s="35"/>
      <c r="K361" s="35"/>
      <c r="L361" s="35"/>
      <c r="M361" s="35"/>
      <c r="N361" s="35"/>
      <c r="O361" s="32" t="n">
        <v>9057</v>
      </c>
      <c r="P361" s="32" t="n">
        <v>9457</v>
      </c>
      <c r="Q361" s="36"/>
      <c r="R361" s="42"/>
      <c r="S361" s="69" t="n">
        <v>1</v>
      </c>
      <c r="T361" s="32" t="n">
        <f aca="false">(P361-O361)*S361</f>
        <v>400</v>
      </c>
      <c r="U361" s="38"/>
      <c r="V361" s="39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350" t="s">
        <v>575</v>
      </c>
      <c r="C362" s="32" t="n">
        <f aca="false">H362+E362</f>
        <v>1669.2</v>
      </c>
      <c r="D362" s="32"/>
      <c r="E362" s="32" t="n">
        <f aca="false">F362+G362</f>
        <v>109.2</v>
      </c>
      <c r="F362" s="32" t="n">
        <f aca="false">0.04*H362</f>
        <v>62.4</v>
      </c>
      <c r="G362" s="32" t="n">
        <f aca="false">0.03*H362</f>
        <v>46.8</v>
      </c>
      <c r="H362" s="32" t="n">
        <f aca="false">T362</f>
        <v>1560</v>
      </c>
      <c r="I362" s="32" t="n">
        <f aca="false">0.6*C362</f>
        <v>1001.52</v>
      </c>
      <c r="J362" s="35"/>
      <c r="K362" s="35"/>
      <c r="L362" s="35"/>
      <c r="M362" s="35"/>
      <c r="N362" s="35"/>
      <c r="O362" s="32" t="n">
        <f aca="false">5920+48200+19600</f>
        <v>73720</v>
      </c>
      <c r="P362" s="32" t="n">
        <f aca="false">6280+48600+20400</f>
        <v>75280</v>
      </c>
      <c r="Q362" s="36"/>
      <c r="R362" s="42"/>
      <c r="S362" s="32" t="n">
        <v>1</v>
      </c>
      <c r="T362" s="32" t="n">
        <f aca="false">(P362-O362)*S362</f>
        <v>1560</v>
      </c>
      <c r="U362" s="38" t="s">
        <v>576</v>
      </c>
      <c r="V362" s="39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31"/>
      <c r="C363" s="32" t="n">
        <f aca="false">H363+E363</f>
        <v>0</v>
      </c>
      <c r="D363" s="32"/>
      <c r="E363" s="32" t="n">
        <f aca="false">F363+G363</f>
        <v>0</v>
      </c>
      <c r="F363" s="32" t="n">
        <f aca="false">0.04*H363</f>
        <v>0</v>
      </c>
      <c r="G363" s="32" t="n">
        <f aca="false">0.03*H363</f>
        <v>0</v>
      </c>
      <c r="H363" s="32" t="n">
        <f aca="false">T363</f>
        <v>0</v>
      </c>
      <c r="I363" s="32" t="n">
        <f aca="false">0.6*C363</f>
        <v>0</v>
      </c>
      <c r="J363" s="35"/>
      <c r="K363" s="35"/>
      <c r="L363" s="35"/>
      <c r="M363" s="35"/>
      <c r="N363" s="35"/>
      <c r="O363" s="32" t="n">
        <v>18584</v>
      </c>
      <c r="P363" s="32" t="n">
        <v>18584</v>
      </c>
      <c r="Q363" s="234"/>
      <c r="R363" s="78"/>
      <c r="S363" s="69" t="n">
        <v>1</v>
      </c>
      <c r="T363" s="32" t="n">
        <f aca="false">(P363-O363)*S363</f>
        <v>0</v>
      </c>
      <c r="U363" s="32" t="n">
        <f aca="false">560+40550+11760+8365</f>
        <v>61235</v>
      </c>
      <c r="V363" s="39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31"/>
      <c r="C364" s="32" t="n">
        <f aca="false">H364+E364</f>
        <v>0</v>
      </c>
      <c r="D364" s="32"/>
      <c r="E364" s="32" t="n">
        <f aca="false">F364+G364</f>
        <v>0</v>
      </c>
      <c r="F364" s="32" t="n">
        <f aca="false">0.04*H364</f>
        <v>0</v>
      </c>
      <c r="G364" s="32" t="n">
        <f aca="false">0.03*H364</f>
        <v>0</v>
      </c>
      <c r="H364" s="32" t="n">
        <f aca="false">T364</f>
        <v>0</v>
      </c>
      <c r="I364" s="32" t="n">
        <f aca="false">0.6*C364</f>
        <v>0</v>
      </c>
      <c r="J364" s="35"/>
      <c r="K364" s="35"/>
      <c r="L364" s="35"/>
      <c r="M364" s="35"/>
      <c r="N364" s="35"/>
      <c r="O364" s="32" t="n">
        <v>12992</v>
      </c>
      <c r="P364" s="32" t="n">
        <v>12992</v>
      </c>
      <c r="Q364" s="35" t="s">
        <v>35</v>
      </c>
      <c r="R364" s="37"/>
      <c r="S364" s="32" t="n">
        <v>1</v>
      </c>
      <c r="T364" s="32" t="n">
        <f aca="false">P364-O364</f>
        <v>0</v>
      </c>
      <c r="U364" s="38" t="n">
        <v>1591</v>
      </c>
      <c r="V364" s="39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662" t="s">
        <v>906</v>
      </c>
      <c r="C365" s="32" t="n">
        <f aca="false">H365+E365</f>
        <v>237.54</v>
      </c>
      <c r="D365" s="32"/>
      <c r="E365" s="32" t="n">
        <f aca="false">F365+G365</f>
        <v>15.54</v>
      </c>
      <c r="F365" s="32" t="n">
        <f aca="false">0.04*H365</f>
        <v>8.88</v>
      </c>
      <c r="G365" s="32" t="n">
        <f aca="false">0.03*H365</f>
        <v>6.66</v>
      </c>
      <c r="H365" s="32" t="n">
        <f aca="false">T365</f>
        <v>222</v>
      </c>
      <c r="I365" s="32" t="n">
        <f aca="false">0.6*C365</f>
        <v>142.524</v>
      </c>
      <c r="J365" s="35"/>
      <c r="K365" s="35"/>
      <c r="L365" s="35"/>
      <c r="M365" s="35"/>
      <c r="N365" s="35"/>
      <c r="O365" s="32" t="n">
        <v>9128</v>
      </c>
      <c r="P365" s="32" t="n">
        <v>9350</v>
      </c>
      <c r="Q365" s="35" t="s">
        <v>35</v>
      </c>
      <c r="R365" s="37"/>
      <c r="S365" s="32" t="n">
        <v>1</v>
      </c>
      <c r="T365" s="32" t="n">
        <f aca="false">P365-O365</f>
        <v>222</v>
      </c>
      <c r="U365" s="38"/>
      <c r="V365" s="39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419" t="s">
        <v>580</v>
      </c>
      <c r="C366" s="32" t="n">
        <f aca="false">H366+E366</f>
        <v>190.46</v>
      </c>
      <c r="D366" s="32"/>
      <c r="E366" s="32" t="n">
        <f aca="false">F366+G366</f>
        <v>12.46</v>
      </c>
      <c r="F366" s="32" t="n">
        <f aca="false">0.04*H366</f>
        <v>7.12</v>
      </c>
      <c r="G366" s="32" t="n">
        <f aca="false">0.03*H366</f>
        <v>5.34</v>
      </c>
      <c r="H366" s="32" t="n">
        <f aca="false">T366</f>
        <v>178</v>
      </c>
      <c r="I366" s="32" t="n">
        <f aca="false">0.6*C366</f>
        <v>114.276</v>
      </c>
      <c r="J366" s="35"/>
      <c r="K366" s="35"/>
      <c r="L366" s="35"/>
      <c r="M366" s="35"/>
      <c r="N366" s="35"/>
      <c r="O366" s="32" t="n">
        <v>15551</v>
      </c>
      <c r="P366" s="32" t="n">
        <v>15729</v>
      </c>
      <c r="Q366" s="35"/>
      <c r="R366" s="37"/>
      <c r="S366" s="32" t="n">
        <v>1</v>
      </c>
      <c r="T366" s="32" t="n">
        <f aca="false">(P366-O366)*S366</f>
        <v>178</v>
      </c>
      <c r="U366" s="38" t="n">
        <v>783398</v>
      </c>
      <c r="V366" s="39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31" t="s">
        <v>582</v>
      </c>
      <c r="C367" s="32" t="n">
        <f aca="false">H367+E367</f>
        <v>33.17</v>
      </c>
      <c r="D367" s="32"/>
      <c r="E367" s="32" t="n">
        <f aca="false">F367+G367</f>
        <v>2.17</v>
      </c>
      <c r="F367" s="32" t="n">
        <f aca="false">0.04*H367</f>
        <v>1.24</v>
      </c>
      <c r="G367" s="32" t="n">
        <f aca="false">0.03*H367</f>
        <v>0.93</v>
      </c>
      <c r="H367" s="32" t="n">
        <f aca="false">T367</f>
        <v>31</v>
      </c>
      <c r="I367" s="32" t="n">
        <f aca="false">0.6*C367</f>
        <v>19.902</v>
      </c>
      <c r="J367" s="35"/>
      <c r="K367" s="35"/>
      <c r="L367" s="35"/>
      <c r="M367" s="35"/>
      <c r="N367" s="35" t="s">
        <v>583</v>
      </c>
      <c r="O367" s="126" t="n">
        <v>27896</v>
      </c>
      <c r="P367" s="126" t="n">
        <v>27927</v>
      </c>
      <c r="Q367" s="36"/>
      <c r="R367" s="42"/>
      <c r="S367" s="69" t="n">
        <v>1</v>
      </c>
      <c r="T367" s="32" t="n">
        <f aca="false">(P367-O367)*S367</f>
        <v>31</v>
      </c>
      <c r="U367" s="38" t="n">
        <v>540368</v>
      </c>
      <c r="V367" s="39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441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19.26</v>
      </c>
      <c r="D369" s="32"/>
      <c r="E369" s="32" t="n">
        <f aca="false">F369+G369</f>
        <v>1.26</v>
      </c>
      <c r="F369" s="32" t="n">
        <f aca="false">0.04*H369</f>
        <v>0.72</v>
      </c>
      <c r="G369" s="32" t="n">
        <f aca="false">0.03*H369</f>
        <v>0.54</v>
      </c>
      <c r="H369" s="32" t="n">
        <f aca="false">T369</f>
        <v>18</v>
      </c>
      <c r="I369" s="32" t="n">
        <f aca="false">0.5*C369</f>
        <v>9.63</v>
      </c>
      <c r="J369" s="35"/>
      <c r="K369" s="35"/>
      <c r="L369" s="35"/>
      <c r="M369" s="35"/>
      <c r="N369" s="35"/>
      <c r="O369" s="32" t="n">
        <v>4844</v>
      </c>
      <c r="P369" s="32" t="n">
        <v>4862</v>
      </c>
      <c r="Q369" s="36"/>
      <c r="R369" s="42"/>
      <c r="S369" s="275" t="n">
        <v>1</v>
      </c>
      <c r="T369" s="32" t="n">
        <f aca="false">(P369-O369)*S369</f>
        <v>18</v>
      </c>
      <c r="U369" s="3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31" t="s">
        <v>589</v>
      </c>
      <c r="C370" s="32" t="n">
        <f aca="false">H370+E370</f>
        <v>153.01</v>
      </c>
      <c r="D370" s="32"/>
      <c r="E370" s="32" t="n">
        <f aca="false">G370+F370</f>
        <v>10.01</v>
      </c>
      <c r="F370" s="32" t="n">
        <f aca="false">0.04*H370</f>
        <v>5.72</v>
      </c>
      <c r="G370" s="32" t="n">
        <f aca="false">0.03*H370</f>
        <v>4.29</v>
      </c>
      <c r="H370" s="32" t="n">
        <f aca="false">T370</f>
        <v>143</v>
      </c>
      <c r="I370" s="32" t="n">
        <f aca="false">0.6*C370</f>
        <v>91.806</v>
      </c>
      <c r="J370" s="35"/>
      <c r="K370" s="35"/>
      <c r="L370" s="35"/>
      <c r="M370" s="35"/>
      <c r="N370" s="35"/>
      <c r="O370" s="32" t="n">
        <v>33637</v>
      </c>
      <c r="P370" s="32" t="n">
        <v>33780</v>
      </c>
      <c r="Q370" s="234"/>
      <c r="R370" s="78"/>
      <c r="S370" s="69" t="n">
        <v>1</v>
      </c>
      <c r="T370" s="32" t="n">
        <f aca="false">(P370-O370)*S370</f>
        <v>143</v>
      </c>
      <c r="U370" s="38" t="n">
        <v>78402</v>
      </c>
      <c r="V370" s="39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38" t="n">
        <v>295380</v>
      </c>
      <c r="V371" s="39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236" t="s">
        <v>936</v>
      </c>
      <c r="C372" s="148" t="n">
        <f aca="false">H372+E372</f>
        <v>0</v>
      </c>
      <c r="D372" s="148"/>
      <c r="E372" s="148" t="n">
        <f aca="false">F372+G372</f>
        <v>0</v>
      </c>
      <c r="F372" s="148" t="n">
        <f aca="false">0.04*H372</f>
        <v>0</v>
      </c>
      <c r="G372" s="148" t="n">
        <f aca="false">0.03*H372</f>
        <v>0</v>
      </c>
      <c r="H372" s="148" t="n">
        <f aca="false">T372</f>
        <v>0</v>
      </c>
      <c r="I372" s="148" t="n">
        <f aca="false">0.4*C372</f>
        <v>0</v>
      </c>
      <c r="J372" s="25"/>
      <c r="K372" s="25"/>
      <c r="L372" s="25"/>
      <c r="M372" s="25"/>
      <c r="N372" s="25"/>
      <c r="O372" s="148" t="n">
        <v>6962</v>
      </c>
      <c r="P372" s="148" t="n">
        <v>6962</v>
      </c>
      <c r="Q372" s="204"/>
      <c r="R372" s="276"/>
      <c r="S372" s="239" t="n">
        <v>1</v>
      </c>
      <c r="T372" s="148" t="n">
        <f aca="false">(P372-O372)*S372</f>
        <v>0</v>
      </c>
      <c r="U372" s="152" t="n">
        <v>2302221</v>
      </c>
      <c r="V372" s="153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31" t="s">
        <v>596</v>
      </c>
      <c r="C373" s="32" t="n">
        <f aca="false">H373+E373</f>
        <v>231.12</v>
      </c>
      <c r="D373" s="32"/>
      <c r="E373" s="32" t="n">
        <f aca="false">F373+G373</f>
        <v>15.12</v>
      </c>
      <c r="F373" s="32" t="n">
        <f aca="false">0.04*H373</f>
        <v>8.64</v>
      </c>
      <c r="G373" s="32" t="n">
        <f aca="false">0.03*H373</f>
        <v>6.48</v>
      </c>
      <c r="H373" s="32" t="n">
        <f aca="false">T373</f>
        <v>216</v>
      </c>
      <c r="I373" s="32" t="n">
        <f aca="false">0.6*C373</f>
        <v>138.672</v>
      </c>
      <c r="J373" s="35"/>
      <c r="K373" s="35"/>
      <c r="L373" s="35"/>
      <c r="M373" s="35"/>
      <c r="N373" s="35"/>
      <c r="O373" s="32" t="n">
        <v>9926</v>
      </c>
      <c r="P373" s="32" t="n">
        <v>10142</v>
      </c>
      <c r="Q373" s="234"/>
      <c r="R373" s="78"/>
      <c r="S373" s="32" t="n">
        <v>1</v>
      </c>
      <c r="T373" s="32" t="n">
        <f aca="false">(P373-O373)*S373</f>
        <v>216</v>
      </c>
      <c r="U373" s="38" t="n">
        <v>3224</v>
      </c>
      <c r="V373" s="39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31" t="s">
        <v>598</v>
      </c>
      <c r="C374" s="32" t="n">
        <f aca="false">H374+E374+64</f>
        <v>91.82</v>
      </c>
      <c r="D374" s="32"/>
      <c r="E374" s="32" t="n">
        <f aca="false">F374+G374</f>
        <v>1.82</v>
      </c>
      <c r="F374" s="32" t="n">
        <f aca="false">0.04*H374</f>
        <v>1.04</v>
      </c>
      <c r="G374" s="32" t="n">
        <f aca="false">0.03*H374</f>
        <v>0.78</v>
      </c>
      <c r="H374" s="32" t="n">
        <f aca="false">T374</f>
        <v>26</v>
      </c>
      <c r="I374" s="32" t="n">
        <v>649</v>
      </c>
      <c r="J374" s="35"/>
      <c r="K374" s="35"/>
      <c r="L374" s="35"/>
      <c r="M374" s="35"/>
      <c r="N374" s="35"/>
      <c r="O374" s="32" t="n">
        <f aca="false">2172+60</f>
        <v>2232</v>
      </c>
      <c r="P374" s="32" t="n">
        <f aca="false">2198+60</f>
        <v>2258</v>
      </c>
      <c r="Q374" s="234"/>
      <c r="R374" s="78"/>
      <c r="S374" s="32" t="n">
        <v>1</v>
      </c>
      <c r="T374" s="32" t="n">
        <f aca="false">(P374-O374)*S374</f>
        <v>26</v>
      </c>
      <c r="U374" s="38" t="n">
        <v>429663</v>
      </c>
      <c r="V374" s="39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349" t="s">
        <v>600</v>
      </c>
      <c r="C375" s="32" t="n">
        <f aca="false">H375+E375</f>
        <v>22.47</v>
      </c>
      <c r="D375" s="32"/>
      <c r="E375" s="32" t="n">
        <f aca="false">F375+G375</f>
        <v>1.47</v>
      </c>
      <c r="F375" s="32" t="n">
        <f aca="false">0.04*H375</f>
        <v>0.84</v>
      </c>
      <c r="G375" s="32" t="n">
        <f aca="false">0.03*H375</f>
        <v>0.63</v>
      </c>
      <c r="H375" s="32" t="n">
        <f aca="false">T375</f>
        <v>21</v>
      </c>
      <c r="I375" s="32" t="n">
        <f aca="false">0.6*C375</f>
        <v>13.482</v>
      </c>
      <c r="J375" s="35"/>
      <c r="K375" s="35"/>
      <c r="L375" s="35"/>
      <c r="M375" s="35"/>
      <c r="N375" s="35"/>
      <c r="O375" s="32" t="n">
        <v>16606</v>
      </c>
      <c r="P375" s="32" t="n">
        <v>16627</v>
      </c>
      <c r="Q375" s="234"/>
      <c r="R375" s="78"/>
      <c r="S375" s="32" t="n">
        <v>1</v>
      </c>
      <c r="T375" s="32" t="n">
        <f aca="false">(P375-O375)*S375</f>
        <v>21</v>
      </c>
      <c r="U375" s="38"/>
      <c r="V375" s="39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31" t="s">
        <v>602</v>
      </c>
      <c r="C376" s="32" t="n">
        <f aca="false">H376+E376</f>
        <v>3452.89</v>
      </c>
      <c r="D376" s="32"/>
      <c r="E376" s="32" t="n">
        <f aca="false">F376++G376</f>
        <v>225.89</v>
      </c>
      <c r="F376" s="32" t="n">
        <f aca="false">0.04*H376</f>
        <v>129.08</v>
      </c>
      <c r="G376" s="32" t="n">
        <f aca="false">0.03*H376</f>
        <v>96.81</v>
      </c>
      <c r="H376" s="32" t="n">
        <f aca="false">T376</f>
        <v>3227</v>
      </c>
      <c r="I376" s="32" t="n">
        <f aca="false">0.6*C376</f>
        <v>2071.734</v>
      </c>
      <c r="J376" s="35"/>
      <c r="K376" s="35"/>
      <c r="L376" s="35"/>
      <c r="M376" s="35"/>
      <c r="N376" s="35"/>
      <c r="O376" s="32" t="n">
        <v>393521</v>
      </c>
      <c r="P376" s="32" t="n">
        <v>396748</v>
      </c>
      <c r="Q376" s="36"/>
      <c r="R376" s="42"/>
      <c r="S376" s="69" t="n">
        <v>1</v>
      </c>
      <c r="T376" s="32" t="n">
        <f aca="false">(P376-O376)*S376</f>
        <v>3227</v>
      </c>
      <c r="U376" s="38" t="n">
        <v>69776</v>
      </c>
      <c r="V376" s="39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31" t="s">
        <v>604</v>
      </c>
      <c r="C377" s="32" t="n">
        <f aca="false">H377+E377</f>
        <v>1598.58</v>
      </c>
      <c r="D377" s="32"/>
      <c r="E377" s="32" t="n">
        <f aca="false">G377+F377</f>
        <v>104.58</v>
      </c>
      <c r="F377" s="32" t="n">
        <f aca="false">0.04*H377</f>
        <v>59.76</v>
      </c>
      <c r="G377" s="32" t="n">
        <f aca="false">0.03*H377</f>
        <v>44.82</v>
      </c>
      <c r="H377" s="32" t="n">
        <f aca="false">T377</f>
        <v>1494</v>
      </c>
      <c r="I377" s="32" t="n">
        <f aca="false">0.6*C377</f>
        <v>959.148</v>
      </c>
      <c r="J377" s="35"/>
      <c r="K377" s="35"/>
      <c r="L377" s="35"/>
      <c r="M377" s="35"/>
      <c r="N377" s="35"/>
      <c r="O377" s="32" t="n">
        <v>182021</v>
      </c>
      <c r="P377" s="32" t="n">
        <v>183515</v>
      </c>
      <c r="Q377" s="234"/>
      <c r="R377" s="78"/>
      <c r="S377" s="69" t="n">
        <v>1</v>
      </c>
      <c r="T377" s="32" t="n">
        <f aca="false">(P377-O377)*S377</f>
        <v>1494</v>
      </c>
      <c r="U377" s="38" t="n">
        <v>3868</v>
      </c>
      <c r="V377" s="39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3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18937.73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3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152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152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152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152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152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152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152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152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152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209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152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152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152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152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152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152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152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152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152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152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152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152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152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152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152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152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152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152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152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152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152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152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152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152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152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152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152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455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152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152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152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152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152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152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152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152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152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152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152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152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152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152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152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152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152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152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152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152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152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152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152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152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152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152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152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152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152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152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152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152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152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152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152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152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152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152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152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152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152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152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152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152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152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152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152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152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152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152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152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152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152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152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152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152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152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152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152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152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152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152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152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152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209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209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152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152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152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152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152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152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152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152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152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152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152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152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152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152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152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152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152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152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152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152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152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152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152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152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152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152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152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152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152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152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152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152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152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152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152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152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152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152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152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152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152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152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152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152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152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152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152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152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152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152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152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152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152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152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152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152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152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152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152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31" t="s">
        <v>656</v>
      </c>
      <c r="C615" s="32" t="n">
        <f aca="false">H615+E615</f>
        <v>209.72</v>
      </c>
      <c r="D615" s="109"/>
      <c r="E615" s="32" t="n">
        <f aca="false">F615+G615</f>
        <v>13.72</v>
      </c>
      <c r="F615" s="32" t="n">
        <f aca="false">0.04*H615</f>
        <v>7.84</v>
      </c>
      <c r="G615" s="32" t="n">
        <f aca="false">0.03*H615</f>
        <v>5.88</v>
      </c>
      <c r="H615" s="32" t="n">
        <f aca="false">T615</f>
        <v>196</v>
      </c>
      <c r="I615" s="32" t="n">
        <f aca="false">0.5*C615</f>
        <v>104.86</v>
      </c>
      <c r="J615" s="35"/>
      <c r="K615" s="35"/>
      <c r="L615" s="35"/>
      <c r="M615" s="35"/>
      <c r="N615" s="35"/>
      <c r="O615" s="339" t="n">
        <v>14666</v>
      </c>
      <c r="P615" s="339" t="n">
        <v>14862</v>
      </c>
      <c r="Q615" s="234"/>
      <c r="R615" s="78"/>
      <c r="S615" s="69" t="n">
        <v>1</v>
      </c>
      <c r="T615" s="32" t="n">
        <f aca="false">(P615-O615)*S615</f>
        <v>196</v>
      </c>
      <c r="U615" s="38" t="n">
        <v>2262538</v>
      </c>
      <c r="V615" s="39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31" t="s">
        <v>658</v>
      </c>
      <c r="C616" s="32" t="n">
        <f aca="false">H616+E616</f>
        <v>0</v>
      </c>
      <c r="D616" s="32"/>
      <c r="E616" s="32" t="n">
        <f aca="false">F616+G616</f>
        <v>0</v>
      </c>
      <c r="F616" s="32" t="n">
        <f aca="false">0.04*H616</f>
        <v>0</v>
      </c>
      <c r="G616" s="32" t="n">
        <f aca="false">0.03*H616</f>
        <v>0</v>
      </c>
      <c r="H616" s="32" t="n">
        <f aca="false">T616</f>
        <v>0</v>
      </c>
      <c r="I616" s="32" t="n">
        <f aca="false">0.5*C616</f>
        <v>0</v>
      </c>
      <c r="J616" s="35"/>
      <c r="K616" s="35"/>
      <c r="L616" s="35"/>
      <c r="M616" s="35"/>
      <c r="N616" s="35"/>
      <c r="O616" s="339" t="n">
        <v>45710</v>
      </c>
      <c r="P616" s="339" t="n">
        <v>45710</v>
      </c>
      <c r="Q616" s="35"/>
      <c r="R616" s="37"/>
      <c r="S616" s="69" t="n">
        <v>1</v>
      </c>
      <c r="T616" s="32" t="n">
        <f aca="false">(P616-O616)*S616</f>
        <v>0</v>
      </c>
      <c r="U616" s="38" t="n">
        <v>5521045</v>
      </c>
      <c r="V616" s="39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31" t="s">
        <v>660</v>
      </c>
      <c r="C617" s="32" t="n">
        <f aca="false">H617+E617</f>
        <v>363.8</v>
      </c>
      <c r="D617" s="126"/>
      <c r="E617" s="32" t="n">
        <f aca="false">F617+G617</f>
        <v>23.8</v>
      </c>
      <c r="F617" s="32" t="n">
        <f aca="false">0.04*H617</f>
        <v>13.6</v>
      </c>
      <c r="G617" s="32" t="n">
        <f aca="false">0.03*H617</f>
        <v>10.2</v>
      </c>
      <c r="H617" s="32" t="n">
        <f aca="false">T617</f>
        <v>340</v>
      </c>
      <c r="I617" s="32" t="n">
        <f aca="false">0.5*C617</f>
        <v>181.9</v>
      </c>
      <c r="J617" s="35"/>
      <c r="K617" s="35"/>
      <c r="L617" s="35"/>
      <c r="M617" s="35"/>
      <c r="N617" s="35"/>
      <c r="O617" s="339" t="n">
        <v>36250</v>
      </c>
      <c r="P617" s="339" t="n">
        <v>36590</v>
      </c>
      <c r="Q617" s="36"/>
      <c r="R617" s="474"/>
      <c r="S617" s="69" t="n">
        <v>1</v>
      </c>
      <c r="T617" s="32" t="n">
        <f aca="false">(P617-O617)*S617</f>
        <v>340</v>
      </c>
      <c r="U617" s="38" t="n">
        <v>2261340</v>
      </c>
      <c r="V617" s="39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31" t="s">
        <v>662</v>
      </c>
      <c r="C618" s="32" t="n">
        <f aca="false">H618+E618</f>
        <v>714.76</v>
      </c>
      <c r="D618" s="126"/>
      <c r="E618" s="32" t="n">
        <f aca="false">F618+G618</f>
        <v>46.76</v>
      </c>
      <c r="F618" s="32" t="n">
        <f aca="false">0.04*H618</f>
        <v>26.72</v>
      </c>
      <c r="G618" s="32" t="n">
        <f aca="false">0.03*H618</f>
        <v>20.04</v>
      </c>
      <c r="H618" s="32" t="n">
        <f aca="false">T618</f>
        <v>668</v>
      </c>
      <c r="I618" s="32" t="n">
        <f aca="false">0.5*C618</f>
        <v>357.38</v>
      </c>
      <c r="J618" s="35"/>
      <c r="K618" s="35"/>
      <c r="L618" s="35"/>
      <c r="M618" s="35"/>
      <c r="N618" s="35"/>
      <c r="O618" s="339" t="n">
        <v>44652</v>
      </c>
      <c r="P618" s="339" t="n">
        <v>45320</v>
      </c>
      <c r="Q618" s="36"/>
      <c r="R618" s="474"/>
      <c r="S618" s="69" t="n">
        <v>1</v>
      </c>
      <c r="T618" s="32" t="n">
        <f aca="false">(P618-O618)*S618</f>
        <v>668</v>
      </c>
      <c r="U618" s="38" t="n">
        <v>5510929</v>
      </c>
      <c r="V618" s="39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31" t="s">
        <v>664</v>
      </c>
      <c r="C619" s="32" t="n">
        <f aca="false">H619+E619</f>
        <v>395.9</v>
      </c>
      <c r="D619" s="109"/>
      <c r="E619" s="32" t="n">
        <f aca="false">F619+G619</f>
        <v>25.9</v>
      </c>
      <c r="F619" s="32" t="n">
        <f aca="false">0.04*H619</f>
        <v>14.8</v>
      </c>
      <c r="G619" s="32" t="n">
        <f aca="false">0.03*H619</f>
        <v>11.1</v>
      </c>
      <c r="H619" s="32" t="n">
        <f aca="false">T619</f>
        <v>370</v>
      </c>
      <c r="I619" s="32" t="n">
        <f aca="false">0.5*C619</f>
        <v>197.95</v>
      </c>
      <c r="J619" s="35"/>
      <c r="K619" s="35"/>
      <c r="L619" s="35"/>
      <c r="M619" s="35"/>
      <c r="N619" s="35"/>
      <c r="O619" s="339" t="n">
        <v>68321</v>
      </c>
      <c r="P619" s="339" t="n">
        <v>68691</v>
      </c>
      <c r="Q619" s="36"/>
      <c r="R619" s="474"/>
      <c r="S619" s="69" t="n">
        <v>1</v>
      </c>
      <c r="T619" s="32" t="n">
        <f aca="false">(P619-O619)*S619</f>
        <v>370</v>
      </c>
      <c r="U619" s="38" t="n">
        <v>5511505</v>
      </c>
      <c r="V619" s="39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31" t="s">
        <v>666</v>
      </c>
      <c r="C620" s="32" t="n">
        <f aca="false">H620+E620</f>
        <v>188.32</v>
      </c>
      <c r="D620" s="126"/>
      <c r="E620" s="32" t="n">
        <f aca="false">F620+G620</f>
        <v>12.32</v>
      </c>
      <c r="F620" s="32" t="n">
        <f aca="false">0.04*H620</f>
        <v>7.04</v>
      </c>
      <c r="G620" s="32" t="n">
        <f aca="false">0.03*H620</f>
        <v>5.28</v>
      </c>
      <c r="H620" s="32" t="n">
        <f aca="false">T620</f>
        <v>176</v>
      </c>
      <c r="I620" s="32" t="n">
        <f aca="false">0.5*C620</f>
        <v>94.16</v>
      </c>
      <c r="J620" s="35"/>
      <c r="K620" s="35"/>
      <c r="L620" s="35"/>
      <c r="M620" s="35"/>
      <c r="N620" s="35"/>
      <c r="O620" s="339" t="n">
        <v>38837</v>
      </c>
      <c r="P620" s="339" t="n">
        <v>39013</v>
      </c>
      <c r="Q620" s="36"/>
      <c r="R620" s="474"/>
      <c r="S620" s="69" t="n">
        <v>1</v>
      </c>
      <c r="T620" s="32" t="n">
        <f aca="false">(P620-O620)*S620</f>
        <v>176</v>
      </c>
      <c r="U620" s="38" t="n">
        <v>5510311</v>
      </c>
      <c r="V620" s="39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31" t="s">
        <v>909</v>
      </c>
      <c r="C621" s="32" t="n">
        <f aca="false">H621+E621</f>
        <v>264.29</v>
      </c>
      <c r="D621" s="126"/>
      <c r="E621" s="32" t="n">
        <f aca="false">F621+G621</f>
        <v>17.29</v>
      </c>
      <c r="F621" s="32" t="n">
        <f aca="false">0.04*H621</f>
        <v>9.88</v>
      </c>
      <c r="G621" s="32" t="n">
        <f aca="false">0.03*H621</f>
        <v>7.41</v>
      </c>
      <c r="H621" s="32" t="n">
        <f aca="false">T621</f>
        <v>247</v>
      </c>
      <c r="I621" s="32" t="n">
        <f aca="false">0.5*C621</f>
        <v>132.145</v>
      </c>
      <c r="J621" s="35"/>
      <c r="K621" s="35"/>
      <c r="L621" s="35"/>
      <c r="M621" s="35"/>
      <c r="N621" s="35"/>
      <c r="O621" s="339" t="n">
        <v>49318</v>
      </c>
      <c r="P621" s="339" t="n">
        <v>49565</v>
      </c>
      <c r="Q621" s="36"/>
      <c r="R621" s="474"/>
      <c r="S621" s="69" t="n">
        <v>1</v>
      </c>
      <c r="T621" s="32" t="n">
        <f aca="false">(P621-O621)*S621</f>
        <v>247</v>
      </c>
      <c r="U621" s="38" t="n">
        <v>5510177</v>
      </c>
      <c r="V621" s="39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31" t="s">
        <v>670</v>
      </c>
      <c r="C622" s="32" t="n">
        <f aca="false">H622+E622</f>
        <v>329.56</v>
      </c>
      <c r="D622" s="126"/>
      <c r="E622" s="32" t="n">
        <f aca="false">F622+G622</f>
        <v>21.56</v>
      </c>
      <c r="F622" s="32" t="n">
        <f aca="false">0.04*H622</f>
        <v>12.32</v>
      </c>
      <c r="G622" s="32" t="n">
        <f aca="false">0.03*H622</f>
        <v>9.24</v>
      </c>
      <c r="H622" s="32" t="n">
        <f aca="false">T622</f>
        <v>308</v>
      </c>
      <c r="I622" s="32" t="n">
        <f aca="false">0.5*C622</f>
        <v>164.78</v>
      </c>
      <c r="J622" s="35"/>
      <c r="K622" s="35"/>
      <c r="L622" s="35"/>
      <c r="M622" s="35"/>
      <c r="N622" s="35"/>
      <c r="O622" s="339" t="n">
        <v>89148</v>
      </c>
      <c r="P622" s="339" t="n">
        <v>89456</v>
      </c>
      <c r="Q622" s="36"/>
      <c r="R622" s="474"/>
      <c r="S622" s="69" t="n">
        <v>1</v>
      </c>
      <c r="T622" s="32" t="n">
        <f aca="false">(P622-O622)*S622</f>
        <v>308</v>
      </c>
      <c r="U622" s="38" t="n">
        <v>2262535</v>
      </c>
      <c r="V622" s="39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31" t="s">
        <v>672</v>
      </c>
      <c r="C623" s="32" t="n">
        <f aca="false">H623+E623</f>
        <v>859.21</v>
      </c>
      <c r="D623" s="126"/>
      <c r="E623" s="32" t="n">
        <f aca="false">F623+G623</f>
        <v>56.21</v>
      </c>
      <c r="F623" s="32" t="n">
        <f aca="false">0.04*H623</f>
        <v>32.12</v>
      </c>
      <c r="G623" s="32" t="n">
        <f aca="false">0.03*H623</f>
        <v>24.09</v>
      </c>
      <c r="H623" s="32" t="n">
        <f aca="false">T623</f>
        <v>803</v>
      </c>
      <c r="I623" s="32" t="n">
        <f aca="false">0.5*C623</f>
        <v>429.605</v>
      </c>
      <c r="J623" s="35"/>
      <c r="K623" s="35"/>
      <c r="L623" s="35"/>
      <c r="M623" s="35"/>
      <c r="N623" s="35"/>
      <c r="O623" s="339" t="n">
        <v>43940</v>
      </c>
      <c r="P623" s="339" t="n">
        <v>44743</v>
      </c>
      <c r="Q623" s="234"/>
      <c r="R623" s="235"/>
      <c r="S623" s="69" t="n">
        <v>1</v>
      </c>
      <c r="T623" s="32" t="n">
        <f aca="false">(P623-O623)*S623</f>
        <v>803</v>
      </c>
      <c r="U623" s="38" t="s">
        <v>673</v>
      </c>
      <c r="V623" s="39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31" t="s">
        <v>675</v>
      </c>
      <c r="C624" s="32" t="n">
        <f aca="false">H624+E624</f>
        <v>12630.28</v>
      </c>
      <c r="D624" s="126"/>
      <c r="E624" s="32" t="n">
        <f aca="false">F624+G624</f>
        <v>826.28</v>
      </c>
      <c r="F624" s="32" t="n">
        <f aca="false">0.04*H624</f>
        <v>472.16</v>
      </c>
      <c r="G624" s="32" t="n">
        <f aca="false">0.03*H624</f>
        <v>354.12</v>
      </c>
      <c r="H624" s="32" t="n">
        <f aca="false">T624</f>
        <v>11804</v>
      </c>
      <c r="I624" s="32" t="n">
        <f aca="false">0.5*C624</f>
        <v>6315.14</v>
      </c>
      <c r="J624" s="35"/>
      <c r="K624" s="35"/>
      <c r="L624" s="35"/>
      <c r="M624" s="35"/>
      <c r="N624" s="35"/>
      <c r="O624" s="339" t="n">
        <v>260654</v>
      </c>
      <c r="P624" s="339" t="n">
        <v>272458</v>
      </c>
      <c r="Q624" s="234"/>
      <c r="R624" s="235"/>
      <c r="S624" s="69" t="n">
        <v>1</v>
      </c>
      <c r="T624" s="32" t="n">
        <f aca="false">(P624-O624)*S624</f>
        <v>11804</v>
      </c>
      <c r="U624" s="38"/>
      <c r="V624" s="39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476" t="s">
        <v>677</v>
      </c>
      <c r="C625" s="32" t="n">
        <f aca="false">H625+E625</f>
        <v>520.02</v>
      </c>
      <c r="D625" s="477"/>
      <c r="E625" s="32" t="n">
        <f aca="false">F625+G625</f>
        <v>34.02</v>
      </c>
      <c r="F625" s="32" t="n">
        <f aca="false">0.04*H625</f>
        <v>19.44</v>
      </c>
      <c r="G625" s="32" t="n">
        <f aca="false">0.03*H625</f>
        <v>14.58</v>
      </c>
      <c r="H625" s="32" t="n">
        <f aca="false">T625</f>
        <v>486</v>
      </c>
      <c r="I625" s="32" t="n">
        <f aca="false">0.5*C625</f>
        <v>260.01</v>
      </c>
      <c r="J625" s="63"/>
      <c r="K625" s="35"/>
      <c r="L625" s="35"/>
      <c r="M625" s="35"/>
      <c r="N625" s="35"/>
      <c r="O625" s="478" t="n">
        <v>48810</v>
      </c>
      <c r="P625" s="478" t="n">
        <v>49296</v>
      </c>
      <c r="Q625" s="36"/>
      <c r="R625" s="479"/>
      <c r="S625" s="69" t="n">
        <v>1</v>
      </c>
      <c r="T625" s="32" t="n">
        <f aca="false">(P625-O625)*S625</f>
        <v>486</v>
      </c>
      <c r="U625" s="38" t="n">
        <v>2261380</v>
      </c>
      <c r="V625" s="39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79" t="s">
        <v>911</v>
      </c>
      <c r="C626" s="32" t="n">
        <f aca="false">H626+E626</f>
        <v>1443.43</v>
      </c>
      <c r="D626" s="480"/>
      <c r="E626" s="32" t="n">
        <f aca="false">F626+G626</f>
        <v>94.43</v>
      </c>
      <c r="F626" s="32" t="n">
        <f aca="false">0.04*H626</f>
        <v>53.96</v>
      </c>
      <c r="G626" s="32" t="n">
        <f aca="false">0.03*H626</f>
        <v>40.47</v>
      </c>
      <c r="H626" s="32" t="n">
        <f aca="false">T626</f>
        <v>1349</v>
      </c>
      <c r="I626" s="32" t="n">
        <f aca="false">0.5*C626</f>
        <v>721.715</v>
      </c>
      <c r="J626" s="37"/>
      <c r="K626" s="37"/>
      <c r="L626" s="37"/>
      <c r="M626" s="37"/>
      <c r="N626" s="37"/>
      <c r="O626" s="416" t="n">
        <v>66172</v>
      </c>
      <c r="P626" s="416" t="n">
        <v>67521</v>
      </c>
      <c r="Q626" s="42"/>
      <c r="R626" s="42"/>
      <c r="S626" s="69" t="n">
        <v>1</v>
      </c>
      <c r="T626" s="32" t="n">
        <f aca="false">(P626-O626)*S626</f>
        <v>1349</v>
      </c>
      <c r="U626" s="38" t="n">
        <v>2261167</v>
      </c>
      <c r="V626" s="39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9" t="s">
        <v>681</v>
      </c>
      <c r="C627" s="32" t="n">
        <f aca="false">H627+E627</f>
        <v>357.38</v>
      </c>
      <c r="D627" s="126"/>
      <c r="E627" s="32" t="n">
        <f aca="false">F627+G627</f>
        <v>23.38</v>
      </c>
      <c r="F627" s="32" t="n">
        <f aca="false">0.04*H627</f>
        <v>13.36</v>
      </c>
      <c r="G627" s="32" t="n">
        <f aca="false">0.03*H627</f>
        <v>10.02</v>
      </c>
      <c r="H627" s="32" t="n">
        <f aca="false">T627</f>
        <v>334</v>
      </c>
      <c r="I627" s="32" t="n">
        <f aca="false">0.5*C627</f>
        <v>178.69</v>
      </c>
      <c r="J627" s="37"/>
      <c r="K627" s="37"/>
      <c r="L627" s="37"/>
      <c r="M627" s="37"/>
      <c r="N627" s="37"/>
      <c r="O627" s="416" t="n">
        <v>27196</v>
      </c>
      <c r="P627" s="416" t="n">
        <v>27530</v>
      </c>
      <c r="Q627" s="42"/>
      <c r="R627" s="42"/>
      <c r="S627" s="69" t="n">
        <v>1</v>
      </c>
      <c r="T627" s="32" t="n">
        <f aca="false">(P627-O627)*S627</f>
        <v>334</v>
      </c>
      <c r="U627" s="38" t="n">
        <v>5510402</v>
      </c>
      <c r="V627" s="39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9" t="s">
        <v>912</v>
      </c>
      <c r="C628" s="32" t="n">
        <f aca="false">H628+E628</f>
        <v>340.26</v>
      </c>
      <c r="D628" s="126"/>
      <c r="E628" s="32" t="n">
        <f aca="false">F628+G628</f>
        <v>22.26</v>
      </c>
      <c r="F628" s="32" t="n">
        <f aca="false">0.04*H628</f>
        <v>12.72</v>
      </c>
      <c r="G628" s="32" t="n">
        <f aca="false">0.03*H628</f>
        <v>9.54</v>
      </c>
      <c r="H628" s="32" t="n">
        <f aca="false">T628</f>
        <v>318</v>
      </c>
      <c r="I628" s="32" t="n">
        <f aca="false">0.5*C628</f>
        <v>170.13</v>
      </c>
      <c r="J628" s="37"/>
      <c r="K628" s="37"/>
      <c r="L628" s="37"/>
      <c r="M628" s="37"/>
      <c r="N628" s="37"/>
      <c r="O628" s="416" t="n">
        <v>37338</v>
      </c>
      <c r="P628" s="416" t="n">
        <v>37656</v>
      </c>
      <c r="Q628" s="42"/>
      <c r="R628" s="42"/>
      <c r="S628" s="69" t="n">
        <v>1</v>
      </c>
      <c r="T628" s="32" t="n">
        <f aca="false">(P628-O628)*S628</f>
        <v>318</v>
      </c>
      <c r="U628" s="38" t="n">
        <v>5509256</v>
      </c>
      <c r="V628" s="39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9" t="s">
        <v>684</v>
      </c>
      <c r="C629" s="32" t="n">
        <f aca="false">H629+E629</f>
        <v>560.68</v>
      </c>
      <c r="D629" s="126"/>
      <c r="E629" s="32" t="n">
        <f aca="false">F629+G629</f>
        <v>36.68</v>
      </c>
      <c r="F629" s="32" t="n">
        <f aca="false">0.04*H629</f>
        <v>20.96</v>
      </c>
      <c r="G629" s="32" t="n">
        <f aca="false">0.03*H629</f>
        <v>15.72</v>
      </c>
      <c r="H629" s="32" t="n">
        <f aca="false">T629</f>
        <v>524</v>
      </c>
      <c r="I629" s="32" t="n">
        <f aca="false">0.5*C629</f>
        <v>280.34</v>
      </c>
      <c r="J629" s="37"/>
      <c r="K629" s="37"/>
      <c r="L629" s="37"/>
      <c r="M629" s="37"/>
      <c r="N629" s="37"/>
      <c r="O629" s="416" t="n">
        <v>32476</v>
      </c>
      <c r="P629" s="416" t="n">
        <v>33000</v>
      </c>
      <c r="Q629" s="42"/>
      <c r="R629" s="42"/>
      <c r="S629" s="69" t="n">
        <v>1</v>
      </c>
      <c r="T629" s="32" t="n">
        <f aca="false">(P629-O629)*S629</f>
        <v>524</v>
      </c>
      <c r="U629" s="38" t="n">
        <v>5509265</v>
      </c>
      <c r="V629" s="39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9" t="s">
        <v>686</v>
      </c>
      <c r="C630" s="32" t="n">
        <f aca="false">H630+E630</f>
        <v>247.17</v>
      </c>
      <c r="D630" s="126"/>
      <c r="E630" s="32" t="n">
        <f aca="false">F630+G630</f>
        <v>16.17</v>
      </c>
      <c r="F630" s="32" t="n">
        <f aca="false">0.04*H630</f>
        <v>9.24</v>
      </c>
      <c r="G630" s="32" t="n">
        <f aca="false">0.03*H630</f>
        <v>6.93</v>
      </c>
      <c r="H630" s="32" t="n">
        <f aca="false">T630</f>
        <v>231</v>
      </c>
      <c r="I630" s="32" t="n">
        <f aca="false">0.5*C630</f>
        <v>123.585</v>
      </c>
      <c r="J630" s="37"/>
      <c r="K630" s="37"/>
      <c r="L630" s="37"/>
      <c r="M630" s="37"/>
      <c r="N630" s="37"/>
      <c r="O630" s="416" t="n">
        <v>22616</v>
      </c>
      <c r="P630" s="416" t="n">
        <v>22847</v>
      </c>
      <c r="Q630" s="42"/>
      <c r="R630" s="42"/>
      <c r="S630" s="69" t="n">
        <v>1</v>
      </c>
      <c r="T630" s="32" t="n">
        <f aca="false">(P630-O630)*S630</f>
        <v>231</v>
      </c>
      <c r="U630" s="38" t="n">
        <v>5518342</v>
      </c>
      <c r="V630" s="39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9" t="s">
        <v>688</v>
      </c>
      <c r="C631" s="32" t="n">
        <f aca="false">H631+E631</f>
        <v>315.65</v>
      </c>
      <c r="D631" s="126"/>
      <c r="E631" s="32" t="n">
        <f aca="false">F631+G631</f>
        <v>20.65</v>
      </c>
      <c r="F631" s="32" t="n">
        <f aca="false">0.04*H631</f>
        <v>11.8</v>
      </c>
      <c r="G631" s="32" t="n">
        <f aca="false">0.03*H631</f>
        <v>8.85</v>
      </c>
      <c r="H631" s="32" t="n">
        <f aca="false">T631</f>
        <v>295</v>
      </c>
      <c r="I631" s="32" t="n">
        <f aca="false">0.5*C631</f>
        <v>157.825</v>
      </c>
      <c r="J631" s="37"/>
      <c r="K631" s="37"/>
      <c r="L631" s="37"/>
      <c r="M631" s="37"/>
      <c r="N631" s="37"/>
      <c r="O631" s="416" t="n">
        <v>25061</v>
      </c>
      <c r="P631" s="416" t="n">
        <v>25356</v>
      </c>
      <c r="Q631" s="42"/>
      <c r="R631" s="42"/>
      <c r="S631" s="69" t="n">
        <v>1</v>
      </c>
      <c r="T631" s="32" t="n">
        <f aca="false">(P631-O631)*S631</f>
        <v>295</v>
      </c>
      <c r="U631" s="38" t="n">
        <v>2262004</v>
      </c>
      <c r="V631" s="39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9" t="s">
        <v>913</v>
      </c>
      <c r="C632" s="32" t="n">
        <f aca="false">H632+E632</f>
        <v>334.91</v>
      </c>
      <c r="D632" s="126"/>
      <c r="E632" s="32" t="n">
        <f aca="false">F632+G632</f>
        <v>21.91</v>
      </c>
      <c r="F632" s="32" t="n">
        <f aca="false">0.04*H632</f>
        <v>12.52</v>
      </c>
      <c r="G632" s="32" t="n">
        <f aca="false">0.03*H632</f>
        <v>9.39</v>
      </c>
      <c r="H632" s="32" t="n">
        <f aca="false">T632</f>
        <v>313</v>
      </c>
      <c r="I632" s="32" t="n">
        <f aca="false">0.5*C632</f>
        <v>167.455</v>
      </c>
      <c r="J632" s="37"/>
      <c r="K632" s="37"/>
      <c r="L632" s="37"/>
      <c r="M632" s="37"/>
      <c r="N632" s="37"/>
      <c r="O632" s="416" t="n">
        <v>22322</v>
      </c>
      <c r="P632" s="416" t="n">
        <v>22635</v>
      </c>
      <c r="Q632" s="42"/>
      <c r="R632" s="42"/>
      <c r="S632" s="69" t="n">
        <v>1</v>
      </c>
      <c r="T632" s="32" t="n">
        <f aca="false">(P632-O632)*S632</f>
        <v>313</v>
      </c>
      <c r="U632" s="38" t="n">
        <v>2262573</v>
      </c>
      <c r="V632" s="39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9" t="s">
        <v>914</v>
      </c>
      <c r="C633" s="32" t="n">
        <f aca="false">H633+E633</f>
        <v>451.54</v>
      </c>
      <c r="D633" s="126"/>
      <c r="E633" s="32" t="n">
        <f aca="false">F633+G633</f>
        <v>29.54</v>
      </c>
      <c r="F633" s="32" t="n">
        <f aca="false">0.04*H633</f>
        <v>16.88</v>
      </c>
      <c r="G633" s="32" t="n">
        <f aca="false">0.03*H633</f>
        <v>12.66</v>
      </c>
      <c r="H633" s="32" t="n">
        <f aca="false">T633</f>
        <v>422</v>
      </c>
      <c r="I633" s="32" t="n">
        <f aca="false">0.5*C633</f>
        <v>225.77</v>
      </c>
      <c r="J633" s="37"/>
      <c r="K633" s="37"/>
      <c r="L633" s="37"/>
      <c r="M633" s="37"/>
      <c r="N633" s="37"/>
      <c r="O633" s="416" t="n">
        <v>61552</v>
      </c>
      <c r="P633" s="416" t="n">
        <v>61974</v>
      </c>
      <c r="Q633" s="42"/>
      <c r="R633" s="42"/>
      <c r="S633" s="69" t="n">
        <v>1</v>
      </c>
      <c r="T633" s="32" t="n">
        <f aca="false">(P633-O633)*S633</f>
        <v>422</v>
      </c>
      <c r="U633" s="38" t="n">
        <v>2262504</v>
      </c>
      <c r="V633" s="39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9" t="s">
        <v>694</v>
      </c>
      <c r="C634" s="32" t="n">
        <f aca="false">H634+E634</f>
        <v>133.75</v>
      </c>
      <c r="D634" s="126"/>
      <c r="E634" s="32" t="n">
        <f aca="false">F634+G634</f>
        <v>8.75</v>
      </c>
      <c r="F634" s="32" t="n">
        <f aca="false">0.04*H634</f>
        <v>5</v>
      </c>
      <c r="G634" s="32" t="n">
        <f aca="false">0.03*H634</f>
        <v>3.75</v>
      </c>
      <c r="H634" s="32" t="n">
        <f aca="false">T634</f>
        <v>125</v>
      </c>
      <c r="I634" s="32" t="n">
        <f aca="false">0.5*C634</f>
        <v>66.875</v>
      </c>
      <c r="J634" s="37"/>
      <c r="K634" s="37"/>
      <c r="L634" s="37"/>
      <c r="M634" s="37"/>
      <c r="N634" s="37"/>
      <c r="O634" s="416" t="n">
        <v>14655</v>
      </c>
      <c r="P634" s="416" t="n">
        <v>14780</v>
      </c>
      <c r="Q634" s="42"/>
      <c r="R634" s="42"/>
      <c r="S634" s="69" t="n">
        <v>1</v>
      </c>
      <c r="T634" s="32" t="n">
        <f aca="false">(P634-O634)*S634</f>
        <v>125</v>
      </c>
      <c r="U634" s="38" t="n">
        <v>282333</v>
      </c>
      <c r="V634" s="39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79"/>
      <c r="C635" s="32"/>
      <c r="D635" s="126"/>
      <c r="E635" s="32"/>
      <c r="F635" s="32"/>
      <c r="G635" s="32"/>
      <c r="H635" s="32"/>
      <c r="I635" s="32"/>
      <c r="J635" s="37"/>
      <c r="K635" s="37"/>
      <c r="L635" s="37"/>
      <c r="M635" s="37"/>
      <c r="N635" s="37"/>
      <c r="O635" s="416"/>
      <c r="P635" s="416"/>
      <c r="Q635" s="42"/>
      <c r="R635" s="42"/>
      <c r="S635" s="69"/>
      <c r="T635" s="32"/>
      <c r="U635" s="38"/>
      <c r="V635" s="39"/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79" t="s">
        <v>696</v>
      </c>
      <c r="C636" s="32" t="n">
        <f aca="false">H636+E636</f>
        <v>0</v>
      </c>
      <c r="D636" s="126"/>
      <c r="E636" s="32" t="n">
        <f aca="false">F636+G636</f>
        <v>0</v>
      </c>
      <c r="F636" s="32" t="n">
        <f aca="false">0.04*H636</f>
        <v>0</v>
      </c>
      <c r="G636" s="32" t="n">
        <f aca="false">0.03*H636</f>
        <v>0</v>
      </c>
      <c r="H636" s="32" t="n">
        <f aca="false">T636</f>
        <v>0</v>
      </c>
      <c r="I636" s="32" t="n">
        <f aca="false">0.5*C636</f>
        <v>0</v>
      </c>
      <c r="J636" s="37"/>
      <c r="K636" s="37"/>
      <c r="L636" s="37"/>
      <c r="M636" s="37"/>
      <c r="N636" s="37"/>
      <c r="O636" s="416" t="n">
        <v>42066</v>
      </c>
      <c r="P636" s="416" t="n">
        <v>42066</v>
      </c>
      <c r="Q636" s="42"/>
      <c r="R636" s="42"/>
      <c r="S636" s="69" t="n">
        <v>1</v>
      </c>
      <c r="T636" s="32" t="n">
        <f aca="false">(P636-O636)*S636</f>
        <v>0</v>
      </c>
      <c r="U636" s="38" t="n">
        <v>3263</v>
      </c>
      <c r="V636" s="39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79" t="s">
        <v>698</v>
      </c>
      <c r="C637" s="32" t="n">
        <f aca="false">H637+E637</f>
        <v>52.43</v>
      </c>
      <c r="D637" s="126"/>
      <c r="E637" s="32" t="n">
        <f aca="false">F637+G637</f>
        <v>3.43</v>
      </c>
      <c r="F637" s="32" t="n">
        <f aca="false">0.04*H637</f>
        <v>1.96</v>
      </c>
      <c r="G637" s="32" t="n">
        <f aca="false">0.03*H637</f>
        <v>1.47</v>
      </c>
      <c r="H637" s="32" t="n">
        <f aca="false">T637</f>
        <v>49</v>
      </c>
      <c r="I637" s="32" t="n">
        <f aca="false">0.5*C637</f>
        <v>26.215</v>
      </c>
      <c r="J637" s="37"/>
      <c r="K637" s="37"/>
      <c r="L637" s="37"/>
      <c r="M637" s="37"/>
      <c r="N637" s="37"/>
      <c r="O637" s="416" t="n">
        <v>702</v>
      </c>
      <c r="P637" s="416" t="n">
        <v>751</v>
      </c>
      <c r="Q637" s="42"/>
      <c r="R637" s="42"/>
      <c r="S637" s="69" t="n">
        <v>1</v>
      </c>
      <c r="T637" s="32" t="n">
        <f aca="false">(P637-O637)*S637</f>
        <v>49</v>
      </c>
      <c r="U637" s="38" t="n">
        <v>2568</v>
      </c>
      <c r="V637" s="39" t="s">
        <v>699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9" t="s">
        <v>700</v>
      </c>
      <c r="C638" s="32" t="n">
        <f aca="false">H638+E638</f>
        <v>438.7</v>
      </c>
      <c r="D638" s="126"/>
      <c r="E638" s="32" t="n">
        <f aca="false">F638+G638</f>
        <v>28.7</v>
      </c>
      <c r="F638" s="32" t="n">
        <f aca="false">0.04*H638</f>
        <v>16.4</v>
      </c>
      <c r="G638" s="32" t="n">
        <f aca="false">0.03*H638</f>
        <v>12.3</v>
      </c>
      <c r="H638" s="32" t="n">
        <f aca="false">T638</f>
        <v>410</v>
      </c>
      <c r="I638" s="32" t="n">
        <f aca="false">0.5*C638</f>
        <v>219.35</v>
      </c>
      <c r="J638" s="37"/>
      <c r="K638" s="37"/>
      <c r="L638" s="37"/>
      <c r="M638" s="37"/>
      <c r="N638" s="37"/>
      <c r="O638" s="416" t="n">
        <v>9203</v>
      </c>
      <c r="P638" s="416" t="n">
        <v>9613</v>
      </c>
      <c r="Q638" s="42"/>
      <c r="R638" s="42"/>
      <c r="S638" s="69" t="n">
        <v>1</v>
      </c>
      <c r="T638" s="32" t="n">
        <f aca="false">(P638-O638)*S638</f>
        <v>410</v>
      </c>
      <c r="U638" s="38" t="n">
        <v>2643</v>
      </c>
      <c r="V638" s="39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9" t="s">
        <v>702</v>
      </c>
      <c r="C639" s="32" t="n">
        <f aca="false">H639+E639</f>
        <v>499.69</v>
      </c>
      <c r="D639" s="126"/>
      <c r="E639" s="32" t="n">
        <f aca="false">F639+G639</f>
        <v>32.69</v>
      </c>
      <c r="F639" s="32" t="n">
        <f aca="false">0.04*H639</f>
        <v>18.68</v>
      </c>
      <c r="G639" s="32" t="n">
        <f aca="false">0.03*H639</f>
        <v>14.01</v>
      </c>
      <c r="H639" s="32" t="n">
        <f aca="false">T639</f>
        <v>467</v>
      </c>
      <c r="I639" s="32" t="n">
        <f aca="false">0.5*C639</f>
        <v>249.845</v>
      </c>
      <c r="J639" s="37"/>
      <c r="K639" s="37"/>
      <c r="L639" s="37"/>
      <c r="M639" s="37"/>
      <c r="N639" s="37"/>
      <c r="O639" s="416" t="n">
        <v>108221</v>
      </c>
      <c r="P639" s="416" t="n">
        <v>108688</v>
      </c>
      <c r="Q639" s="42"/>
      <c r="R639" s="42"/>
      <c r="S639" s="69" t="n">
        <v>1</v>
      </c>
      <c r="T639" s="32" t="n">
        <f aca="false">(P639-O639)*S639</f>
        <v>467</v>
      </c>
      <c r="U639" s="38" t="n">
        <v>1146</v>
      </c>
      <c r="V639" s="39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9" t="s">
        <v>704</v>
      </c>
      <c r="C640" s="32" t="n">
        <f aca="false">H640+E640</f>
        <v>1920.65</v>
      </c>
      <c r="D640" s="126"/>
      <c r="E640" s="32" t="n">
        <f aca="false">F640+G640</f>
        <v>125.65</v>
      </c>
      <c r="F640" s="32" t="n">
        <f aca="false">0.04*H640</f>
        <v>71.8</v>
      </c>
      <c r="G640" s="32" t="n">
        <f aca="false">0.03*H640</f>
        <v>53.85</v>
      </c>
      <c r="H640" s="32" t="n">
        <f aca="false">T640</f>
        <v>1795</v>
      </c>
      <c r="I640" s="32" t="n">
        <f aca="false">0.5*C640</f>
        <v>960.325</v>
      </c>
      <c r="J640" s="37"/>
      <c r="K640" s="37"/>
      <c r="L640" s="37"/>
      <c r="M640" s="37"/>
      <c r="N640" s="37"/>
      <c r="O640" s="416" t="n">
        <v>252122</v>
      </c>
      <c r="P640" s="416" t="n">
        <v>253917</v>
      </c>
      <c r="Q640" s="42"/>
      <c r="R640" s="42"/>
      <c r="S640" s="69" t="n">
        <v>1</v>
      </c>
      <c r="T640" s="32" t="n">
        <f aca="false">(P640-O640)*S640</f>
        <v>1795</v>
      </c>
      <c r="U640" s="38" t="n">
        <v>7883</v>
      </c>
      <c r="V640" s="39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79"/>
      <c r="C641" s="32"/>
      <c r="D641" s="126"/>
      <c r="E641" s="32"/>
      <c r="F641" s="32"/>
      <c r="G641" s="32"/>
      <c r="H641" s="32"/>
      <c r="I641" s="32"/>
      <c r="J641" s="37"/>
      <c r="K641" s="37"/>
      <c r="L641" s="37"/>
      <c r="M641" s="37"/>
      <c r="N641" s="37"/>
      <c r="O641" s="416"/>
      <c r="P641" s="416"/>
      <c r="Q641" s="42"/>
      <c r="R641" s="42"/>
      <c r="S641" s="69"/>
      <c r="T641" s="32"/>
      <c r="U641" s="38"/>
      <c r="V641" s="39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9" t="s">
        <v>706</v>
      </c>
      <c r="C642" s="32" t="n">
        <f aca="false">H642+E642</f>
        <v>407.67</v>
      </c>
      <c r="D642" s="109"/>
      <c r="E642" s="32" t="n">
        <f aca="false">F642+G642</f>
        <v>26.67</v>
      </c>
      <c r="F642" s="32" t="n">
        <f aca="false">0.04*H642</f>
        <v>15.24</v>
      </c>
      <c r="G642" s="32" t="n">
        <f aca="false">0.03*H642</f>
        <v>11.43</v>
      </c>
      <c r="H642" s="32" t="n">
        <f aca="false">T642</f>
        <v>381</v>
      </c>
      <c r="I642" s="32" t="n">
        <f aca="false">0.5*C642</f>
        <v>203.835</v>
      </c>
      <c r="J642" s="37"/>
      <c r="K642" s="37"/>
      <c r="L642" s="37"/>
      <c r="M642" s="37"/>
      <c r="N642" s="37"/>
      <c r="O642" s="416" t="n">
        <v>3192</v>
      </c>
      <c r="P642" s="416" t="n">
        <v>3573</v>
      </c>
      <c r="Q642" s="42"/>
      <c r="R642" s="42"/>
      <c r="S642" s="126" t="n">
        <v>1</v>
      </c>
      <c r="T642" s="32" t="n">
        <f aca="false">(P642-O642)*S642</f>
        <v>381</v>
      </c>
      <c r="U642" s="38"/>
      <c r="V642" s="39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9" t="s">
        <v>915</v>
      </c>
      <c r="C643" s="32" t="n">
        <f aca="false">H643+E643</f>
        <v>50.29</v>
      </c>
      <c r="D643" s="109"/>
      <c r="E643" s="32" t="n">
        <f aca="false">F643+G643</f>
        <v>3.29</v>
      </c>
      <c r="F643" s="32" t="n">
        <f aca="false">0.04*H643</f>
        <v>1.88</v>
      </c>
      <c r="G643" s="32" t="n">
        <f aca="false">0.03*H643</f>
        <v>1.41</v>
      </c>
      <c r="H643" s="32" t="n">
        <f aca="false">T643</f>
        <v>47</v>
      </c>
      <c r="I643" s="32" t="n">
        <f aca="false">0.5*C643</f>
        <v>25.145</v>
      </c>
      <c r="J643" s="37"/>
      <c r="K643" s="37"/>
      <c r="L643" s="37"/>
      <c r="M643" s="37"/>
      <c r="N643" s="37"/>
      <c r="O643" s="416" t="n">
        <v>13714</v>
      </c>
      <c r="P643" s="416" t="n">
        <v>13761</v>
      </c>
      <c r="Q643" s="42"/>
      <c r="R643" s="42"/>
      <c r="S643" s="126" t="n">
        <v>1</v>
      </c>
      <c r="T643" s="32" t="n">
        <f aca="false">(P643-O643)*S643</f>
        <v>47</v>
      </c>
      <c r="U643" s="38" t="n">
        <v>370293</v>
      </c>
      <c r="V643" s="39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484" t="s">
        <v>709</v>
      </c>
      <c r="C644" s="485" t="n">
        <f aca="false">H644+E644</f>
        <v>0</v>
      </c>
      <c r="D644" s="486"/>
      <c r="E644" s="485" t="n">
        <f aca="false">F644+G644</f>
        <v>0</v>
      </c>
      <c r="F644" s="485" t="n">
        <f aca="false">0.04*H644</f>
        <v>0</v>
      </c>
      <c r="G644" s="485" t="n">
        <f aca="false">0.03*H644</f>
        <v>0</v>
      </c>
      <c r="H644" s="485" t="n">
        <f aca="false">T644</f>
        <v>0</v>
      </c>
      <c r="I644" s="485" t="n">
        <f aca="false">0.5*C644</f>
        <v>0</v>
      </c>
      <c r="J644" s="487"/>
      <c r="K644" s="487"/>
      <c r="L644" s="487"/>
      <c r="M644" s="487"/>
      <c r="N644" s="487"/>
      <c r="O644" s="488" t="n">
        <v>50</v>
      </c>
      <c r="P644" s="488" t="n">
        <v>50</v>
      </c>
      <c r="Q644" s="489"/>
      <c r="R644" s="489"/>
      <c r="S644" s="490" t="n">
        <v>1</v>
      </c>
      <c r="T644" s="485" t="n">
        <f aca="false">(P644-O644)*S644</f>
        <v>0</v>
      </c>
      <c r="U644" s="491" t="s">
        <v>426</v>
      </c>
      <c r="V644" s="492" t="s">
        <v>710</v>
      </c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58"/>
      <c r="B645" s="481"/>
      <c r="C645" s="148"/>
      <c r="D645" s="190"/>
      <c r="E645" s="148"/>
      <c r="F645" s="148"/>
      <c r="G645" s="148"/>
      <c r="H645" s="148"/>
      <c r="I645" s="148"/>
      <c r="J645" s="226"/>
      <c r="K645" s="226"/>
      <c r="L645" s="226"/>
      <c r="M645" s="226"/>
      <c r="N645" s="226"/>
      <c r="O645" s="482"/>
      <c r="P645" s="482"/>
      <c r="Q645" s="276"/>
      <c r="R645" s="276"/>
      <c r="S645" s="149"/>
      <c r="T645" s="148"/>
      <c r="U645" s="152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79" t="s">
        <v>711</v>
      </c>
      <c r="C646" s="32" t="n">
        <f aca="false">H646+E646</f>
        <v>40.66</v>
      </c>
      <c r="D646" s="109"/>
      <c r="E646" s="32" t="n">
        <f aca="false">F646+G646</f>
        <v>2.66</v>
      </c>
      <c r="F646" s="32" t="n">
        <f aca="false">0.04*H646</f>
        <v>1.52</v>
      </c>
      <c r="G646" s="32" t="n">
        <f aca="false">0.03*H646</f>
        <v>1.14</v>
      </c>
      <c r="H646" s="32" t="n">
        <f aca="false">T646</f>
        <v>38</v>
      </c>
      <c r="I646" s="32" t="n">
        <f aca="false">0.5*C646</f>
        <v>20.33</v>
      </c>
      <c r="J646" s="37"/>
      <c r="K646" s="37"/>
      <c r="L646" s="37"/>
      <c r="M646" s="37"/>
      <c r="N646" s="37"/>
      <c r="O646" s="416" t="n">
        <v>6506</v>
      </c>
      <c r="P646" s="416" t="n">
        <v>6544</v>
      </c>
      <c r="Q646" s="42"/>
      <c r="R646" s="42"/>
      <c r="S646" s="126" t="n">
        <v>1</v>
      </c>
      <c r="T646" s="32" t="n">
        <f aca="false">(P646-O646)*S646</f>
        <v>38</v>
      </c>
      <c r="U646" s="38" t="n">
        <v>1940</v>
      </c>
      <c r="V646" s="39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62" t="s">
        <v>713</v>
      </c>
      <c r="C647" s="32" t="n">
        <f aca="false">H647+E647</f>
        <v>375.57</v>
      </c>
      <c r="D647" s="32"/>
      <c r="E647" s="32" t="n">
        <f aca="false">G647+F647</f>
        <v>24.57</v>
      </c>
      <c r="F647" s="32" t="n">
        <f aca="false">0.04*H647</f>
        <v>14.04</v>
      </c>
      <c r="G647" s="32" t="n">
        <f aca="false">0.03*H647</f>
        <v>10.53</v>
      </c>
      <c r="H647" s="32" t="n">
        <f aca="false">T647</f>
        <v>351</v>
      </c>
      <c r="I647" s="32" t="n">
        <f aca="false">0.6*C647</f>
        <v>225.342</v>
      </c>
      <c r="J647" s="35"/>
      <c r="K647" s="35"/>
      <c r="L647" s="35"/>
      <c r="M647" s="35"/>
      <c r="N647" s="35"/>
      <c r="O647" s="32" t="n">
        <v>17239</v>
      </c>
      <c r="P647" s="32" t="n">
        <v>17590</v>
      </c>
      <c r="Q647" s="36"/>
      <c r="R647" s="367"/>
      <c r="S647" s="69" t="n">
        <v>1</v>
      </c>
      <c r="T647" s="32" t="n">
        <f aca="false">(P647-O647)*S647</f>
        <v>351</v>
      </c>
      <c r="U647" s="38" t="s">
        <v>714</v>
      </c>
      <c r="V647" s="39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79"/>
      <c r="C648" s="32"/>
      <c r="D648" s="32"/>
      <c r="E648" s="32"/>
      <c r="F648" s="32"/>
      <c r="G648" s="32"/>
      <c r="H648" s="32"/>
      <c r="I648" s="32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32"/>
      <c r="U648" s="38"/>
      <c r="V648" s="39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499"/>
      <c r="C649" s="32"/>
      <c r="D649" s="32"/>
      <c r="E649" s="32"/>
      <c r="F649" s="32"/>
      <c r="G649" s="32"/>
      <c r="H649" s="32"/>
      <c r="I649" s="32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32"/>
      <c r="U649" s="38"/>
      <c r="V649" s="39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79" t="s">
        <v>716</v>
      </c>
      <c r="C650" s="32" t="n">
        <f aca="false">H650+E650</f>
        <v>88.81</v>
      </c>
      <c r="D650" s="32"/>
      <c r="E650" s="32" t="n">
        <f aca="false">F650+G650</f>
        <v>5.81</v>
      </c>
      <c r="F650" s="32" t="n">
        <f aca="false">0.04*H650</f>
        <v>3.32</v>
      </c>
      <c r="G650" s="32" t="n">
        <f aca="false">0.03*H650</f>
        <v>2.49</v>
      </c>
      <c r="H650" s="32" t="n">
        <f aca="false">T650</f>
        <v>83</v>
      </c>
      <c r="I650" s="32"/>
      <c r="J650" s="126"/>
      <c r="K650" s="126"/>
      <c r="L650" s="126"/>
      <c r="M650" s="126"/>
      <c r="N650" s="126"/>
      <c r="O650" s="126" t="n">
        <v>4197</v>
      </c>
      <c r="P650" s="126" t="n">
        <v>4280</v>
      </c>
      <c r="Q650" s="126"/>
      <c r="R650" s="126"/>
      <c r="S650" s="126" t="n">
        <v>1</v>
      </c>
      <c r="T650" s="32" t="n">
        <f aca="false">(P650-O650)*S650</f>
        <v>83</v>
      </c>
      <c r="U650" s="418" t="s">
        <v>717</v>
      </c>
      <c r="V650" s="39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663"/>
      <c r="C651" s="45"/>
      <c r="D651" s="45"/>
      <c r="E651" s="45"/>
      <c r="F651" s="45"/>
      <c r="G651" s="45"/>
      <c r="H651" s="45"/>
      <c r="I651" s="45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45"/>
      <c r="U651" s="50"/>
      <c r="V651" s="51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79"/>
      <c r="C652" s="32"/>
      <c r="D652" s="32"/>
      <c r="E652" s="32"/>
      <c r="F652" s="32"/>
      <c r="G652" s="32"/>
      <c r="H652" s="32"/>
      <c r="I652" s="32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32"/>
      <c r="U652" s="38"/>
      <c r="V652" s="39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62" t="s">
        <v>719</v>
      </c>
      <c r="C653" s="32" t="n">
        <f aca="false">H653+E653</f>
        <v>101.65</v>
      </c>
      <c r="D653" s="32"/>
      <c r="E653" s="32" t="n">
        <f aca="false">F653+G653</f>
        <v>6.65</v>
      </c>
      <c r="F653" s="32" t="n">
        <f aca="false">0.04*H653</f>
        <v>3.8</v>
      </c>
      <c r="G653" s="32" t="n">
        <f aca="false">0.03*H653</f>
        <v>2.85</v>
      </c>
      <c r="H653" s="32" t="n">
        <f aca="false">T653</f>
        <v>95</v>
      </c>
      <c r="I653" s="32" t="n">
        <f aca="false">0.6*C653</f>
        <v>60.99</v>
      </c>
      <c r="J653" s="35"/>
      <c r="K653" s="35"/>
      <c r="L653" s="35"/>
      <c r="M653" s="35"/>
      <c r="N653" s="35"/>
      <c r="O653" s="32" t="n">
        <v>9150</v>
      </c>
      <c r="P653" s="32" t="n">
        <v>9245</v>
      </c>
      <c r="Q653" s="35" t="s">
        <v>153</v>
      </c>
      <c r="R653" s="37"/>
      <c r="S653" s="69" t="n">
        <v>1</v>
      </c>
      <c r="T653" s="32" t="n">
        <f aca="false">(P653-O653)*S653</f>
        <v>95</v>
      </c>
      <c r="U653" s="38" t="s">
        <v>720</v>
      </c>
      <c r="V653" s="39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227" t="s">
        <v>722</v>
      </c>
      <c r="C654" s="190" t="n">
        <f aca="false">SUM(C615:C653)</f>
        <v>24636.75</v>
      </c>
      <c r="D654" s="190"/>
      <c r="E654" s="190" t="n">
        <f aca="false">F654+G654</f>
        <v>1558.34</v>
      </c>
      <c r="F654" s="190" t="n">
        <f aca="false">0.04*H654</f>
        <v>890.48</v>
      </c>
      <c r="G654" s="190" t="n">
        <f aca="false">0.03*H654</f>
        <v>667.86</v>
      </c>
      <c r="H654" s="190" t="n">
        <f aca="false">SUM(H616:H645)</f>
        <v>22262</v>
      </c>
      <c r="I654" s="190" t="n">
        <f aca="false">SUM(I616:I647)</f>
        <v>12155.842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152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227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152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227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66"/>
      <c r="R656" s="498"/>
      <c r="S656" s="149"/>
      <c r="T656" s="148"/>
      <c r="U656" s="152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481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66"/>
      <c r="R657" s="498"/>
      <c r="S657" s="149"/>
      <c r="T657" s="148"/>
      <c r="U657" s="152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79" t="s">
        <v>724</v>
      </c>
      <c r="C658" s="32" t="n">
        <f aca="false">H658+E658</f>
        <v>2226.67</v>
      </c>
      <c r="D658" s="126"/>
      <c r="E658" s="32" t="n">
        <f aca="false">F658+G658</f>
        <v>145.67</v>
      </c>
      <c r="F658" s="32" t="n">
        <f aca="false">0.04*T658</f>
        <v>83.24</v>
      </c>
      <c r="G658" s="32" t="n">
        <f aca="false">0.03*T658</f>
        <v>62.43</v>
      </c>
      <c r="H658" s="32" t="n">
        <f aca="false">T658</f>
        <v>2081</v>
      </c>
      <c r="I658" s="32" t="n">
        <f aca="false">H658*0.5</f>
        <v>1040.5</v>
      </c>
      <c r="J658" s="63"/>
      <c r="K658" s="63"/>
      <c r="L658" s="63"/>
      <c r="M658" s="63"/>
      <c r="N658" s="63"/>
      <c r="O658" s="126" t="n">
        <v>40552</v>
      </c>
      <c r="P658" s="126" t="n">
        <v>42633</v>
      </c>
      <c r="Q658" s="138"/>
      <c r="R658" s="139"/>
      <c r="S658" s="126" t="n">
        <v>1</v>
      </c>
      <c r="T658" s="32" t="n">
        <f aca="false">(P658-O658)*S658</f>
        <v>2081</v>
      </c>
      <c r="U658" s="38" t="s">
        <v>725</v>
      </c>
      <c r="V658" s="39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79" t="s">
        <v>727</v>
      </c>
      <c r="C659" s="32" t="n">
        <f aca="false">H659+E659</f>
        <v>3281.69</v>
      </c>
      <c r="D659" s="126"/>
      <c r="E659" s="32" t="n">
        <f aca="false">F659+G659</f>
        <v>214.69</v>
      </c>
      <c r="F659" s="32" t="n">
        <f aca="false">0.04*T659</f>
        <v>122.68</v>
      </c>
      <c r="G659" s="32" t="n">
        <f aca="false">0.03*T659</f>
        <v>92.01</v>
      </c>
      <c r="H659" s="32" t="n">
        <f aca="false">T659</f>
        <v>3067</v>
      </c>
      <c r="I659" s="32" t="n">
        <f aca="false">H659*0.5</f>
        <v>1533.5</v>
      </c>
      <c r="J659" s="63"/>
      <c r="K659" s="63"/>
      <c r="L659" s="63"/>
      <c r="M659" s="63"/>
      <c r="N659" s="63"/>
      <c r="O659" s="126" t="n">
        <v>157845</v>
      </c>
      <c r="P659" s="126" t="n">
        <v>160912</v>
      </c>
      <c r="Q659" s="138"/>
      <c r="R659" s="139"/>
      <c r="S659" s="126" t="n">
        <v>1</v>
      </c>
      <c r="T659" s="32" t="n">
        <f aca="false">(P659-O659)*S659</f>
        <v>3067</v>
      </c>
      <c r="U659" s="38"/>
      <c r="V659" s="39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79" t="s">
        <v>729</v>
      </c>
      <c r="C660" s="32" t="n">
        <f aca="false">H660+E660</f>
        <v>139.1</v>
      </c>
      <c r="D660" s="126"/>
      <c r="E660" s="32" t="n">
        <f aca="false">F660+G660</f>
        <v>9.1</v>
      </c>
      <c r="F660" s="32" t="n">
        <f aca="false">0.04*T660</f>
        <v>5.2</v>
      </c>
      <c r="G660" s="32" t="n">
        <f aca="false">0.03*T660</f>
        <v>3.9</v>
      </c>
      <c r="H660" s="32" t="n">
        <f aca="false">T660</f>
        <v>130</v>
      </c>
      <c r="I660" s="32" t="n">
        <f aca="false">H660*0.5</f>
        <v>65</v>
      </c>
      <c r="J660" s="63"/>
      <c r="K660" s="63"/>
      <c r="L660" s="63"/>
      <c r="M660" s="63"/>
      <c r="N660" s="63"/>
      <c r="O660" s="126" t="n">
        <v>15592</v>
      </c>
      <c r="P660" s="126" t="n">
        <v>15722</v>
      </c>
      <c r="Q660" s="138"/>
      <c r="R660" s="139"/>
      <c r="S660" s="126" t="n">
        <v>1</v>
      </c>
      <c r="T660" s="32" t="n">
        <f aca="false">(P660-O660)*S660</f>
        <v>130</v>
      </c>
      <c r="U660" s="38" t="n">
        <v>4691</v>
      </c>
      <c r="V660" s="39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79" t="s">
        <v>731</v>
      </c>
      <c r="C661" s="32" t="n">
        <f aca="false">H661+E661</f>
        <v>246.1</v>
      </c>
      <c r="D661" s="126"/>
      <c r="E661" s="32" t="n">
        <f aca="false">F661+G661</f>
        <v>16.1</v>
      </c>
      <c r="F661" s="32" t="n">
        <f aca="false">0.04*T661</f>
        <v>9.2</v>
      </c>
      <c r="G661" s="32" t="n">
        <f aca="false">0.03*T661</f>
        <v>6.9</v>
      </c>
      <c r="H661" s="32" t="n">
        <f aca="false">T661</f>
        <v>230</v>
      </c>
      <c r="I661" s="32" t="n">
        <f aca="false">H661*0.5</f>
        <v>115</v>
      </c>
      <c r="J661" s="63"/>
      <c r="K661" s="63"/>
      <c r="L661" s="63"/>
      <c r="M661" s="63"/>
      <c r="N661" s="63"/>
      <c r="O661" s="126" t="n">
        <v>17824</v>
      </c>
      <c r="P661" s="126" t="n">
        <v>18054</v>
      </c>
      <c r="Q661" s="138"/>
      <c r="R661" s="139"/>
      <c r="S661" s="126" t="n">
        <v>1</v>
      </c>
      <c r="T661" s="32" t="n">
        <f aca="false">(P661-O661)*S661</f>
        <v>230</v>
      </c>
      <c r="U661" s="38" t="n">
        <v>1641</v>
      </c>
      <c r="V661" s="39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79" t="s">
        <v>733</v>
      </c>
      <c r="C662" s="32" t="n">
        <f aca="false">H662+E662</f>
        <v>225.77</v>
      </c>
      <c r="D662" s="126"/>
      <c r="E662" s="32" t="n">
        <f aca="false">F662+G662</f>
        <v>14.77</v>
      </c>
      <c r="F662" s="32" t="n">
        <f aca="false">0.04*T662</f>
        <v>8.44</v>
      </c>
      <c r="G662" s="32" t="n">
        <f aca="false">0.03*T662</f>
        <v>6.33</v>
      </c>
      <c r="H662" s="32" t="n">
        <f aca="false">T662</f>
        <v>211</v>
      </c>
      <c r="I662" s="32" t="n">
        <f aca="false">H662*0.5</f>
        <v>105.5</v>
      </c>
      <c r="J662" s="63"/>
      <c r="K662" s="63"/>
      <c r="L662" s="63"/>
      <c r="M662" s="63"/>
      <c r="N662" s="63"/>
      <c r="O662" s="126" t="n">
        <v>17724</v>
      </c>
      <c r="P662" s="126" t="n">
        <v>17935</v>
      </c>
      <c r="Q662" s="138"/>
      <c r="R662" s="139"/>
      <c r="S662" s="126" t="n">
        <v>1</v>
      </c>
      <c r="T662" s="32" t="n">
        <f aca="false">(P662-O662)*S662</f>
        <v>211</v>
      </c>
      <c r="U662" s="38" t="n">
        <v>6943</v>
      </c>
      <c r="V662" s="39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79" t="s">
        <v>735</v>
      </c>
      <c r="C663" s="32" t="n">
        <f aca="false">H663+E663</f>
        <v>245.03</v>
      </c>
      <c r="D663" s="126"/>
      <c r="E663" s="32" t="n">
        <f aca="false">F663+G663</f>
        <v>16.03</v>
      </c>
      <c r="F663" s="32" t="n">
        <f aca="false">0.04*T663</f>
        <v>9.16</v>
      </c>
      <c r="G663" s="32" t="n">
        <f aca="false">0.03*T663</f>
        <v>6.87</v>
      </c>
      <c r="H663" s="32" t="n">
        <f aca="false">T663</f>
        <v>229</v>
      </c>
      <c r="I663" s="32" t="n">
        <f aca="false">H663*0.5</f>
        <v>114.5</v>
      </c>
      <c r="J663" s="63"/>
      <c r="K663" s="63"/>
      <c r="L663" s="63"/>
      <c r="M663" s="63"/>
      <c r="N663" s="63"/>
      <c r="O663" s="126" t="n">
        <v>21118</v>
      </c>
      <c r="P663" s="126" t="n">
        <v>21347</v>
      </c>
      <c r="Q663" s="138"/>
      <c r="R663" s="139"/>
      <c r="S663" s="126" t="n">
        <v>1</v>
      </c>
      <c r="T663" s="32" t="n">
        <f aca="false">(P663-O663)*S663</f>
        <v>229</v>
      </c>
      <c r="U663" s="38" t="n">
        <v>9787</v>
      </c>
      <c r="V663" s="39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79" t="s">
        <v>737</v>
      </c>
      <c r="C664" s="32" t="n">
        <f aca="false">H664+E664</f>
        <v>172.27</v>
      </c>
      <c r="D664" s="126"/>
      <c r="E664" s="32" t="n">
        <f aca="false">F664+G664</f>
        <v>11.27</v>
      </c>
      <c r="F664" s="32" t="n">
        <f aca="false">0.04*T664</f>
        <v>6.44</v>
      </c>
      <c r="G664" s="32" t="n">
        <f aca="false">0.03*T664</f>
        <v>4.83</v>
      </c>
      <c r="H664" s="32" t="n">
        <f aca="false">T664</f>
        <v>161</v>
      </c>
      <c r="I664" s="32" t="n">
        <f aca="false">H664*0.5</f>
        <v>80.5</v>
      </c>
      <c r="J664" s="63"/>
      <c r="K664" s="63"/>
      <c r="L664" s="63"/>
      <c r="M664" s="63"/>
      <c r="N664" s="63"/>
      <c r="O664" s="126" t="n">
        <v>20689</v>
      </c>
      <c r="P664" s="126" t="n">
        <v>20850</v>
      </c>
      <c r="Q664" s="138"/>
      <c r="R664" s="139"/>
      <c r="S664" s="126" t="n">
        <v>1</v>
      </c>
      <c r="T664" s="32" t="n">
        <f aca="false">(P664-O664)*S664</f>
        <v>161</v>
      </c>
      <c r="U664" s="38" t="s">
        <v>738</v>
      </c>
      <c r="V664" s="39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664" t="s">
        <v>740</v>
      </c>
      <c r="C665" s="32" t="n">
        <f aca="false">H665+E665</f>
        <v>547.84</v>
      </c>
      <c r="D665" s="126"/>
      <c r="E665" s="32" t="n">
        <f aca="false">F665+G665</f>
        <v>35.84</v>
      </c>
      <c r="F665" s="32" t="n">
        <f aca="false">0.04*T665</f>
        <v>20.48</v>
      </c>
      <c r="G665" s="32" t="n">
        <f aca="false">0.03*T665</f>
        <v>15.36</v>
      </c>
      <c r="H665" s="32" t="n">
        <f aca="false">T665</f>
        <v>512</v>
      </c>
      <c r="I665" s="32" t="n">
        <f aca="false">H665*0.5</f>
        <v>256</v>
      </c>
      <c r="J665" s="63"/>
      <c r="K665" s="63"/>
      <c r="L665" s="63"/>
      <c r="M665" s="63"/>
      <c r="N665" s="63"/>
      <c r="O665" s="126" t="n">
        <v>35288</v>
      </c>
      <c r="P665" s="126" t="n">
        <v>35800</v>
      </c>
      <c r="Q665" s="138"/>
      <c r="R665" s="139"/>
      <c r="S665" s="126" t="n">
        <v>1</v>
      </c>
      <c r="T665" s="32" t="n">
        <f aca="false">(P665-O665)*S665</f>
        <v>512</v>
      </c>
      <c r="U665" s="38" t="n">
        <v>9791</v>
      </c>
      <c r="V665" s="39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664"/>
      <c r="C666" s="32" t="n">
        <f aca="false">H666+E666</f>
        <v>127.33</v>
      </c>
      <c r="D666" s="126"/>
      <c r="E666" s="32" t="n">
        <f aca="false">F666+G666</f>
        <v>8.33</v>
      </c>
      <c r="F666" s="32" t="n">
        <f aca="false">0.04*T666</f>
        <v>4.76</v>
      </c>
      <c r="G666" s="32" t="n">
        <f aca="false">0.03*T666</f>
        <v>3.57</v>
      </c>
      <c r="H666" s="32" t="n">
        <f aca="false">T666</f>
        <v>119</v>
      </c>
      <c r="I666" s="32" t="n">
        <f aca="false">H666*0.5</f>
        <v>59.5</v>
      </c>
      <c r="J666" s="63"/>
      <c r="K666" s="63"/>
      <c r="L666" s="63"/>
      <c r="M666" s="63"/>
      <c r="N666" s="63"/>
      <c r="O666" s="126" t="n">
        <v>9498</v>
      </c>
      <c r="P666" s="126" t="n">
        <v>9617</v>
      </c>
      <c r="Q666" s="138"/>
      <c r="R666" s="139"/>
      <c r="S666" s="126" t="n">
        <v>1</v>
      </c>
      <c r="T666" s="32" t="n">
        <f aca="false">(P666-O666)*S666</f>
        <v>119</v>
      </c>
      <c r="U666" s="38" t="n">
        <v>1049</v>
      </c>
      <c r="V666" s="39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79" t="s">
        <v>744</v>
      </c>
      <c r="C667" s="32" t="n">
        <f aca="false">H667+E667</f>
        <v>1066.79</v>
      </c>
      <c r="D667" s="126"/>
      <c r="E667" s="32" t="n">
        <f aca="false">F667+G667</f>
        <v>69.79</v>
      </c>
      <c r="F667" s="32" t="n">
        <f aca="false">0.04*T667</f>
        <v>39.88</v>
      </c>
      <c r="G667" s="32" t="n">
        <f aca="false">0.03*T667</f>
        <v>29.91</v>
      </c>
      <c r="H667" s="32" t="n">
        <f aca="false">T667</f>
        <v>997</v>
      </c>
      <c r="I667" s="32" t="n">
        <f aca="false">H667*0.5</f>
        <v>498.5</v>
      </c>
      <c r="J667" s="63"/>
      <c r="K667" s="63"/>
      <c r="L667" s="63"/>
      <c r="M667" s="63"/>
      <c r="N667" s="63"/>
      <c r="O667" s="126" t="n">
        <v>87823</v>
      </c>
      <c r="P667" s="126" t="n">
        <v>88820</v>
      </c>
      <c r="Q667" s="138"/>
      <c r="R667" s="139"/>
      <c r="S667" s="126" t="n">
        <v>1</v>
      </c>
      <c r="T667" s="32" t="n">
        <f aca="false">(P667-O667)*S667</f>
        <v>997</v>
      </c>
      <c r="U667" s="38" t="n">
        <v>4265</v>
      </c>
      <c r="V667" s="39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79" t="s">
        <v>746</v>
      </c>
      <c r="C668" s="32" t="n">
        <f aca="false">H668+E668</f>
        <v>471.87</v>
      </c>
      <c r="D668" s="126"/>
      <c r="E668" s="32" t="n">
        <f aca="false">F668+G668</f>
        <v>30.87</v>
      </c>
      <c r="F668" s="32" t="n">
        <f aca="false">0.04*T668</f>
        <v>17.64</v>
      </c>
      <c r="G668" s="32" t="n">
        <f aca="false">0.03*T668</f>
        <v>13.23</v>
      </c>
      <c r="H668" s="32" t="n">
        <f aca="false">T668</f>
        <v>441</v>
      </c>
      <c r="I668" s="32" t="n">
        <f aca="false">H668*0.5</f>
        <v>220.5</v>
      </c>
      <c r="J668" s="63"/>
      <c r="K668" s="63"/>
      <c r="L668" s="63"/>
      <c r="M668" s="63"/>
      <c r="N668" s="63"/>
      <c r="O668" s="126" t="n">
        <v>40999</v>
      </c>
      <c r="P668" s="126" t="n">
        <v>41440</v>
      </c>
      <c r="Q668" s="138"/>
      <c r="R668" s="139"/>
      <c r="S668" s="126" t="n">
        <v>1</v>
      </c>
      <c r="T668" s="32" t="n">
        <f aca="false">(P668-O668)*S668</f>
        <v>441</v>
      </c>
      <c r="U668" s="38" t="n">
        <v>3583</v>
      </c>
      <c r="V668" s="39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79" t="s">
        <v>748</v>
      </c>
      <c r="C669" s="32" t="n">
        <f aca="false">H669+E669</f>
        <v>123.05</v>
      </c>
      <c r="D669" s="126"/>
      <c r="E669" s="32" t="n">
        <f aca="false">F669+G669</f>
        <v>8.05</v>
      </c>
      <c r="F669" s="32" t="n">
        <f aca="false">0.04*T669</f>
        <v>4.6</v>
      </c>
      <c r="G669" s="32" t="n">
        <f aca="false">0.03*T669</f>
        <v>3.45</v>
      </c>
      <c r="H669" s="32" t="n">
        <f aca="false">T669</f>
        <v>115</v>
      </c>
      <c r="I669" s="32" t="n">
        <f aca="false">H669*0.5</f>
        <v>57.5</v>
      </c>
      <c r="J669" s="63"/>
      <c r="K669" s="63"/>
      <c r="L669" s="63"/>
      <c r="M669" s="63"/>
      <c r="N669" s="63"/>
      <c r="O669" s="126" t="n">
        <v>9218</v>
      </c>
      <c r="P669" s="126" t="n">
        <v>9333</v>
      </c>
      <c r="Q669" s="138"/>
      <c r="R669" s="139"/>
      <c r="S669" s="126" t="n">
        <v>1</v>
      </c>
      <c r="T669" s="32" t="n">
        <f aca="false">(P669-O669)*S669</f>
        <v>115</v>
      </c>
      <c r="U669" s="38" t="n">
        <v>4513</v>
      </c>
      <c r="V669" s="39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79" t="s">
        <v>750</v>
      </c>
      <c r="C670" s="32" t="n">
        <f aca="false">H670+E670</f>
        <v>0</v>
      </c>
      <c r="D670" s="126"/>
      <c r="E670" s="32" t="n">
        <f aca="false">F670+G670</f>
        <v>0</v>
      </c>
      <c r="F670" s="32" t="n">
        <f aca="false">0.04*T670</f>
        <v>0</v>
      </c>
      <c r="G670" s="32" t="n">
        <f aca="false">0.03*T670</f>
        <v>0</v>
      </c>
      <c r="H670" s="32" t="n">
        <f aca="false">T670</f>
        <v>0</v>
      </c>
      <c r="I670" s="32" t="n">
        <f aca="false">H670*0.5</f>
        <v>0</v>
      </c>
      <c r="J670" s="63"/>
      <c r="K670" s="63"/>
      <c r="L670" s="63"/>
      <c r="M670" s="63"/>
      <c r="N670" s="63"/>
      <c r="O670" s="126" t="n">
        <v>15474</v>
      </c>
      <c r="P670" s="126" t="n">
        <v>15474</v>
      </c>
      <c r="Q670" s="138"/>
      <c r="R670" s="139"/>
      <c r="S670" s="126" t="n">
        <v>1</v>
      </c>
      <c r="T670" s="32" t="n">
        <f aca="false">(P670-O670)*S670</f>
        <v>0</v>
      </c>
      <c r="U670" s="38" t="n">
        <v>3882</v>
      </c>
      <c r="V670" s="39" t="s">
        <v>751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79" t="s">
        <v>752</v>
      </c>
      <c r="C671" s="32" t="n">
        <f aca="false">H671+E671</f>
        <v>569.24</v>
      </c>
      <c r="D671" s="126"/>
      <c r="E671" s="32" t="n">
        <f aca="false">F671+G671</f>
        <v>37.24</v>
      </c>
      <c r="F671" s="32" t="n">
        <f aca="false">0.04*T671</f>
        <v>21.28</v>
      </c>
      <c r="G671" s="32" t="n">
        <f aca="false">0.03*T671</f>
        <v>15.96</v>
      </c>
      <c r="H671" s="32" t="n">
        <f aca="false">T671</f>
        <v>532</v>
      </c>
      <c r="I671" s="32" t="n">
        <f aca="false">H671*0.5</f>
        <v>266</v>
      </c>
      <c r="J671" s="63"/>
      <c r="K671" s="63"/>
      <c r="L671" s="63"/>
      <c r="M671" s="63"/>
      <c r="N671" s="63"/>
      <c r="O671" s="126" t="n">
        <v>22782</v>
      </c>
      <c r="P671" s="126" t="n">
        <v>23314</v>
      </c>
      <c r="Q671" s="138"/>
      <c r="R671" s="139"/>
      <c r="S671" s="126" t="n">
        <v>1</v>
      </c>
      <c r="T671" s="32" t="n">
        <f aca="false">(P671-O671)*S671</f>
        <v>532</v>
      </c>
      <c r="U671" s="38" t="n">
        <v>6296</v>
      </c>
      <c r="V671" s="39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9" t="s">
        <v>754</v>
      </c>
      <c r="C672" s="32" t="n">
        <f aca="false">H672+E672</f>
        <v>1213.38</v>
      </c>
      <c r="D672" s="126"/>
      <c r="E672" s="32" t="n">
        <f aca="false">F672+G672</f>
        <v>79.38</v>
      </c>
      <c r="F672" s="32" t="n">
        <f aca="false">0.04*T672</f>
        <v>45.36</v>
      </c>
      <c r="G672" s="32" t="n">
        <f aca="false">0.03*T672</f>
        <v>34.02</v>
      </c>
      <c r="H672" s="32" t="n">
        <f aca="false">T672</f>
        <v>1134</v>
      </c>
      <c r="I672" s="32" t="n">
        <f aca="false">H672*0.5</f>
        <v>567</v>
      </c>
      <c r="J672" s="63"/>
      <c r="K672" s="63"/>
      <c r="L672" s="63"/>
      <c r="M672" s="63"/>
      <c r="N672" s="63"/>
      <c r="O672" s="126" t="n">
        <v>9586</v>
      </c>
      <c r="P672" s="126" t="n">
        <v>10720</v>
      </c>
      <c r="Q672" s="138"/>
      <c r="R672" s="139"/>
      <c r="S672" s="126" t="n">
        <v>1</v>
      </c>
      <c r="T672" s="32" t="n">
        <f aca="false">(P672-O672)*S672</f>
        <v>1134</v>
      </c>
      <c r="U672" s="38" t="n">
        <v>9873</v>
      </c>
      <c r="V672" s="39" t="s">
        <v>755</v>
      </c>
    </row>
    <row r="673" customFormat="false" ht="25.5" hidden="false" customHeight="false" outlineLevel="0" collapsed="false">
      <c r="A673" s="358"/>
      <c r="B673" s="79" t="s">
        <v>916</v>
      </c>
      <c r="C673" s="32" t="n">
        <f aca="false">H673+E673</f>
        <v>268.57</v>
      </c>
      <c r="D673" s="126"/>
      <c r="E673" s="32" t="n">
        <f aca="false">F673+G673</f>
        <v>17.57</v>
      </c>
      <c r="F673" s="32" t="n">
        <f aca="false">0.04*T673</f>
        <v>10.04</v>
      </c>
      <c r="G673" s="32" t="n">
        <f aca="false">0.03*T673</f>
        <v>7.53</v>
      </c>
      <c r="H673" s="32" t="n">
        <f aca="false">T673</f>
        <v>251</v>
      </c>
      <c r="I673" s="32" t="n">
        <f aca="false">H673*0.5</f>
        <v>125.5</v>
      </c>
      <c r="J673" s="63"/>
      <c r="K673" s="63"/>
      <c r="L673" s="63"/>
      <c r="M673" s="63"/>
      <c r="N673" s="63"/>
      <c r="O673" s="126" t="n">
        <v>16284</v>
      </c>
      <c r="P673" s="126" t="n">
        <v>16535</v>
      </c>
      <c r="Q673" s="138"/>
      <c r="R673" s="139"/>
      <c r="S673" s="126" t="n">
        <v>1</v>
      </c>
      <c r="T673" s="32" t="n">
        <f aca="false">(P673-O673)*S673</f>
        <v>251</v>
      </c>
      <c r="U673" s="38" t="n">
        <v>5679</v>
      </c>
      <c r="V673" s="39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79" t="s">
        <v>758</v>
      </c>
      <c r="C674" s="32" t="n">
        <f aca="false">H674+E674</f>
        <v>398.04</v>
      </c>
      <c r="D674" s="126"/>
      <c r="E674" s="32" t="n">
        <f aca="false">F674+G674</f>
        <v>26.04</v>
      </c>
      <c r="F674" s="32" t="n">
        <f aca="false">0.04*T674</f>
        <v>14.88</v>
      </c>
      <c r="G674" s="32" t="n">
        <f aca="false">0.03*T674</f>
        <v>11.16</v>
      </c>
      <c r="H674" s="32" t="n">
        <f aca="false">T674</f>
        <v>372</v>
      </c>
      <c r="I674" s="32" t="n">
        <f aca="false">H674*0.5</f>
        <v>186</v>
      </c>
      <c r="J674" s="63"/>
      <c r="K674" s="63"/>
      <c r="L674" s="63"/>
      <c r="M674" s="63"/>
      <c r="N674" s="63"/>
      <c r="O674" s="126" t="n">
        <v>44767</v>
      </c>
      <c r="P674" s="126" t="n">
        <v>45139</v>
      </c>
      <c r="Q674" s="138"/>
      <c r="R674" s="139"/>
      <c r="S674" s="126" t="n">
        <v>1</v>
      </c>
      <c r="T674" s="32" t="n">
        <f aca="false">(P674-O674)*S674</f>
        <v>372</v>
      </c>
      <c r="U674" s="38" t="n">
        <v>5803</v>
      </c>
      <c r="V674" s="39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79" t="s">
        <v>760</v>
      </c>
      <c r="C675" s="32" t="n">
        <f aca="false">H675+E675</f>
        <v>347.75</v>
      </c>
      <c r="D675" s="126"/>
      <c r="E675" s="32" t="n">
        <f aca="false">F675+G675</f>
        <v>22.75</v>
      </c>
      <c r="F675" s="32" t="n">
        <f aca="false">0.04*T675</f>
        <v>13</v>
      </c>
      <c r="G675" s="32" t="n">
        <f aca="false">0.03*T675</f>
        <v>9.75</v>
      </c>
      <c r="H675" s="32" t="n">
        <f aca="false">T675</f>
        <v>325</v>
      </c>
      <c r="I675" s="32" t="n">
        <f aca="false">H675*0.5</f>
        <v>162.5</v>
      </c>
      <c r="J675" s="63"/>
      <c r="K675" s="63"/>
      <c r="L675" s="63"/>
      <c r="M675" s="63"/>
      <c r="N675" s="63"/>
      <c r="O675" s="126" t="n">
        <v>23361</v>
      </c>
      <c r="P675" s="126" t="n">
        <v>23686</v>
      </c>
      <c r="Q675" s="138"/>
      <c r="R675" s="139"/>
      <c r="S675" s="126" t="n">
        <v>1</v>
      </c>
      <c r="T675" s="32" t="n">
        <f aca="false">(P675-O675)*S675</f>
        <v>325</v>
      </c>
      <c r="U675" s="38" t="n">
        <v>5419</v>
      </c>
      <c r="V675" s="39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79" t="s">
        <v>762</v>
      </c>
      <c r="C676" s="32" t="n">
        <f aca="false">H676+E676</f>
        <v>408.74</v>
      </c>
      <c r="D676" s="126"/>
      <c r="E676" s="32" t="n">
        <f aca="false">F676+G676</f>
        <v>26.74</v>
      </c>
      <c r="F676" s="32" t="n">
        <f aca="false">0.04*T676</f>
        <v>15.28</v>
      </c>
      <c r="G676" s="32" t="n">
        <f aca="false">0.03*T676</f>
        <v>11.46</v>
      </c>
      <c r="H676" s="32" t="n">
        <f aca="false">T676</f>
        <v>382</v>
      </c>
      <c r="I676" s="32" t="n">
        <f aca="false">H676*0.5</f>
        <v>191</v>
      </c>
      <c r="J676" s="63"/>
      <c r="K676" s="63"/>
      <c r="L676" s="63"/>
      <c r="M676" s="63"/>
      <c r="N676" s="63"/>
      <c r="O676" s="126" t="n">
        <v>34566</v>
      </c>
      <c r="P676" s="126" t="n">
        <v>34948</v>
      </c>
      <c r="Q676" s="138"/>
      <c r="R676" s="139"/>
      <c r="S676" s="126" t="n">
        <v>1</v>
      </c>
      <c r="T676" s="32" t="n">
        <f aca="false">(P676-O676)*S676</f>
        <v>382</v>
      </c>
      <c r="U676" s="38" t="n">
        <v>5691</v>
      </c>
      <c r="V676" s="39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79" t="s">
        <v>764</v>
      </c>
      <c r="C677" s="32" t="n">
        <f aca="false">H677+E677</f>
        <v>1626.4</v>
      </c>
      <c r="D677" s="126"/>
      <c r="E677" s="32" t="n">
        <f aca="false">F677+G677</f>
        <v>106.4</v>
      </c>
      <c r="F677" s="32" t="n">
        <f aca="false">0.04*T677</f>
        <v>60.8</v>
      </c>
      <c r="G677" s="32" t="n">
        <f aca="false">0.03*T677</f>
        <v>45.6</v>
      </c>
      <c r="H677" s="32" t="n">
        <f aca="false">T677</f>
        <v>1520</v>
      </c>
      <c r="I677" s="32" t="n">
        <f aca="false">H677*0.5</f>
        <v>760</v>
      </c>
      <c r="J677" s="63"/>
      <c r="K677" s="63"/>
      <c r="L677" s="63"/>
      <c r="M677" s="63"/>
      <c r="N677" s="63"/>
      <c r="O677" s="500" t="n">
        <v>64925</v>
      </c>
      <c r="P677" s="500" t="n">
        <v>66445</v>
      </c>
      <c r="Q677" s="138"/>
      <c r="R677" s="139"/>
      <c r="S677" s="126" t="n">
        <v>1</v>
      </c>
      <c r="T677" s="32" t="n">
        <f aca="false">(P677-O677)*S677</f>
        <v>1520</v>
      </c>
      <c r="U677" s="38" t="n">
        <v>2169</v>
      </c>
      <c r="V677" s="39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79" t="s">
        <v>766</v>
      </c>
      <c r="C678" s="32" t="n">
        <f aca="false">H678+E678</f>
        <v>895.59</v>
      </c>
      <c r="D678" s="126"/>
      <c r="E678" s="32" t="n">
        <f aca="false">F678+G678</f>
        <v>58.59</v>
      </c>
      <c r="F678" s="32" t="n">
        <f aca="false">0.04*T678</f>
        <v>33.48</v>
      </c>
      <c r="G678" s="32" t="n">
        <f aca="false">0.03*T678</f>
        <v>25.11</v>
      </c>
      <c r="H678" s="32" t="n">
        <f aca="false">T678</f>
        <v>837</v>
      </c>
      <c r="I678" s="32" t="n">
        <f aca="false">H678*0.5</f>
        <v>418.5</v>
      </c>
      <c r="J678" s="63"/>
      <c r="K678" s="63"/>
      <c r="L678" s="63"/>
      <c r="M678" s="63"/>
      <c r="N678" s="63"/>
      <c r="O678" s="126" t="n">
        <v>57257</v>
      </c>
      <c r="P678" s="126" t="n">
        <v>58094</v>
      </c>
      <c r="Q678" s="138"/>
      <c r="R678" s="139"/>
      <c r="S678" s="126" t="n">
        <v>1</v>
      </c>
      <c r="T678" s="32" t="n">
        <f aca="false">(P678-O678)*S678</f>
        <v>837</v>
      </c>
      <c r="U678" s="38" t="n">
        <v>3943</v>
      </c>
      <c r="V678" s="39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79" t="s">
        <v>768</v>
      </c>
      <c r="C679" s="32" t="n">
        <f aca="false">H679+E679</f>
        <v>1289.35</v>
      </c>
      <c r="D679" s="32"/>
      <c r="E679" s="32" t="n">
        <f aca="false">F679+G679</f>
        <v>84.35</v>
      </c>
      <c r="F679" s="32" t="n">
        <f aca="false">0.04*H679</f>
        <v>48.2</v>
      </c>
      <c r="G679" s="32" t="n">
        <f aca="false">0.03*H679</f>
        <v>36.15</v>
      </c>
      <c r="H679" s="32" t="n">
        <f aca="false">T679</f>
        <v>1205</v>
      </c>
      <c r="I679" s="32" t="n">
        <f aca="false">0.5*C679</f>
        <v>644.675</v>
      </c>
      <c r="J679" s="35"/>
      <c r="K679" s="35"/>
      <c r="L679" s="35"/>
      <c r="M679" s="35"/>
      <c r="N679" s="35"/>
      <c r="O679" s="32" t="n">
        <v>71404</v>
      </c>
      <c r="P679" s="32" t="n">
        <v>72609</v>
      </c>
      <c r="Q679" s="36"/>
      <c r="R679" s="501"/>
      <c r="S679" s="32" t="n">
        <v>1</v>
      </c>
      <c r="T679" s="32" t="n">
        <f aca="false">(P679-O679)*S679</f>
        <v>1205</v>
      </c>
      <c r="U679" s="38" t="n">
        <v>5973</v>
      </c>
      <c r="V679" s="39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79" t="s">
        <v>770</v>
      </c>
      <c r="C680" s="32" t="n">
        <f aca="false">H680+E680</f>
        <v>1677.76</v>
      </c>
      <c r="D680" s="126"/>
      <c r="E680" s="32" t="n">
        <f aca="false">F680+G680</f>
        <v>109.76</v>
      </c>
      <c r="F680" s="32" t="n">
        <f aca="false">0.04*T680</f>
        <v>62.72</v>
      </c>
      <c r="G680" s="32" t="n">
        <f aca="false">0.03*T680</f>
        <v>47.04</v>
      </c>
      <c r="H680" s="32" t="n">
        <f aca="false">T680</f>
        <v>1568</v>
      </c>
      <c r="I680" s="32" t="n">
        <f aca="false">H680*0.5</f>
        <v>784</v>
      </c>
      <c r="J680" s="63"/>
      <c r="K680" s="63"/>
      <c r="L680" s="63"/>
      <c r="M680" s="63"/>
      <c r="N680" s="63"/>
      <c r="O680" s="126" t="n">
        <v>40000</v>
      </c>
      <c r="P680" s="126" t="n">
        <v>41568</v>
      </c>
      <c r="Q680" s="138"/>
      <c r="R680" s="139"/>
      <c r="S680" s="126" t="n">
        <v>1</v>
      </c>
      <c r="T680" s="32" t="n">
        <f aca="false">(P680-O680)*S680</f>
        <v>1568</v>
      </c>
      <c r="U680" s="38" t="n">
        <v>9880</v>
      </c>
      <c r="V680" s="39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79" t="s">
        <v>772</v>
      </c>
      <c r="C681" s="32" t="n">
        <f aca="false">H681+E681</f>
        <v>610.97</v>
      </c>
      <c r="D681" s="126"/>
      <c r="E681" s="32" t="n">
        <f aca="false">F681+G681</f>
        <v>39.97</v>
      </c>
      <c r="F681" s="32" t="n">
        <f aca="false">0.04*T681</f>
        <v>22.84</v>
      </c>
      <c r="G681" s="32" t="n">
        <f aca="false">0.03*T681</f>
        <v>17.13</v>
      </c>
      <c r="H681" s="32" t="n">
        <f aca="false">T681</f>
        <v>571</v>
      </c>
      <c r="I681" s="32" t="n">
        <f aca="false">H681*0.5</f>
        <v>285.5</v>
      </c>
      <c r="J681" s="63"/>
      <c r="K681" s="63"/>
      <c r="L681" s="63"/>
      <c r="M681" s="63"/>
      <c r="N681" s="63"/>
      <c r="O681" s="126" t="n">
        <v>54538</v>
      </c>
      <c r="P681" s="126" t="n">
        <v>55109</v>
      </c>
      <c r="Q681" s="138"/>
      <c r="R681" s="139"/>
      <c r="S681" s="126" t="n">
        <v>1</v>
      </c>
      <c r="T681" s="32" t="n">
        <f aca="false">(P681-O681)*S681</f>
        <v>571</v>
      </c>
      <c r="U681" s="38" t="n">
        <v>9736</v>
      </c>
      <c r="V681" s="39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79" t="s">
        <v>774</v>
      </c>
      <c r="C682" s="32" t="n">
        <f aca="false">H682+E682</f>
        <v>1325.73</v>
      </c>
      <c r="D682" s="126"/>
      <c r="E682" s="32" t="n">
        <f aca="false">F682+G682</f>
        <v>86.73</v>
      </c>
      <c r="F682" s="32" t="n">
        <f aca="false">0.04*T682</f>
        <v>49.56</v>
      </c>
      <c r="G682" s="32" t="n">
        <f aca="false">0.03*T682</f>
        <v>37.17</v>
      </c>
      <c r="H682" s="32" t="n">
        <f aca="false">T682</f>
        <v>1239</v>
      </c>
      <c r="I682" s="32" t="n">
        <f aca="false">H682*0.5</f>
        <v>619.5</v>
      </c>
      <c r="J682" s="63"/>
      <c r="K682" s="63"/>
      <c r="L682" s="63"/>
      <c r="M682" s="63"/>
      <c r="N682" s="63"/>
      <c r="O682" s="126" t="n">
        <v>175617</v>
      </c>
      <c r="P682" s="126" t="n">
        <v>176856</v>
      </c>
      <c r="Q682" s="138"/>
      <c r="R682" s="139"/>
      <c r="S682" s="126" t="n">
        <v>1</v>
      </c>
      <c r="T682" s="32" t="n">
        <f aca="false">(P682-O682)*S682</f>
        <v>1239</v>
      </c>
      <c r="U682" s="38" t="n">
        <v>2154</v>
      </c>
      <c r="V682" s="39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79" t="s">
        <v>776</v>
      </c>
      <c r="C683" s="32" t="n">
        <f aca="false">H683+E683</f>
        <v>956.58</v>
      </c>
      <c r="D683" s="126"/>
      <c r="E683" s="32" t="n">
        <f aca="false">F683+G683</f>
        <v>62.58</v>
      </c>
      <c r="F683" s="32" t="n">
        <f aca="false">0.04*T683</f>
        <v>35.76</v>
      </c>
      <c r="G683" s="32" t="n">
        <f aca="false">0.03*T683</f>
        <v>26.82</v>
      </c>
      <c r="H683" s="32" t="n">
        <f aca="false">T683</f>
        <v>894</v>
      </c>
      <c r="I683" s="32" t="n">
        <f aca="false">H683*0.5</f>
        <v>447</v>
      </c>
      <c r="J683" s="35"/>
      <c r="K683" s="35"/>
      <c r="L683" s="35"/>
      <c r="M683" s="35"/>
      <c r="N683" s="35"/>
      <c r="O683" s="32" t="n">
        <v>56064</v>
      </c>
      <c r="P683" s="32" t="n">
        <v>56958</v>
      </c>
      <c r="Q683" s="427"/>
      <c r="R683" s="139"/>
      <c r="S683" s="69" t="n">
        <v>1</v>
      </c>
      <c r="T683" s="32" t="n">
        <f aca="false">(P683-O683)*S683</f>
        <v>894</v>
      </c>
      <c r="U683" s="38" t="n">
        <v>9093</v>
      </c>
      <c r="V683" s="39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79" t="s">
        <v>778</v>
      </c>
      <c r="C684" s="32" t="n">
        <f aca="false">H684+E684</f>
        <v>354.17</v>
      </c>
      <c r="D684" s="126"/>
      <c r="E684" s="32" t="n">
        <f aca="false">F684+G684</f>
        <v>23.17</v>
      </c>
      <c r="F684" s="32" t="n">
        <f aca="false">0.04*T684</f>
        <v>13.24</v>
      </c>
      <c r="G684" s="32" t="n">
        <f aca="false">0.03*T684</f>
        <v>9.93</v>
      </c>
      <c r="H684" s="32" t="n">
        <f aca="false">T684</f>
        <v>331</v>
      </c>
      <c r="I684" s="32" t="n">
        <f aca="false">H684*0.5</f>
        <v>165.5</v>
      </c>
      <c r="J684" s="35"/>
      <c r="K684" s="35"/>
      <c r="L684" s="35"/>
      <c r="M684" s="35"/>
      <c r="N684" s="35"/>
      <c r="O684" s="32" t="n">
        <v>32609</v>
      </c>
      <c r="P684" s="32" t="n">
        <v>32940</v>
      </c>
      <c r="Q684" s="427"/>
      <c r="R684" s="139"/>
      <c r="S684" s="69" t="n">
        <v>1</v>
      </c>
      <c r="T684" s="32" t="n">
        <f aca="false">(P684-O684)*S684</f>
        <v>331</v>
      </c>
      <c r="U684" s="38" t="n">
        <v>8650</v>
      </c>
      <c r="V684" s="39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79" t="s">
        <v>780</v>
      </c>
      <c r="C685" s="32" t="n">
        <f aca="false">H685+E685</f>
        <v>373.43</v>
      </c>
      <c r="D685" s="126"/>
      <c r="E685" s="32" t="n">
        <f aca="false">F685+G685</f>
        <v>24.43</v>
      </c>
      <c r="F685" s="32" t="n">
        <f aca="false">0.04*T685</f>
        <v>13.96</v>
      </c>
      <c r="G685" s="32" t="n">
        <f aca="false">0.03*T685</f>
        <v>10.47</v>
      </c>
      <c r="H685" s="32" t="n">
        <f aca="false">T685</f>
        <v>349</v>
      </c>
      <c r="I685" s="32" t="n">
        <f aca="false">H685*0.5</f>
        <v>174.5</v>
      </c>
      <c r="J685" s="35"/>
      <c r="K685" s="35"/>
      <c r="L685" s="35"/>
      <c r="M685" s="35"/>
      <c r="N685" s="35"/>
      <c r="O685" s="32" t="n">
        <v>15994</v>
      </c>
      <c r="P685" s="32" t="n">
        <v>16343</v>
      </c>
      <c r="Q685" s="427"/>
      <c r="R685" s="139"/>
      <c r="S685" s="69" t="n">
        <v>1</v>
      </c>
      <c r="T685" s="32" t="n">
        <f aca="false">(P685-O685)*S685</f>
        <v>349</v>
      </c>
      <c r="U685" s="38" t="n">
        <v>4707</v>
      </c>
      <c r="V685" s="39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79"/>
      <c r="C686" s="32" t="n">
        <f aca="false">H686+E686</f>
        <v>2230.95</v>
      </c>
      <c r="D686" s="126"/>
      <c r="E686" s="32" t="n">
        <f aca="false">F686+G686</f>
        <v>145.95</v>
      </c>
      <c r="F686" s="32" t="n">
        <f aca="false">0.04*T686</f>
        <v>83.4</v>
      </c>
      <c r="G686" s="32" t="n">
        <f aca="false">0.03*T686</f>
        <v>62.55</v>
      </c>
      <c r="H686" s="32" t="n">
        <f aca="false">T686</f>
        <v>2085</v>
      </c>
      <c r="I686" s="32" t="n">
        <f aca="false">H686*0.5</f>
        <v>1042.5</v>
      </c>
      <c r="J686" s="35"/>
      <c r="K686" s="35"/>
      <c r="L686" s="35"/>
      <c r="M686" s="35"/>
      <c r="N686" s="35"/>
      <c r="O686" s="32" t="n">
        <v>239407</v>
      </c>
      <c r="P686" s="32" t="n">
        <v>241492</v>
      </c>
      <c r="Q686" s="427"/>
      <c r="R686" s="139"/>
      <c r="S686" s="69" t="n">
        <v>1</v>
      </c>
      <c r="T686" s="32" t="n">
        <f aca="false">(P686-O686)*S686</f>
        <v>2085</v>
      </c>
      <c r="U686" s="38" t="n">
        <v>2556</v>
      </c>
      <c r="V686" s="39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79"/>
      <c r="C687" s="32"/>
      <c r="D687" s="126"/>
      <c r="E687" s="32"/>
      <c r="F687" s="32"/>
      <c r="G687" s="32"/>
      <c r="H687" s="32"/>
      <c r="I687" s="32"/>
      <c r="J687" s="35"/>
      <c r="K687" s="35"/>
      <c r="L687" s="35"/>
      <c r="M687" s="35"/>
      <c r="N687" s="35"/>
      <c r="O687" s="32"/>
      <c r="P687" s="32"/>
      <c r="Q687" s="427"/>
      <c r="R687" s="139"/>
      <c r="S687" s="69"/>
      <c r="T687" s="32"/>
      <c r="U687" s="38"/>
      <c r="V687" s="39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79"/>
      <c r="C688" s="32"/>
      <c r="D688" s="126"/>
      <c r="E688" s="32"/>
      <c r="F688" s="32"/>
      <c r="G688" s="32"/>
      <c r="H688" s="32"/>
      <c r="I688" s="32"/>
      <c r="J688" s="35"/>
      <c r="K688" s="35"/>
      <c r="L688" s="35"/>
      <c r="M688" s="35"/>
      <c r="N688" s="35"/>
      <c r="O688" s="32"/>
      <c r="P688" s="32"/>
      <c r="Q688" s="427"/>
      <c r="R688" s="139"/>
      <c r="S688" s="69"/>
      <c r="T688" s="32"/>
      <c r="U688" s="38"/>
      <c r="V688" s="39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79" t="s">
        <v>783</v>
      </c>
      <c r="C689" s="32" t="n">
        <f aca="false">H689+E689</f>
        <v>608.83</v>
      </c>
      <c r="D689" s="126"/>
      <c r="E689" s="32" t="n">
        <f aca="false">F689+G689</f>
        <v>39.83</v>
      </c>
      <c r="F689" s="32" t="n">
        <f aca="false">0.04*T689</f>
        <v>22.76</v>
      </c>
      <c r="G689" s="32" t="n">
        <f aca="false">0.03*T689</f>
        <v>17.07</v>
      </c>
      <c r="H689" s="32" t="n">
        <f aca="false">T689</f>
        <v>569</v>
      </c>
      <c r="I689" s="32" t="n">
        <f aca="false">H689*0.5</f>
        <v>284.5</v>
      </c>
      <c r="J689" s="35"/>
      <c r="K689" s="35"/>
      <c r="L689" s="35"/>
      <c r="M689" s="35"/>
      <c r="N689" s="35"/>
      <c r="O689" s="32" t="n">
        <v>41853</v>
      </c>
      <c r="P689" s="32" t="n">
        <v>42422</v>
      </c>
      <c r="Q689" s="427"/>
      <c r="R689" s="139"/>
      <c r="S689" s="69" t="n">
        <v>1</v>
      </c>
      <c r="T689" s="32" t="n">
        <f aca="false">(P689-O689)*S689</f>
        <v>569</v>
      </c>
      <c r="U689" s="38" t="s">
        <v>784</v>
      </c>
      <c r="V689" s="39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499"/>
      <c r="C690" s="32"/>
      <c r="D690" s="126"/>
      <c r="E690" s="32"/>
      <c r="F690" s="32"/>
      <c r="G690" s="32"/>
      <c r="H690" s="32"/>
      <c r="I690" s="32"/>
      <c r="J690" s="35"/>
      <c r="K690" s="35"/>
      <c r="L690" s="35"/>
      <c r="M690" s="35"/>
      <c r="N690" s="35"/>
      <c r="O690" s="32"/>
      <c r="P690" s="32"/>
      <c r="Q690" s="427"/>
      <c r="R690" s="139"/>
      <c r="S690" s="69"/>
      <c r="T690" s="32"/>
      <c r="U690" s="38"/>
      <c r="V690" s="39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79"/>
      <c r="C691" s="32"/>
      <c r="D691" s="126"/>
      <c r="E691" s="32"/>
      <c r="F691" s="32"/>
      <c r="G691" s="32"/>
      <c r="H691" s="32"/>
      <c r="I691" s="32"/>
      <c r="J691" s="35"/>
      <c r="K691" s="35"/>
      <c r="L691" s="35"/>
      <c r="M691" s="35"/>
      <c r="N691" s="35"/>
      <c r="O691" s="32"/>
      <c r="P691" s="32"/>
      <c r="Q691" s="427"/>
      <c r="R691" s="139"/>
      <c r="S691" s="69"/>
      <c r="T691" s="32"/>
      <c r="U691" s="38"/>
      <c r="V691" s="39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79"/>
      <c r="C692" s="32"/>
      <c r="D692" s="126"/>
      <c r="E692" s="32"/>
      <c r="F692" s="32"/>
      <c r="G692" s="32"/>
      <c r="H692" s="32"/>
      <c r="I692" s="32"/>
      <c r="J692" s="35"/>
      <c r="K692" s="35"/>
      <c r="L692" s="35"/>
      <c r="M692" s="35"/>
      <c r="N692" s="35"/>
      <c r="O692" s="32"/>
      <c r="P692" s="32"/>
      <c r="Q692" s="427"/>
      <c r="R692" s="139"/>
      <c r="S692" s="69"/>
      <c r="T692" s="32"/>
      <c r="U692" s="38"/>
      <c r="V692" s="39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79" t="s">
        <v>786</v>
      </c>
      <c r="C693" s="32" t="n">
        <f aca="false">H693+E693</f>
        <v>3366.22</v>
      </c>
      <c r="D693" s="126"/>
      <c r="E693" s="32" t="n">
        <f aca="false">F693+G693</f>
        <v>220.22</v>
      </c>
      <c r="F693" s="32" t="n">
        <f aca="false">0.04*T693</f>
        <v>125.84</v>
      </c>
      <c r="G693" s="32" t="n">
        <f aca="false">0.03*T693</f>
        <v>94.38</v>
      </c>
      <c r="H693" s="32" t="n">
        <f aca="false">T693</f>
        <v>3146</v>
      </c>
      <c r="I693" s="32" t="n">
        <f aca="false">H693*0.5</f>
        <v>1573</v>
      </c>
      <c r="J693" s="35"/>
      <c r="K693" s="35"/>
      <c r="L693" s="35"/>
      <c r="M693" s="35"/>
      <c r="N693" s="35"/>
      <c r="O693" s="32" t="n">
        <v>49876</v>
      </c>
      <c r="P693" s="32" t="n">
        <v>53022</v>
      </c>
      <c r="Q693" s="427"/>
      <c r="R693" s="139"/>
      <c r="S693" s="69" t="n">
        <v>1</v>
      </c>
      <c r="T693" s="32" t="n">
        <f aca="false">(P693-O693)*S693</f>
        <v>3146</v>
      </c>
      <c r="U693" s="38" t="n">
        <v>3299</v>
      </c>
      <c r="V693" s="39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79" t="s">
        <v>788</v>
      </c>
      <c r="C694" s="32" t="n">
        <f aca="false">H694+E694</f>
        <v>8520.41</v>
      </c>
      <c r="D694" s="126"/>
      <c r="E694" s="32" t="n">
        <f aca="false">F694+G694</f>
        <v>557.41</v>
      </c>
      <c r="F694" s="32" t="n">
        <f aca="false">0.04*T694</f>
        <v>318.52</v>
      </c>
      <c r="G694" s="32" t="n">
        <f aca="false">0.03*T694</f>
        <v>238.89</v>
      </c>
      <c r="H694" s="32" t="n">
        <f aca="false">T694</f>
        <v>7963</v>
      </c>
      <c r="I694" s="32" t="n">
        <f aca="false">H694*0.5</f>
        <v>3981.5</v>
      </c>
      <c r="J694" s="35"/>
      <c r="K694" s="35"/>
      <c r="L694" s="35"/>
      <c r="M694" s="35"/>
      <c r="N694" s="35"/>
      <c r="O694" s="32" t="n">
        <v>75497</v>
      </c>
      <c r="P694" s="32" t="n">
        <v>83460</v>
      </c>
      <c r="Q694" s="427"/>
      <c r="R694" s="139"/>
      <c r="S694" s="69" t="n">
        <v>1</v>
      </c>
      <c r="T694" s="32" t="n">
        <f aca="false">(P694-O694)*S694</f>
        <v>7963</v>
      </c>
      <c r="U694" s="38" t="n">
        <v>5770</v>
      </c>
      <c r="V694" s="39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79"/>
      <c r="C695" s="32"/>
      <c r="D695" s="126"/>
      <c r="E695" s="32"/>
      <c r="F695" s="32"/>
      <c r="G695" s="32"/>
      <c r="H695" s="32"/>
      <c r="I695" s="32"/>
      <c r="J695" s="35"/>
      <c r="K695" s="35"/>
      <c r="L695" s="35"/>
      <c r="M695" s="35"/>
      <c r="N695" s="35"/>
      <c r="O695" s="32"/>
      <c r="P695" s="32"/>
      <c r="Q695" s="427"/>
      <c r="R695" s="139"/>
      <c r="S695" s="69"/>
      <c r="T695" s="32"/>
      <c r="U695" s="38"/>
      <c r="V695" s="39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79" t="s">
        <v>790</v>
      </c>
      <c r="C696" s="32" t="n">
        <f aca="false">H696+E696</f>
        <v>25.68</v>
      </c>
      <c r="D696" s="126"/>
      <c r="E696" s="32" t="n">
        <f aca="false">F696+G696</f>
        <v>1.68</v>
      </c>
      <c r="F696" s="32" t="n">
        <f aca="false">0.04*T696</f>
        <v>0.96</v>
      </c>
      <c r="G696" s="32" t="n">
        <f aca="false">0.03*T696</f>
        <v>0.72</v>
      </c>
      <c r="H696" s="32" t="n">
        <f aca="false">T696</f>
        <v>24</v>
      </c>
      <c r="I696" s="32" t="n">
        <f aca="false">H696*0.5</f>
        <v>12</v>
      </c>
      <c r="J696" s="35"/>
      <c r="K696" s="35"/>
      <c r="L696" s="35"/>
      <c r="M696" s="35"/>
      <c r="N696" s="35"/>
      <c r="O696" s="32" t="n">
        <v>62680</v>
      </c>
      <c r="P696" s="32" t="n">
        <v>63598</v>
      </c>
      <c r="Q696" s="427"/>
      <c r="R696" s="139"/>
      <c r="S696" s="69" t="n">
        <v>1</v>
      </c>
      <c r="T696" s="32" t="n">
        <f aca="false">(P696-O696)*S696-T683</f>
        <v>24</v>
      </c>
      <c r="U696" s="38" t="s">
        <v>791</v>
      </c>
      <c r="V696" s="39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115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115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432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432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115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115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115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115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152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35941.3</v>
      </c>
      <c r="D706" s="465"/>
      <c r="E706" s="190"/>
      <c r="F706" s="190"/>
      <c r="G706" s="190"/>
      <c r="H706" s="190"/>
      <c r="I706" s="190" t="n">
        <f aca="false">SUM(I657:I691)</f>
        <v>11270.675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152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152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152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1209263.06451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#REF!+H109+H92+H613+H656+H657+H659+H56+H663</f>
        <v>#REF!</v>
      </c>
      <c r="I709" s="190" t="n">
        <f aca="false">I654+I85+I109+I613+I706</f>
        <v>178534.329000001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152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152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152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152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152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152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152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152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51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152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31" t="s">
        <v>796</v>
      </c>
      <c r="C719" s="109" t="n">
        <f aca="false">T719</f>
        <v>51</v>
      </c>
      <c r="D719" s="126"/>
      <c r="E719" s="32"/>
      <c r="F719" s="32"/>
      <c r="G719" s="32"/>
      <c r="H719" s="32"/>
      <c r="I719" s="32"/>
      <c r="J719" s="35"/>
      <c r="K719" s="35"/>
      <c r="L719" s="35"/>
      <c r="M719" s="35"/>
      <c r="N719" s="35"/>
      <c r="O719" s="32" t="n">
        <v>8025</v>
      </c>
      <c r="P719" s="32" t="n">
        <v>8076</v>
      </c>
      <c r="Q719" s="36"/>
      <c r="R719" s="474"/>
      <c r="S719" s="69" t="n">
        <v>1</v>
      </c>
      <c r="T719" s="32" t="n">
        <f aca="false">(P719-O719)*S719</f>
        <v>51</v>
      </c>
      <c r="U719" s="152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31" t="s">
        <v>797</v>
      </c>
      <c r="C720" s="32"/>
      <c r="D720" s="109" t="n">
        <f aca="false">P720-O720</f>
        <v>670</v>
      </c>
      <c r="E720" s="32"/>
      <c r="F720" s="32"/>
      <c r="G720" s="32"/>
      <c r="H720" s="32"/>
      <c r="I720" s="32"/>
      <c r="J720" s="35"/>
      <c r="K720" s="35"/>
      <c r="L720" s="35"/>
      <c r="M720" s="35"/>
      <c r="N720" s="35"/>
      <c r="O720" s="32" t="n">
        <v>122680</v>
      </c>
      <c r="P720" s="32" t="n">
        <v>123350</v>
      </c>
      <c r="Q720" s="36"/>
      <c r="R720" s="474"/>
      <c r="S720" s="275" t="n">
        <v>1</v>
      </c>
      <c r="T720" s="32" t="n">
        <f aca="false">(P720-O720)*S720</f>
        <v>670</v>
      </c>
      <c r="U720" s="152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31" t="s">
        <v>798</v>
      </c>
      <c r="C721" s="109" t="n">
        <f aca="false">P721-O721</f>
        <v>36</v>
      </c>
      <c r="D721" s="126"/>
      <c r="E721" s="32"/>
      <c r="F721" s="32"/>
      <c r="G721" s="32"/>
      <c r="H721" s="32"/>
      <c r="I721" s="32"/>
      <c r="J721" s="35"/>
      <c r="K721" s="35"/>
      <c r="L721" s="35"/>
      <c r="M721" s="35"/>
      <c r="N721" s="35"/>
      <c r="O721" s="32" t="n">
        <v>14874</v>
      </c>
      <c r="P721" s="32" t="n">
        <v>14910</v>
      </c>
      <c r="Q721" s="36"/>
      <c r="R721" s="474"/>
      <c r="S721" s="275" t="n">
        <v>1</v>
      </c>
      <c r="T721" s="32" t="n">
        <f aca="false">(P721-O721)*S721</f>
        <v>36</v>
      </c>
      <c r="U721" s="152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31" t="s">
        <v>799</v>
      </c>
      <c r="C722" s="109" t="n">
        <f aca="false">P722-O722</f>
        <v>1091</v>
      </c>
      <c r="D722" s="126"/>
      <c r="E722" s="32"/>
      <c r="F722" s="32"/>
      <c r="G722" s="32"/>
      <c r="H722" s="32"/>
      <c r="I722" s="32"/>
      <c r="J722" s="35"/>
      <c r="K722" s="35"/>
      <c r="L722" s="35"/>
      <c r="M722" s="35"/>
      <c r="N722" s="35"/>
      <c r="O722" s="126" t="n">
        <v>88339</v>
      </c>
      <c r="P722" s="126" t="n">
        <v>89430</v>
      </c>
      <c r="Q722" s="36"/>
      <c r="R722" s="474"/>
      <c r="S722" s="275" t="n">
        <v>1</v>
      </c>
      <c r="T722" s="32" t="n">
        <f aca="false">(P722-O722)*S722</f>
        <v>1091</v>
      </c>
      <c r="U722" s="152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31" t="s">
        <v>800</v>
      </c>
      <c r="C723" s="32" t="n">
        <f aca="false">T723</f>
        <v>149</v>
      </c>
      <c r="D723" s="126"/>
      <c r="E723" s="32"/>
      <c r="F723" s="32"/>
      <c r="G723" s="32"/>
      <c r="H723" s="32"/>
      <c r="I723" s="32"/>
      <c r="J723" s="35"/>
      <c r="K723" s="35"/>
      <c r="L723" s="35"/>
      <c r="M723" s="35"/>
      <c r="N723" s="35"/>
      <c r="O723" s="32" t="n">
        <v>50890</v>
      </c>
      <c r="P723" s="32" t="n">
        <v>51039</v>
      </c>
      <c r="Q723" s="36"/>
      <c r="R723" s="474"/>
      <c r="S723" s="69" t="n">
        <v>1</v>
      </c>
      <c r="T723" s="32" t="n">
        <f aca="false">(P723-O723)*S723</f>
        <v>149</v>
      </c>
      <c r="U723" s="152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31" t="s">
        <v>801</v>
      </c>
      <c r="C724" s="109" t="n">
        <f aca="false">T724</f>
        <v>832</v>
      </c>
      <c r="D724" s="126" t="n">
        <v>0</v>
      </c>
      <c r="E724" s="32"/>
      <c r="F724" s="32"/>
      <c r="G724" s="32"/>
      <c r="H724" s="32"/>
      <c r="I724" s="32"/>
      <c r="J724" s="35"/>
      <c r="K724" s="35"/>
      <c r="L724" s="35"/>
      <c r="M724" s="35"/>
      <c r="N724" s="35"/>
      <c r="O724" s="32" t="n">
        <v>7112</v>
      </c>
      <c r="P724" s="32" t="n">
        <v>7944</v>
      </c>
      <c r="Q724" s="234"/>
      <c r="R724" s="235"/>
      <c r="S724" s="69" t="n">
        <v>1</v>
      </c>
      <c r="T724" s="32" t="n">
        <f aca="false">P724-O724</f>
        <v>832</v>
      </c>
      <c r="U724" s="152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152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2159</v>
      </c>
      <c r="D726" s="148" t="n">
        <f aca="false">D720+D724</f>
        <v>670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152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51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51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1240943.06451</v>
      </c>
      <c r="D729" s="190" t="n">
        <f aca="false">D709+D726</f>
        <v>670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178534.329000001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51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51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51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51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51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63" colorId="64" zoomScale="40" zoomScaleNormal="40" zoomScalePageLayoutView="100" workbookViewId="0">
      <selection pane="topLeft" activeCell="O85" activeCellId="1" sqref="V657:V696 O85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90"/>
    <col collapsed="false" customWidth="true" hidden="false" outlineLevel="0" max="2" min="2" style="519" width="21"/>
    <col collapsed="false" customWidth="true" hidden="false" outlineLevel="0" max="3" min="3" style="519" width="0.14"/>
    <col collapsed="false" customWidth="true" hidden="false" outlineLevel="0" max="4" min="4" style="519" width="19"/>
    <col collapsed="false" customWidth="true" hidden="false" outlineLevel="0" max="5" min="5" style="519" width="17.71"/>
    <col collapsed="false" customWidth="true" hidden="false" outlineLevel="0" max="6" min="6" style="519" width="18.57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2.71"/>
    <col collapsed="false" customWidth="true" hidden="false" outlineLevel="0" max="15" min="15" style="519" width="40.14"/>
    <col collapsed="false" customWidth="false" hidden="true" outlineLevel="0" max="16" min="16" style="519" width="9.14"/>
    <col collapsed="false" customWidth="true" hidden="true" outlineLevel="0" max="17" min="17" style="519" width="14.85"/>
    <col collapsed="false" customWidth="true" hidden="false" outlineLevel="0" max="18" min="18" style="519" width="11.71"/>
    <col collapsed="false" customWidth="true" hidden="false" outlineLevel="0" max="19" min="19" style="519" width="21.57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15" hidden="false" customHeight="tru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41.25" hidden="false" customHeight="true" outlineLevel="0" collapsed="false">
      <c r="A29" s="526"/>
      <c r="B29" s="665" t="s">
        <v>938</v>
      </c>
      <c r="C29" s="665"/>
      <c r="D29" s="665"/>
      <c r="E29" s="665"/>
      <c r="F29" s="665"/>
      <c r="G29" s="665"/>
      <c r="H29" s="665"/>
      <c r="I29" s="665"/>
      <c r="J29" s="665"/>
      <c r="K29" s="665"/>
      <c r="L29" s="665"/>
      <c r="M29" s="665"/>
      <c r="N29" s="665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35.1" hidden="false" customHeight="true" outlineLevel="0" collapsed="false">
      <c r="A33" s="531" t="s">
        <v>804</v>
      </c>
      <c r="B33" s="393" t="n">
        <f aca="false">G33+D33</f>
        <v>2097.2</v>
      </c>
      <c r="C33" s="393"/>
      <c r="D33" s="393" t="n">
        <f aca="false">E33+F33</f>
        <v>137.2</v>
      </c>
      <c r="E33" s="393" t="n">
        <f aca="false">0.04*G33</f>
        <v>78.4</v>
      </c>
      <c r="F33" s="393" t="n">
        <f aca="false">0.03*G33</f>
        <v>58.8</v>
      </c>
      <c r="G33" s="393" t="n">
        <f aca="false">S33</f>
        <v>1960</v>
      </c>
      <c r="H33" s="393" t="n">
        <f aca="false">0.6*B33</f>
        <v>1258.32</v>
      </c>
      <c r="I33" s="532"/>
      <c r="J33" s="532"/>
      <c r="K33" s="532"/>
      <c r="L33" s="532"/>
      <c r="M33" s="532"/>
      <c r="N33" s="393" t="n">
        <v>4624</v>
      </c>
      <c r="O33" s="393" t="n">
        <v>4673</v>
      </c>
      <c r="P33" s="390"/>
      <c r="Q33" s="392"/>
      <c r="R33" s="533" t="n">
        <v>40</v>
      </c>
      <c r="S33" s="393" t="n">
        <f aca="false">(O33-N33)*R33</f>
        <v>1960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35.1" hidden="false" customHeight="true" outlineLevel="0" collapsed="false">
      <c r="A34" s="531" t="s">
        <v>805</v>
      </c>
      <c r="B34" s="393" t="n">
        <f aca="false">G34+D34</f>
        <v>2610.8</v>
      </c>
      <c r="C34" s="393"/>
      <c r="D34" s="393" t="n">
        <f aca="false">E34+F34</f>
        <v>170.8</v>
      </c>
      <c r="E34" s="393" t="n">
        <f aca="false">0.04*G34</f>
        <v>97.6</v>
      </c>
      <c r="F34" s="393" t="n">
        <f aca="false">0.03*G34</f>
        <v>73.2</v>
      </c>
      <c r="G34" s="393" t="n">
        <f aca="false">S34</f>
        <v>2440</v>
      </c>
      <c r="H34" s="393" t="n">
        <f aca="false">0.6*B34</f>
        <v>1566.48</v>
      </c>
      <c r="I34" s="532"/>
      <c r="J34" s="532"/>
      <c r="K34" s="532"/>
      <c r="L34" s="532"/>
      <c r="M34" s="532"/>
      <c r="N34" s="393" t="n">
        <v>4183</v>
      </c>
      <c r="O34" s="393" t="n">
        <v>4244</v>
      </c>
      <c r="P34" s="390"/>
      <c r="Q34" s="392"/>
      <c r="R34" s="533" t="n">
        <v>40</v>
      </c>
      <c r="S34" s="393" t="n">
        <f aca="false">(O34-N34)*R34</f>
        <v>2440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35.1" hidden="false" customHeight="true" outlineLevel="0" collapsed="false">
      <c r="A35" s="531" t="s">
        <v>806</v>
      </c>
      <c r="B35" s="393" t="n">
        <f aca="false">G35+D35</f>
        <v>3509.6</v>
      </c>
      <c r="C35" s="393"/>
      <c r="D35" s="393" t="n">
        <f aca="false">E35+F35</f>
        <v>229.6</v>
      </c>
      <c r="E35" s="393" t="n">
        <f aca="false">0.04*G35</f>
        <v>131.2</v>
      </c>
      <c r="F35" s="393" t="n">
        <f aca="false">0.03*G35</f>
        <v>98.4</v>
      </c>
      <c r="G35" s="393" t="n">
        <f aca="false">S35</f>
        <v>3280</v>
      </c>
      <c r="H35" s="393" t="n">
        <f aca="false">0.6*B35</f>
        <v>2105.76</v>
      </c>
      <c r="I35" s="532"/>
      <c r="J35" s="532"/>
      <c r="K35" s="532"/>
      <c r="L35" s="532"/>
      <c r="M35" s="532"/>
      <c r="N35" s="393" t="n">
        <v>4640</v>
      </c>
      <c r="O35" s="393" t="n">
        <v>4722</v>
      </c>
      <c r="P35" s="390"/>
      <c r="Q35" s="392"/>
      <c r="R35" s="533" t="n">
        <v>40</v>
      </c>
      <c r="S35" s="393" t="n">
        <f aca="false">(O35-N35)*R35</f>
        <v>3280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35.1" hidden="false" customHeight="true" outlineLevel="0" collapsed="false">
      <c r="A36" s="531" t="s">
        <v>807</v>
      </c>
      <c r="B36" s="393" t="n">
        <f aca="false">G36+D36</f>
        <v>17162.8</v>
      </c>
      <c r="C36" s="393"/>
      <c r="D36" s="393" t="n">
        <f aca="false">E36+F36</f>
        <v>1122.8</v>
      </c>
      <c r="E36" s="393" t="n">
        <f aca="false">0.04*G36</f>
        <v>641.6</v>
      </c>
      <c r="F36" s="393" t="n">
        <f aca="false">0.03*G36</f>
        <v>481.2</v>
      </c>
      <c r="G36" s="393" t="n">
        <f aca="false">S36</f>
        <v>16040</v>
      </c>
      <c r="H36" s="393" t="n">
        <f aca="false">0.6*B36</f>
        <v>10297.68</v>
      </c>
      <c r="I36" s="532"/>
      <c r="J36" s="532"/>
      <c r="K36" s="532"/>
      <c r="L36" s="532"/>
      <c r="M36" s="532"/>
      <c r="N36" s="393" t="n">
        <v>15249</v>
      </c>
      <c r="O36" s="393" t="n">
        <v>15650</v>
      </c>
      <c r="P36" s="390"/>
      <c r="Q36" s="392"/>
      <c r="R36" s="533" t="n">
        <v>40</v>
      </c>
      <c r="S36" s="393" t="n">
        <f aca="false">(O36-N36)*R36</f>
        <v>16040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35.1" hidden="false" customHeight="true" outlineLevel="0" collapsed="false">
      <c r="A37" s="531" t="s">
        <v>808</v>
      </c>
      <c r="B37" s="393" t="n">
        <f aca="false">G37+D37</f>
        <v>1797.6</v>
      </c>
      <c r="C37" s="393"/>
      <c r="D37" s="393" t="n">
        <f aca="false">E37+F37</f>
        <v>117.6</v>
      </c>
      <c r="E37" s="393" t="n">
        <f aca="false">0.04*G37</f>
        <v>67.2</v>
      </c>
      <c r="F37" s="393" t="n">
        <f aca="false">0.03*G37</f>
        <v>50.4</v>
      </c>
      <c r="G37" s="393" t="n">
        <f aca="false">S37</f>
        <v>1680</v>
      </c>
      <c r="H37" s="393" t="n">
        <f aca="false">0.6*B37</f>
        <v>1078.56</v>
      </c>
      <c r="I37" s="532"/>
      <c r="J37" s="532"/>
      <c r="K37" s="532"/>
      <c r="L37" s="532"/>
      <c r="M37" s="532"/>
      <c r="N37" s="393" t="n">
        <v>6429</v>
      </c>
      <c r="O37" s="393" t="n">
        <v>6471</v>
      </c>
      <c r="P37" s="390"/>
      <c r="Q37" s="392"/>
      <c r="R37" s="533" t="n">
        <v>40</v>
      </c>
      <c r="S37" s="393" t="n">
        <f aca="false">(O37-N37)*R37</f>
        <v>1680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35.1" hidden="false" customHeight="true" outlineLevel="0" collapsed="false">
      <c r="A38" s="531" t="s">
        <v>809</v>
      </c>
      <c r="B38" s="393" t="n">
        <f aca="false">G38+D38</f>
        <v>609.9</v>
      </c>
      <c r="C38" s="393"/>
      <c r="D38" s="393" t="n">
        <f aca="false">E38+F38</f>
        <v>39.9</v>
      </c>
      <c r="E38" s="393" t="n">
        <f aca="false">0.04*G38</f>
        <v>22.8</v>
      </c>
      <c r="F38" s="393" t="n">
        <f aca="false">0.03*G38</f>
        <v>17.1</v>
      </c>
      <c r="G38" s="393" t="n">
        <f aca="false">S38</f>
        <v>570</v>
      </c>
      <c r="H38" s="393" t="n">
        <f aca="false">0.6*B38</f>
        <v>365.94</v>
      </c>
      <c r="I38" s="532"/>
      <c r="J38" s="532"/>
      <c r="K38" s="532"/>
      <c r="L38" s="532"/>
      <c r="M38" s="532"/>
      <c r="N38" s="393" t="n">
        <v>692</v>
      </c>
      <c r="O38" s="393" t="n">
        <v>711</v>
      </c>
      <c r="P38" s="390"/>
      <c r="Q38" s="392"/>
      <c r="R38" s="533" t="n">
        <v>30</v>
      </c>
      <c r="S38" s="393" t="n">
        <f aca="false">(O38-N38)*R38</f>
        <v>570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35.1" hidden="false" customHeight="true" outlineLevel="0" collapsed="false">
      <c r="A39" s="531" t="s">
        <v>810</v>
      </c>
      <c r="B39" s="393" t="n">
        <f aca="false">G39+D39</f>
        <v>2140</v>
      </c>
      <c r="C39" s="393"/>
      <c r="D39" s="393" t="n">
        <f aca="false">E39+F39</f>
        <v>140</v>
      </c>
      <c r="E39" s="393" t="n">
        <f aca="false">0.04*G39</f>
        <v>80</v>
      </c>
      <c r="F39" s="393" t="n">
        <f aca="false">0.03*G39</f>
        <v>60</v>
      </c>
      <c r="G39" s="393" t="n">
        <f aca="false">S39</f>
        <v>2000</v>
      </c>
      <c r="H39" s="393" t="n">
        <f aca="false">0.6*B39</f>
        <v>1284</v>
      </c>
      <c r="I39" s="532"/>
      <c r="J39" s="532"/>
      <c r="K39" s="532"/>
      <c r="L39" s="532"/>
      <c r="M39" s="532"/>
      <c r="N39" s="393" t="n">
        <v>4103</v>
      </c>
      <c r="O39" s="393" t="n">
        <v>4153</v>
      </c>
      <c r="P39" s="390"/>
      <c r="Q39" s="392"/>
      <c r="R39" s="533" t="n">
        <v>40</v>
      </c>
      <c r="S39" s="393" t="n">
        <f aca="false">(O39-N39)*R39</f>
        <v>2000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35.1" hidden="false" customHeight="true" outlineLevel="0" collapsed="false">
      <c r="A40" s="531" t="s">
        <v>811</v>
      </c>
      <c r="B40" s="393" t="n">
        <f aca="false">G40+D40</f>
        <v>3295.6</v>
      </c>
      <c r="C40" s="393"/>
      <c r="D40" s="393" t="n">
        <f aca="false">E40+F40</f>
        <v>215.6</v>
      </c>
      <c r="E40" s="393" t="n">
        <f aca="false">0.04*G40</f>
        <v>123.2</v>
      </c>
      <c r="F40" s="393" t="n">
        <f aca="false">0.03*G40</f>
        <v>92.4</v>
      </c>
      <c r="G40" s="393" t="n">
        <f aca="false">S40</f>
        <v>3080</v>
      </c>
      <c r="H40" s="393" t="n">
        <f aca="false">0.6*B40</f>
        <v>1977.36</v>
      </c>
      <c r="I40" s="532"/>
      <c r="J40" s="532"/>
      <c r="K40" s="532"/>
      <c r="L40" s="532"/>
      <c r="M40" s="532"/>
      <c r="N40" s="393" t="n">
        <v>4946</v>
      </c>
      <c r="O40" s="393" t="n">
        <v>5023</v>
      </c>
      <c r="P40" s="390"/>
      <c r="Q40" s="392"/>
      <c r="R40" s="533" t="n">
        <v>40</v>
      </c>
      <c r="S40" s="393" t="n">
        <f aca="false">(O40-N40)*R40</f>
        <v>3080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35.1" hidden="false" customHeight="true" outlineLevel="0" collapsed="false">
      <c r="A41" s="531" t="s">
        <v>812</v>
      </c>
      <c r="B41" s="393" t="n">
        <f aca="false">G41+D41</f>
        <v>3680.8</v>
      </c>
      <c r="C41" s="393"/>
      <c r="D41" s="393" t="n">
        <f aca="false">E41+F41</f>
        <v>240.8</v>
      </c>
      <c r="E41" s="393" t="n">
        <f aca="false">0.04*G41</f>
        <v>137.6</v>
      </c>
      <c r="F41" s="393" t="n">
        <f aca="false">0.03*G41</f>
        <v>103.2</v>
      </c>
      <c r="G41" s="393" t="n">
        <f aca="false">S41</f>
        <v>3440</v>
      </c>
      <c r="H41" s="393" t="n">
        <f aca="false">0.6*B41</f>
        <v>2208.48</v>
      </c>
      <c r="I41" s="532"/>
      <c r="J41" s="532"/>
      <c r="K41" s="532"/>
      <c r="L41" s="532"/>
      <c r="M41" s="532"/>
      <c r="N41" s="393" t="n">
        <v>8535</v>
      </c>
      <c r="O41" s="393" t="n">
        <v>8621</v>
      </c>
      <c r="P41" s="390"/>
      <c r="Q41" s="392"/>
      <c r="R41" s="533" t="n">
        <v>40</v>
      </c>
      <c r="S41" s="393" t="n">
        <f aca="false">(O41-N41)*R41</f>
        <v>3440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35.1" hidden="false" customHeight="true" outlineLevel="0" collapsed="false">
      <c r="A42" s="531" t="s">
        <v>813</v>
      </c>
      <c r="B42" s="393" t="n">
        <f aca="false">G42+D42</f>
        <v>1369.6</v>
      </c>
      <c r="C42" s="393"/>
      <c r="D42" s="393" t="n">
        <f aca="false">E42+F42</f>
        <v>89.6</v>
      </c>
      <c r="E42" s="393" t="n">
        <f aca="false">0.04*G42</f>
        <v>51.2</v>
      </c>
      <c r="F42" s="393" t="n">
        <f aca="false">0.03*G42</f>
        <v>38.4</v>
      </c>
      <c r="G42" s="393" t="n">
        <f aca="false">S42</f>
        <v>1280</v>
      </c>
      <c r="H42" s="393" t="n">
        <f aca="false">0.6*B42</f>
        <v>821.76</v>
      </c>
      <c r="I42" s="532"/>
      <c r="J42" s="532"/>
      <c r="K42" s="532"/>
      <c r="L42" s="532"/>
      <c r="M42" s="532"/>
      <c r="N42" s="393" t="n">
        <v>1964</v>
      </c>
      <c r="O42" s="393" t="n">
        <v>1996</v>
      </c>
      <c r="P42" s="390"/>
      <c r="Q42" s="392"/>
      <c r="R42" s="533" t="n">
        <v>40</v>
      </c>
      <c r="S42" s="393" t="n">
        <f aca="false">(O42-N42)*R42</f>
        <v>1280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35.1" hidden="false" customHeight="true" outlineLevel="0" collapsed="false">
      <c r="A43" s="531" t="s">
        <v>814</v>
      </c>
      <c r="B43" s="393" t="n">
        <f aca="false">G43+D43</f>
        <v>1241.2</v>
      </c>
      <c r="C43" s="393"/>
      <c r="D43" s="393" t="n">
        <f aca="false">E43+F43</f>
        <v>81.2</v>
      </c>
      <c r="E43" s="393" t="n">
        <f aca="false">0.04*G43</f>
        <v>46.4</v>
      </c>
      <c r="F43" s="393" t="n">
        <f aca="false">0.03*G43</f>
        <v>34.8</v>
      </c>
      <c r="G43" s="393" t="n">
        <f aca="false">S43</f>
        <v>1160</v>
      </c>
      <c r="H43" s="393" t="n">
        <f aca="false">0.6*B43</f>
        <v>744.72</v>
      </c>
      <c r="I43" s="532"/>
      <c r="J43" s="532"/>
      <c r="K43" s="532"/>
      <c r="L43" s="532"/>
      <c r="M43" s="532"/>
      <c r="N43" s="393" t="n">
        <v>1471</v>
      </c>
      <c r="O43" s="393" t="n">
        <v>1500</v>
      </c>
      <c r="P43" s="390"/>
      <c r="Q43" s="392"/>
      <c r="R43" s="533" t="n">
        <v>40</v>
      </c>
      <c r="S43" s="393" t="n">
        <f aca="false">(O43-N43)*R43</f>
        <v>1160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35.1" hidden="false" customHeight="true" outlineLevel="0" collapsed="false">
      <c r="A44" s="534" t="s">
        <v>815</v>
      </c>
      <c r="B44" s="535" t="n">
        <f aca="false">G44+D44</f>
        <v>8816.8</v>
      </c>
      <c r="C44" s="535"/>
      <c r="D44" s="535" t="n">
        <f aca="false">E44+F44</f>
        <v>576.8</v>
      </c>
      <c r="E44" s="535" t="n">
        <f aca="false">0.04*G44</f>
        <v>329.6</v>
      </c>
      <c r="F44" s="535" t="n">
        <f aca="false">0.03*G44</f>
        <v>247.2</v>
      </c>
      <c r="G44" s="535" t="n">
        <f aca="false">S44</f>
        <v>8240</v>
      </c>
      <c r="H44" s="535" t="n">
        <f aca="false">0.6*B44</f>
        <v>5290.08</v>
      </c>
      <c r="I44" s="536"/>
      <c r="J44" s="536"/>
      <c r="K44" s="536"/>
      <c r="L44" s="536"/>
      <c r="M44" s="536"/>
      <c r="N44" s="535" t="n">
        <v>27846</v>
      </c>
      <c r="O44" s="535" t="n">
        <v>28052</v>
      </c>
      <c r="P44" s="537"/>
      <c r="Q44" s="538"/>
      <c r="R44" s="539" t="n">
        <v>40</v>
      </c>
      <c r="S44" s="535" t="n">
        <f aca="false">(O44-N44)*R44</f>
        <v>8240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35.1" hidden="false" customHeight="true" outlineLevel="0" collapsed="false">
      <c r="A45" s="531" t="s">
        <v>816</v>
      </c>
      <c r="B45" s="393" t="n">
        <f aca="false">G45+D45</f>
        <v>15622</v>
      </c>
      <c r="C45" s="393"/>
      <c r="D45" s="393" t="n">
        <f aca="false">E45+F45</f>
        <v>1022</v>
      </c>
      <c r="E45" s="393" t="n">
        <f aca="false">0.04*G45</f>
        <v>584</v>
      </c>
      <c r="F45" s="393" t="n">
        <f aca="false">0.03*G45</f>
        <v>438</v>
      </c>
      <c r="G45" s="393" t="n">
        <f aca="false">S45</f>
        <v>14600</v>
      </c>
      <c r="H45" s="393" t="n">
        <f aca="false">0.6*B45</f>
        <v>9373.2</v>
      </c>
      <c r="I45" s="532"/>
      <c r="J45" s="532"/>
      <c r="K45" s="532"/>
      <c r="L45" s="532"/>
      <c r="M45" s="532"/>
      <c r="N45" s="393" t="n">
        <v>23135</v>
      </c>
      <c r="O45" s="393" t="n">
        <v>23500</v>
      </c>
      <c r="P45" s="390"/>
      <c r="Q45" s="392"/>
      <c r="R45" s="533" t="n">
        <v>40</v>
      </c>
      <c r="S45" s="393" t="n">
        <f aca="false">(O45-N45)*R45</f>
        <v>14600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35.1" hidden="false" customHeight="true" outlineLevel="0" collapsed="false">
      <c r="A46" s="531" t="s">
        <v>817</v>
      </c>
      <c r="B46" s="393" t="n">
        <f aca="false">G46+D46</f>
        <v>11855.6</v>
      </c>
      <c r="C46" s="393"/>
      <c r="D46" s="393" t="n">
        <f aca="false">E46+F46</f>
        <v>775.6</v>
      </c>
      <c r="E46" s="393" t="n">
        <f aca="false">0.04*G46</f>
        <v>443.2</v>
      </c>
      <c r="F46" s="393" t="n">
        <f aca="false">0.03*G46</f>
        <v>332.4</v>
      </c>
      <c r="G46" s="393" t="n">
        <f aca="false">S46</f>
        <v>11080</v>
      </c>
      <c r="H46" s="393" t="n">
        <f aca="false">0.6*B46</f>
        <v>7113.36</v>
      </c>
      <c r="I46" s="532"/>
      <c r="J46" s="532"/>
      <c r="K46" s="532"/>
      <c r="L46" s="532"/>
      <c r="M46" s="532"/>
      <c r="N46" s="393" t="n">
        <v>17538</v>
      </c>
      <c r="O46" s="393" t="n">
        <v>17815</v>
      </c>
      <c r="P46" s="390"/>
      <c r="Q46" s="392"/>
      <c r="R46" s="533" t="n">
        <v>40</v>
      </c>
      <c r="S46" s="393" t="n">
        <f aca="false">(O46-N46)*R46</f>
        <v>11080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35.1" hidden="false" customHeight="true" outlineLevel="0" collapsed="false">
      <c r="A47" s="531" t="s">
        <v>818</v>
      </c>
      <c r="B47" s="393" t="n">
        <f aca="false">G47+D47</f>
        <v>1241.2</v>
      </c>
      <c r="C47" s="393"/>
      <c r="D47" s="393" t="n">
        <f aca="false">E47+F47</f>
        <v>81.2</v>
      </c>
      <c r="E47" s="393" t="n">
        <f aca="false">0.04*G47</f>
        <v>46.4</v>
      </c>
      <c r="F47" s="393" t="n">
        <f aca="false">0.03*G47</f>
        <v>34.8</v>
      </c>
      <c r="G47" s="393" t="n">
        <f aca="false">S47</f>
        <v>1160</v>
      </c>
      <c r="H47" s="393" t="n">
        <f aca="false">0.6*B47</f>
        <v>744.72</v>
      </c>
      <c r="I47" s="532"/>
      <c r="J47" s="532"/>
      <c r="K47" s="532"/>
      <c r="L47" s="532"/>
      <c r="M47" s="532"/>
      <c r="N47" s="393" t="n">
        <v>2629</v>
      </c>
      <c r="O47" s="393" t="n">
        <v>2658</v>
      </c>
      <c r="P47" s="390"/>
      <c r="Q47" s="392"/>
      <c r="R47" s="533" t="n">
        <v>40</v>
      </c>
      <c r="S47" s="393" t="n">
        <f aca="false">(O47-N47)*R47</f>
        <v>1160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35.1" hidden="false" customHeight="tru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35.1" hidden="false" customHeight="true" outlineLevel="0" collapsed="false">
      <c r="A49" s="531" t="s">
        <v>819</v>
      </c>
      <c r="B49" s="393" t="n">
        <f aca="false">G49+D49</f>
        <v>24075</v>
      </c>
      <c r="C49" s="393"/>
      <c r="D49" s="393" t="n">
        <f aca="false">E49+F49</f>
        <v>1575</v>
      </c>
      <c r="E49" s="393" t="n">
        <f aca="false">0.04*G49</f>
        <v>900</v>
      </c>
      <c r="F49" s="393" t="n">
        <f aca="false">0.03*G49</f>
        <v>675</v>
      </c>
      <c r="G49" s="393" t="n">
        <f aca="false">S49</f>
        <v>22500</v>
      </c>
      <c r="H49" s="393" t="n">
        <f aca="false">0.6*B49</f>
        <v>14445</v>
      </c>
      <c r="I49" s="532"/>
      <c r="J49" s="532"/>
      <c r="K49" s="532"/>
      <c r="L49" s="532"/>
      <c r="M49" s="532"/>
      <c r="N49" s="393" t="n">
        <v>24788</v>
      </c>
      <c r="O49" s="393" t="n">
        <v>25163</v>
      </c>
      <c r="P49" s="390"/>
      <c r="Q49" s="392"/>
      <c r="R49" s="533" t="n">
        <v>60</v>
      </c>
      <c r="S49" s="393" t="n">
        <f aca="false">(O49-N49)*R49</f>
        <v>22500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35.1" hidden="false" customHeight="true" outlineLevel="0" collapsed="false">
      <c r="A50" s="531" t="s">
        <v>820</v>
      </c>
      <c r="B50" s="393" t="n">
        <f aca="false">G50+D50</f>
        <v>3124.4</v>
      </c>
      <c r="C50" s="393"/>
      <c r="D50" s="393" t="n">
        <f aca="false">E50+F50</f>
        <v>204.4</v>
      </c>
      <c r="E50" s="393" t="n">
        <f aca="false">0.04*G50</f>
        <v>116.8</v>
      </c>
      <c r="F50" s="393" t="n">
        <f aca="false">0.03*G50</f>
        <v>87.6</v>
      </c>
      <c r="G50" s="393" t="n">
        <f aca="false">S50</f>
        <v>2920</v>
      </c>
      <c r="H50" s="393" t="n">
        <f aca="false">0.6*B50</f>
        <v>1874.64</v>
      </c>
      <c r="I50" s="532"/>
      <c r="J50" s="532"/>
      <c r="K50" s="532"/>
      <c r="L50" s="532"/>
      <c r="M50" s="532"/>
      <c r="N50" s="393" t="n">
        <v>3154</v>
      </c>
      <c r="O50" s="393" t="n">
        <v>3227</v>
      </c>
      <c r="P50" s="390"/>
      <c r="Q50" s="392"/>
      <c r="R50" s="533" t="n">
        <v>40</v>
      </c>
      <c r="S50" s="393" t="n">
        <f aca="false">(O50-N50)*R50</f>
        <v>2920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35.1" hidden="false" customHeight="true" outlineLevel="0" collapsed="false">
      <c r="A51" s="531" t="s">
        <v>821</v>
      </c>
      <c r="B51" s="393" t="n">
        <f aca="false">G51+D51</f>
        <v>1840.4</v>
      </c>
      <c r="C51" s="393"/>
      <c r="D51" s="393" t="n">
        <f aca="false">E51+F51</f>
        <v>120.4</v>
      </c>
      <c r="E51" s="393" t="n">
        <f aca="false">0.04*G51</f>
        <v>68.8</v>
      </c>
      <c r="F51" s="393" t="n">
        <f aca="false">0.03*G51</f>
        <v>51.6</v>
      </c>
      <c r="G51" s="393" t="n">
        <f aca="false">S51</f>
        <v>1720</v>
      </c>
      <c r="H51" s="393" t="n">
        <f aca="false">0.6*B51</f>
        <v>1104.24</v>
      </c>
      <c r="I51" s="532"/>
      <c r="J51" s="532"/>
      <c r="K51" s="532"/>
      <c r="L51" s="532"/>
      <c r="M51" s="532"/>
      <c r="N51" s="393" t="n">
        <v>2515</v>
      </c>
      <c r="O51" s="393" t="n">
        <v>2558</v>
      </c>
      <c r="P51" s="390"/>
      <c r="Q51" s="392"/>
      <c r="R51" s="533" t="n">
        <v>40</v>
      </c>
      <c r="S51" s="393" t="n">
        <f aca="false">(O51-N51)*R51</f>
        <v>1720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35.1" hidden="false" customHeight="true" outlineLevel="0" collapsed="false">
      <c r="A52" s="531" t="s">
        <v>822</v>
      </c>
      <c r="B52" s="393" t="n">
        <f aca="false">G52+D52</f>
        <v>2482.4</v>
      </c>
      <c r="C52" s="393"/>
      <c r="D52" s="393" t="n">
        <f aca="false">E52+F52</f>
        <v>162.4</v>
      </c>
      <c r="E52" s="393" t="n">
        <f aca="false">0.04*G52</f>
        <v>92.8</v>
      </c>
      <c r="F52" s="393" t="n">
        <f aca="false">0.03*G52</f>
        <v>69.6</v>
      </c>
      <c r="G52" s="393" t="n">
        <f aca="false">S52</f>
        <v>2320</v>
      </c>
      <c r="H52" s="393" t="n">
        <f aca="false">0.6*B52</f>
        <v>1489.44</v>
      </c>
      <c r="I52" s="532"/>
      <c r="J52" s="532"/>
      <c r="K52" s="532"/>
      <c r="L52" s="532"/>
      <c r="M52" s="532"/>
      <c r="N52" s="393" t="n">
        <v>5200</v>
      </c>
      <c r="O52" s="393" t="n">
        <v>5258</v>
      </c>
      <c r="P52" s="390"/>
      <c r="Q52" s="392"/>
      <c r="R52" s="533" t="n">
        <v>40</v>
      </c>
      <c r="S52" s="393" t="n">
        <f aca="false">(O52-N52)*R52</f>
        <v>2320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35.1" hidden="false" customHeight="true" outlineLevel="0" collapsed="false">
      <c r="A53" s="531" t="s">
        <v>823</v>
      </c>
      <c r="B53" s="393" t="n">
        <f aca="false">G53+D53</f>
        <v>9715.6</v>
      </c>
      <c r="C53" s="393"/>
      <c r="D53" s="393" t="n">
        <f aca="false">E53+F53</f>
        <v>635.6</v>
      </c>
      <c r="E53" s="393" t="n">
        <f aca="false">0.04*G53</f>
        <v>363.2</v>
      </c>
      <c r="F53" s="393" t="n">
        <f aca="false">0.03*G53</f>
        <v>272.4</v>
      </c>
      <c r="G53" s="393" t="n">
        <f aca="false">S53</f>
        <v>9080</v>
      </c>
      <c r="H53" s="393" t="n">
        <f aca="false">0.6*B53</f>
        <v>5829.36</v>
      </c>
      <c r="I53" s="532"/>
      <c r="J53" s="532"/>
      <c r="K53" s="532"/>
      <c r="L53" s="532"/>
      <c r="M53" s="532"/>
      <c r="N53" s="393" t="n">
        <v>29756</v>
      </c>
      <c r="O53" s="393" t="n">
        <v>29983</v>
      </c>
      <c r="P53" s="390"/>
      <c r="Q53" s="392"/>
      <c r="R53" s="533" t="n">
        <v>40</v>
      </c>
      <c r="S53" s="393" t="n">
        <f aca="false">(O53-N53)*R53</f>
        <v>9080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35.1" hidden="false" customHeight="true" outlineLevel="0" collapsed="false">
      <c r="A54" s="531" t="s">
        <v>824</v>
      </c>
      <c r="B54" s="393" t="n">
        <f aca="false">G54+D54</f>
        <v>5906.4</v>
      </c>
      <c r="C54" s="393"/>
      <c r="D54" s="393" t="n">
        <f aca="false">E54+F54</f>
        <v>386.4</v>
      </c>
      <c r="E54" s="393" t="n">
        <f aca="false">0.04*G54</f>
        <v>220.8</v>
      </c>
      <c r="F54" s="393" t="n">
        <f aca="false">0.03*G54</f>
        <v>165.6</v>
      </c>
      <c r="G54" s="393" t="n">
        <f aca="false">S54</f>
        <v>5520</v>
      </c>
      <c r="H54" s="393" t="n">
        <f aca="false">0.6*B54</f>
        <v>3543.84</v>
      </c>
      <c r="I54" s="532"/>
      <c r="J54" s="532"/>
      <c r="K54" s="532"/>
      <c r="L54" s="532"/>
      <c r="M54" s="532"/>
      <c r="N54" s="393" t="n">
        <v>9264</v>
      </c>
      <c r="O54" s="393" t="n">
        <v>9402</v>
      </c>
      <c r="P54" s="390"/>
      <c r="Q54" s="392"/>
      <c r="R54" s="533" t="n">
        <v>40</v>
      </c>
      <c r="S54" s="393" t="n">
        <f aca="false">(O54-N54)*R54</f>
        <v>5520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35.1" hidden="false" customHeight="true" outlineLevel="0" collapsed="false">
      <c r="A55" s="531" t="s">
        <v>825</v>
      </c>
      <c r="B55" s="393" t="n">
        <f aca="false">G55+D55</f>
        <v>1540.8</v>
      </c>
      <c r="C55" s="393"/>
      <c r="D55" s="393" t="n">
        <f aca="false">E55+F55</f>
        <v>100.8</v>
      </c>
      <c r="E55" s="393" t="n">
        <f aca="false">0.04*G55</f>
        <v>57.6</v>
      </c>
      <c r="F55" s="393" t="n">
        <f aca="false">0.03*G55</f>
        <v>43.2</v>
      </c>
      <c r="G55" s="393" t="n">
        <f aca="false">S55</f>
        <v>1440</v>
      </c>
      <c r="H55" s="393" t="n">
        <f aca="false">0.6*B55</f>
        <v>924.48</v>
      </c>
      <c r="I55" s="532"/>
      <c r="J55" s="532"/>
      <c r="K55" s="532"/>
      <c r="L55" s="532"/>
      <c r="M55" s="532"/>
      <c r="N55" s="393" t="n">
        <v>2045</v>
      </c>
      <c r="O55" s="393" t="n">
        <v>2081</v>
      </c>
      <c r="P55" s="390"/>
      <c r="Q55" s="392"/>
      <c r="R55" s="533" t="n">
        <v>40</v>
      </c>
      <c r="S55" s="393" t="n">
        <f aca="false">(O55-N55)*R55</f>
        <v>1440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35.1" hidden="false" customHeight="true" outlineLevel="0" collapsed="false">
      <c r="A56" s="531" t="s">
        <v>826</v>
      </c>
      <c r="B56" s="393" t="n">
        <f aca="false">G56+D56</f>
        <v>19131.6</v>
      </c>
      <c r="C56" s="393"/>
      <c r="D56" s="393" t="n">
        <f aca="false">E56+F56</f>
        <v>1251.6</v>
      </c>
      <c r="E56" s="393" t="n">
        <f aca="false">0.04*G56</f>
        <v>715.2</v>
      </c>
      <c r="F56" s="393" t="n">
        <f aca="false">0.03*G56</f>
        <v>536.4</v>
      </c>
      <c r="G56" s="393" t="n">
        <f aca="false">S56</f>
        <v>17880</v>
      </c>
      <c r="H56" s="393" t="n">
        <f aca="false">0.6*B56</f>
        <v>11478.96</v>
      </c>
      <c r="I56" s="532"/>
      <c r="J56" s="532"/>
      <c r="K56" s="532"/>
      <c r="L56" s="532"/>
      <c r="M56" s="532"/>
      <c r="N56" s="393" t="n">
        <v>42067</v>
      </c>
      <c r="O56" s="393" t="n">
        <v>42514</v>
      </c>
      <c r="P56" s="390"/>
      <c r="Q56" s="392"/>
      <c r="R56" s="533" t="n">
        <v>40</v>
      </c>
      <c r="S56" s="393" t="n">
        <f aca="false">(O56-N56)*R56</f>
        <v>17880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35.1" hidden="false" customHeight="true" outlineLevel="0" collapsed="false">
      <c r="A57" s="531" t="s">
        <v>827</v>
      </c>
      <c r="B57" s="393" t="n">
        <f aca="false">G57+D57</f>
        <v>8774</v>
      </c>
      <c r="C57" s="393"/>
      <c r="D57" s="393" t="n">
        <f aca="false">E57+F57</f>
        <v>574</v>
      </c>
      <c r="E57" s="393" t="n">
        <f aca="false">0.04*G57</f>
        <v>328</v>
      </c>
      <c r="F57" s="393" t="n">
        <f aca="false">0.03*G57</f>
        <v>246</v>
      </c>
      <c r="G57" s="393" t="n">
        <f aca="false">S57</f>
        <v>8200</v>
      </c>
      <c r="H57" s="393" t="n">
        <f aca="false">0.6*B57</f>
        <v>5264.4</v>
      </c>
      <c r="I57" s="532"/>
      <c r="J57" s="532"/>
      <c r="K57" s="532"/>
      <c r="L57" s="532"/>
      <c r="M57" s="532"/>
      <c r="N57" s="393" t="n">
        <v>11618</v>
      </c>
      <c r="O57" s="393" t="n">
        <v>11823</v>
      </c>
      <c r="P57" s="390"/>
      <c r="Q57" s="392"/>
      <c r="R57" s="533" t="n">
        <v>40</v>
      </c>
      <c r="S57" s="393" t="n">
        <f aca="false">(O57-N57)*R57</f>
        <v>8200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35.1" hidden="false" customHeight="tru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35.1" hidden="false" customHeight="true" outlineLevel="0" collapsed="false">
      <c r="A59" s="531" t="s">
        <v>829</v>
      </c>
      <c r="B59" s="540" t="n">
        <f aca="false">G59+D59</f>
        <v>4622.4</v>
      </c>
      <c r="C59" s="540"/>
      <c r="D59" s="540" t="n">
        <f aca="false">E59+F59</f>
        <v>302.4</v>
      </c>
      <c r="E59" s="540" t="n">
        <f aca="false">0.04*G59</f>
        <v>172.8</v>
      </c>
      <c r="F59" s="540" t="n">
        <f aca="false">0.03*G59</f>
        <v>129.6</v>
      </c>
      <c r="G59" s="540" t="n">
        <f aca="false">S59</f>
        <v>4320</v>
      </c>
      <c r="H59" s="540" t="n">
        <f aca="false">0.6*B59</f>
        <v>2773.44</v>
      </c>
      <c r="I59" s="532"/>
      <c r="J59" s="532"/>
      <c r="K59" s="532"/>
      <c r="L59" s="532"/>
      <c r="M59" s="532"/>
      <c r="N59" s="540" t="n">
        <v>1188</v>
      </c>
      <c r="O59" s="540" t="n">
        <v>1296</v>
      </c>
      <c r="P59" s="390"/>
      <c r="Q59" s="541"/>
      <c r="R59" s="542" t="n">
        <v>40</v>
      </c>
      <c r="S59" s="540" t="n">
        <f aca="false">(O59-N59)*R59</f>
        <v>4320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35.1" hidden="false" customHeight="true" outlineLevel="0" collapsed="false">
      <c r="A60" s="531" t="s">
        <v>830</v>
      </c>
      <c r="B60" s="393" t="n">
        <f aca="false">G60+D60</f>
        <v>4782.9</v>
      </c>
      <c r="C60" s="393"/>
      <c r="D60" s="393" t="n">
        <f aca="false">E60+F60</f>
        <v>312.9</v>
      </c>
      <c r="E60" s="393" t="n">
        <f aca="false">0.04*G60</f>
        <v>178.8</v>
      </c>
      <c r="F60" s="393" t="n">
        <f aca="false">0.03*G60</f>
        <v>134.1</v>
      </c>
      <c r="G60" s="393" t="n">
        <f aca="false">S60</f>
        <v>4470</v>
      </c>
      <c r="H60" s="393" t="n">
        <f aca="false">0.6*B60</f>
        <v>2869.74</v>
      </c>
      <c r="I60" s="543"/>
      <c r="J60" s="543"/>
      <c r="K60" s="543"/>
      <c r="L60" s="543"/>
      <c r="M60" s="543"/>
      <c r="N60" s="393" t="n">
        <v>1565</v>
      </c>
      <c r="O60" s="393" t="n">
        <v>1714</v>
      </c>
      <c r="P60" s="544"/>
      <c r="Q60" s="392"/>
      <c r="R60" s="533" t="n">
        <v>30</v>
      </c>
      <c r="S60" s="393" t="n">
        <f aca="false">(O60-N60)*R60</f>
        <v>4470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35.1" hidden="false" customHeight="true" outlineLevel="0" collapsed="false">
      <c r="A61" s="545" t="s">
        <v>831</v>
      </c>
      <c r="B61" s="206" t="n">
        <f aca="false">G61</f>
        <v>1785</v>
      </c>
      <c r="C61" s="207"/>
      <c r="D61" s="206" t="n">
        <f aca="false">E61+F61</f>
        <v>124.95</v>
      </c>
      <c r="E61" s="206" t="n">
        <f aca="false">0.04*G61</f>
        <v>71.4</v>
      </c>
      <c r="F61" s="206" t="n">
        <f aca="false">0.03*G61</f>
        <v>53.55</v>
      </c>
      <c r="G61" s="207" t="n">
        <f aca="false">S61</f>
        <v>1785</v>
      </c>
      <c r="H61" s="546" t="n">
        <f aca="false">B61*0.4</f>
        <v>714</v>
      </c>
      <c r="I61" s="216"/>
      <c r="J61" s="216"/>
      <c r="K61" s="216"/>
      <c r="L61" s="216"/>
      <c r="M61" s="216"/>
      <c r="N61" s="207" t="n">
        <v>5138</v>
      </c>
      <c r="O61" s="207" t="n">
        <v>6923</v>
      </c>
      <c r="P61" s="547"/>
      <c r="Q61" s="548"/>
      <c r="R61" s="548" t="n">
        <v>1</v>
      </c>
      <c r="S61" s="207" t="n">
        <f aca="false">(O61-N61)*R61</f>
        <v>1785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35.1" hidden="false" customHeight="true" outlineLevel="0" collapsed="false">
      <c r="A62" s="549" t="s">
        <v>832</v>
      </c>
      <c r="B62" s="395" t="n">
        <f aca="false">SUM(B33:B61)-B44</f>
        <v>156014.8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653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35.1" hidden="false" customHeight="tru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35.1" hidden="false" customHeight="true" outlineLevel="0" collapsed="false">
      <c r="A64" s="666" t="s">
        <v>80</v>
      </c>
      <c r="B64" s="206" t="n">
        <f aca="false">G64</f>
        <v>1141</v>
      </c>
      <c r="C64" s="207"/>
      <c r="D64" s="206" t="n">
        <f aca="false">E64+F64</f>
        <v>79.87</v>
      </c>
      <c r="E64" s="206" t="n">
        <f aca="false">0.04*G64</f>
        <v>45.64</v>
      </c>
      <c r="F64" s="206" t="n">
        <f aca="false">0.03*G64</f>
        <v>34.23</v>
      </c>
      <c r="G64" s="207" t="n">
        <f aca="false">S64</f>
        <v>1141</v>
      </c>
      <c r="H64" s="546" t="n">
        <f aca="false">B64*0.4</f>
        <v>456.4</v>
      </c>
      <c r="I64" s="216"/>
      <c r="J64" s="216"/>
      <c r="K64" s="216"/>
      <c r="L64" s="216"/>
      <c r="M64" s="216"/>
      <c r="N64" s="207" t="n">
        <v>20488</v>
      </c>
      <c r="O64" s="207" t="n">
        <v>21629</v>
      </c>
      <c r="P64" s="547"/>
      <c r="Q64" s="548"/>
      <c r="R64" s="548" t="n">
        <v>1</v>
      </c>
      <c r="S64" s="207" t="n">
        <f aca="false">(O64-N64)*R64</f>
        <v>1141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35.1" hidden="false" customHeight="true" outlineLevel="0" collapsed="false">
      <c r="A65" s="551" t="s">
        <v>833</v>
      </c>
      <c r="B65" s="389" t="n">
        <f aca="false">(G65+D65)</f>
        <v>414234.449999994</v>
      </c>
      <c r="C65" s="389"/>
      <c r="D65" s="389" t="n">
        <f aca="false">E65+F65</f>
        <v>27099.4499999996</v>
      </c>
      <c r="E65" s="389" t="n">
        <f aca="false">0.04*G65</f>
        <v>15485.3999999998</v>
      </c>
      <c r="F65" s="389" t="n">
        <f aca="false">0.03*G65</f>
        <v>11614.0499999998</v>
      </c>
      <c r="G65" s="389" t="n">
        <f aca="false">(S65+S66)</f>
        <v>387134.999999995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78385.07</v>
      </c>
      <c r="O65" s="391" t="n">
        <v>79019.15</v>
      </c>
      <c r="P65" s="390"/>
      <c r="Q65" s="392" t="s">
        <v>835</v>
      </c>
      <c r="R65" s="389" t="n">
        <v>300</v>
      </c>
      <c r="S65" s="393" t="n">
        <f aca="false">(O65-N65)*R65</f>
        <v>190223.999999996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35.1" hidden="false" customHeight="tru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72526.67</v>
      </c>
      <c r="O66" s="391" t="n">
        <v>73183.04</v>
      </c>
      <c r="P66" s="390"/>
      <c r="Q66" s="392" t="s">
        <v>835</v>
      </c>
      <c r="R66" s="389" t="n">
        <v>300</v>
      </c>
      <c r="S66" s="393" t="n">
        <f aca="false">(O66-N66)*R66</f>
        <v>196910.999999999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B65-(B62+B44+B86+'Февраль 2021  '!C328)</f>
        <v>95750.0799999944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/>
      <c r="C77" s="207"/>
      <c r="D77" s="206"/>
      <c r="E77" s="206"/>
      <c r="F77" s="206"/>
      <c r="G77" s="207"/>
      <c r="H77" s="546"/>
      <c r="I77" s="216"/>
      <c r="J77" s="216"/>
      <c r="K77" s="216"/>
      <c r="L77" s="216"/>
      <c r="M77" s="216"/>
      <c r="N77" s="207"/>
      <c r="O77" s="207"/>
      <c r="P77" s="134"/>
      <c r="Q77" s="135"/>
      <c r="R77" s="135"/>
      <c r="S77" s="131"/>
      <c r="T77" s="209"/>
      <c r="U77" s="210"/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7952</v>
      </c>
      <c r="C78" s="207"/>
      <c r="D78" s="206" t="n">
        <f aca="false">E78+F78</f>
        <v>556.64</v>
      </c>
      <c r="E78" s="206" t="n">
        <f aca="false">0.04*G78</f>
        <v>318.08</v>
      </c>
      <c r="F78" s="206" t="n">
        <f aca="false">0.03*G78</f>
        <v>238.56</v>
      </c>
      <c r="G78" s="207" t="n">
        <f aca="false">S78</f>
        <v>7952</v>
      </c>
      <c r="H78" s="546" t="n">
        <f aca="false">B78*0.4</f>
        <v>3180.8</v>
      </c>
      <c r="I78" s="216"/>
      <c r="J78" s="216"/>
      <c r="K78" s="216"/>
      <c r="L78" s="216"/>
      <c r="M78" s="216"/>
      <c r="N78" s="148" t="n">
        <v>96112</v>
      </c>
      <c r="O78" s="32" t="n">
        <v>104064</v>
      </c>
      <c r="P78" s="466"/>
      <c r="Q78" s="498"/>
      <c r="R78" s="498" t="n">
        <v>1</v>
      </c>
      <c r="S78" s="149" t="n">
        <f aca="false">(O78-N78)*R78</f>
        <v>7952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1761.22</v>
      </c>
      <c r="C79" s="206"/>
      <c r="D79" s="206" t="n">
        <f aca="false">E79+F79</f>
        <v>115.22</v>
      </c>
      <c r="E79" s="206" t="n">
        <f aca="false">0.04*G79</f>
        <v>65.84</v>
      </c>
      <c r="F79" s="206" t="n">
        <f aca="false">0.03*G79</f>
        <v>49.38</v>
      </c>
      <c r="G79" s="206" t="n">
        <f aca="false">S79</f>
        <v>1646</v>
      </c>
      <c r="H79" s="206" t="n">
        <f aca="false">0.6*B79</f>
        <v>1056.732</v>
      </c>
      <c r="I79" s="208"/>
      <c r="J79" s="208"/>
      <c r="K79" s="208"/>
      <c r="L79" s="208"/>
      <c r="M79" s="208" t="s">
        <v>170</v>
      </c>
      <c r="N79" s="148" t="n">
        <v>36487</v>
      </c>
      <c r="O79" s="32" t="n">
        <v>38133</v>
      </c>
      <c r="P79" s="204"/>
      <c r="Q79" s="276"/>
      <c r="R79" s="239" t="n">
        <v>1</v>
      </c>
      <c r="S79" s="148" t="n">
        <f aca="false">(O79-N79)*R79</f>
        <v>1646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2077.94</v>
      </c>
      <c r="C80" s="329"/>
      <c r="D80" s="329" t="n">
        <f aca="false">E80+F80</f>
        <v>135.94</v>
      </c>
      <c r="E80" s="329" t="n">
        <f aca="false">0.04*G80</f>
        <v>77.68</v>
      </c>
      <c r="F80" s="329" t="n">
        <f aca="false">0.03*G80</f>
        <v>58.26</v>
      </c>
      <c r="G80" s="329" t="n">
        <f aca="false">S80</f>
        <v>1942</v>
      </c>
      <c r="H80" s="329"/>
      <c r="I80" s="208"/>
      <c r="J80" s="208"/>
      <c r="K80" s="208"/>
      <c r="L80" s="208"/>
      <c r="M80" s="208" t="s">
        <v>340</v>
      </c>
      <c r="N80" s="194" t="n">
        <v>29100</v>
      </c>
      <c r="O80" s="40" t="n">
        <v>31042</v>
      </c>
      <c r="P80" s="237"/>
      <c r="Q80" s="561"/>
      <c r="R80" s="194" t="n">
        <v>1</v>
      </c>
      <c r="S80" s="148" t="n">
        <f aca="false">(O80-N80)*R80</f>
        <v>1942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223.63</v>
      </c>
      <c r="C82" s="329"/>
      <c r="D82" s="329" t="n">
        <f aca="false">E82+F82</f>
        <v>14.63</v>
      </c>
      <c r="E82" s="329" t="n">
        <f aca="false">0.04*G82</f>
        <v>8.36</v>
      </c>
      <c r="F82" s="329" t="n">
        <f aca="false">0.03*G82</f>
        <v>6.27</v>
      </c>
      <c r="G82" s="329" t="n">
        <f aca="false">S82</f>
        <v>209</v>
      </c>
      <c r="H82" s="329"/>
      <c r="I82" s="208"/>
      <c r="J82" s="208"/>
      <c r="K82" s="208"/>
      <c r="L82" s="208"/>
      <c r="M82" s="208" t="s">
        <v>340</v>
      </c>
      <c r="N82" s="194" t="n">
        <v>4916</v>
      </c>
      <c r="O82" s="40" t="n">
        <v>5125</v>
      </c>
      <c r="P82" s="237"/>
      <c r="Q82" s="561"/>
      <c r="R82" s="194" t="n">
        <v>1</v>
      </c>
      <c r="S82" s="194" t="n">
        <f aca="false">O82-N82</f>
        <v>209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1007.94</v>
      </c>
      <c r="C83" s="206"/>
      <c r="D83" s="206" t="n">
        <f aca="false">E83+F83</f>
        <v>65.94</v>
      </c>
      <c r="E83" s="206" t="n">
        <f aca="false">0.04*G83</f>
        <v>37.68</v>
      </c>
      <c r="F83" s="206" t="n">
        <f aca="false">0.03*G83</f>
        <v>28.26</v>
      </c>
      <c r="G83" s="206" t="n">
        <f aca="false">S83</f>
        <v>942</v>
      </c>
      <c r="H83" s="206" t="n">
        <f aca="false">0.6*B83</f>
        <v>604.764</v>
      </c>
      <c r="I83" s="208"/>
      <c r="J83" s="208"/>
      <c r="K83" s="208"/>
      <c r="L83" s="208"/>
      <c r="M83" s="208"/>
      <c r="N83" s="206" t="n">
        <v>24854</v>
      </c>
      <c r="O83" s="130" t="n">
        <v>25796</v>
      </c>
      <c r="P83" s="9"/>
      <c r="Q83" s="151"/>
      <c r="R83" s="206" t="n">
        <v>1</v>
      </c>
      <c r="S83" s="206" t="n">
        <f aca="false">(O83-N83)*R83</f>
        <v>942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298.53</v>
      </c>
      <c r="C84" s="329"/>
      <c r="D84" s="329" t="n">
        <f aca="false">E84+F84</f>
        <v>19.53</v>
      </c>
      <c r="E84" s="329" t="n">
        <f aca="false">0.04*G84</f>
        <v>11.16</v>
      </c>
      <c r="F84" s="329" t="n">
        <f aca="false">0.03*G84</f>
        <v>8.37</v>
      </c>
      <c r="G84" s="329" t="n">
        <f aca="false">S84</f>
        <v>279</v>
      </c>
      <c r="H84" s="329"/>
      <c r="I84" s="208"/>
      <c r="J84" s="208"/>
      <c r="K84" s="208"/>
      <c r="L84" s="208"/>
      <c r="M84" s="208" t="s">
        <v>340</v>
      </c>
      <c r="N84" s="194" t="n">
        <v>13007</v>
      </c>
      <c r="O84" s="40" t="n">
        <v>13286</v>
      </c>
      <c r="P84" s="237"/>
      <c r="Q84" s="561"/>
      <c r="R84" s="194" t="n">
        <v>1</v>
      </c>
      <c r="S84" s="194" t="n">
        <f aca="false">O84-N84</f>
        <v>279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6537</v>
      </c>
      <c r="C85" s="207"/>
      <c r="D85" s="206" t="n">
        <f aca="false">E85+F85</f>
        <v>457.59</v>
      </c>
      <c r="E85" s="206" t="n">
        <f aca="false">0.04*G85</f>
        <v>261.48</v>
      </c>
      <c r="F85" s="206" t="n">
        <f aca="false">0.03*G85</f>
        <v>196.11</v>
      </c>
      <c r="G85" s="207" t="n">
        <f aca="false">S85</f>
        <v>6537</v>
      </c>
      <c r="H85" s="546" t="n">
        <f aca="false">B85*0.4</f>
        <v>2614.8</v>
      </c>
      <c r="I85" s="216"/>
      <c r="J85" s="216"/>
      <c r="K85" s="216"/>
      <c r="L85" s="216"/>
      <c r="M85" s="216"/>
      <c r="N85" s="149" t="n">
        <v>111144</v>
      </c>
      <c r="O85" s="126" t="n">
        <v>117681</v>
      </c>
      <c r="P85" s="466"/>
      <c r="Q85" s="498"/>
      <c r="R85" s="498" t="n">
        <v>1</v>
      </c>
      <c r="S85" s="149" t="n">
        <f aca="false">(O85-N85)*R85</f>
        <v>6537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SUM(B75:B85)+B64</f>
        <v>21499.26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1" ySplit="6" topLeftCell="B356" activePane="bottomRight" state="frozen"/>
      <selection pane="topLeft" activeCell="A1" activeCellId="0" sqref="A1"/>
      <selection pane="topRight" activeCell="B1" activeCellId="0" sqref="B1"/>
      <selection pane="bottomLeft" activeCell="A356" activeCellId="0" sqref="A356"/>
      <selection pane="bottomRight" activeCell="A374" activeCellId="1" sqref="V657:V696 A37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36.43"/>
    <col collapsed="false" customWidth="true" hidden="false" outlineLevel="0" max="4" min="4" style="1" width="19.43"/>
    <col collapsed="false" customWidth="true" hidden="false" outlineLevel="0" max="5" min="5" style="1" width="18.71"/>
    <col collapsed="false" customWidth="true" hidden="false" outlineLevel="0" max="6" min="6" style="1" width="17.14"/>
    <col collapsed="false" customWidth="true" hidden="false" outlineLevel="0" max="7" min="7" style="1" width="20.28"/>
    <col collapsed="false" customWidth="true" hidden="false" outlineLevel="0" max="8" min="8" style="1" width="25.42"/>
    <col collapsed="false" customWidth="true" hidden="false" outlineLevel="0" max="9" min="9" style="1" width="35.57"/>
    <col collapsed="false" customWidth="true" hidden="false" outlineLevel="0" max="10" min="10" style="1" width="0.14"/>
    <col collapsed="false" customWidth="true" hidden="true" outlineLevel="0" max="11" min="11" style="1" width="34"/>
    <col collapsed="false" customWidth="true" hidden="true" outlineLevel="0" max="12" min="12" style="1" width="36.85"/>
    <col collapsed="false" customWidth="true" hidden="true" outlineLevel="0" max="13" min="13" style="1" width="18.14"/>
    <col collapsed="false" customWidth="true" hidden="true" outlineLevel="0" max="14" min="14" style="1" width="18.43"/>
    <col collapsed="false" customWidth="true" hidden="false" outlineLevel="0" max="15" min="15" style="1" width="29.29"/>
    <col collapsed="false" customWidth="true" hidden="false" outlineLevel="0" max="16" min="16" style="1" width="25.57"/>
    <col collapsed="false" customWidth="true" hidden="true" outlineLevel="0" max="17" min="17" style="1" width="0.14"/>
    <col collapsed="false" customWidth="true" hidden="true" outlineLevel="0" max="18" min="18" style="1" width="45.14"/>
    <col collapsed="false" customWidth="true" hidden="false" outlineLevel="0" max="19" min="19" style="1" width="11.43"/>
    <col collapsed="false" customWidth="true" hidden="false" outlineLevel="0" max="20" min="20" style="1" width="23.72"/>
    <col collapsed="false" customWidth="true" hidden="false" outlineLevel="0" max="21" min="21" style="3" width="59.85"/>
    <col collapsed="false" customWidth="true" hidden="false" outlineLevel="0" max="22" min="22" style="4" width="129.43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939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66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236" t="s">
        <v>18</v>
      </c>
      <c r="C8" s="148" t="n">
        <f aca="false">H8+E8</f>
        <v>4169</v>
      </c>
      <c r="D8" s="148"/>
      <c r="E8" s="148" t="n">
        <v>0</v>
      </c>
      <c r="F8" s="148" t="n">
        <v>0</v>
      </c>
      <c r="G8" s="148" t="n">
        <v>0</v>
      </c>
      <c r="H8" s="148" t="n">
        <f aca="false">T8+T9</f>
        <v>4169</v>
      </c>
      <c r="I8" s="148" t="n">
        <f aca="false">0.4*C8</f>
        <v>1667.6</v>
      </c>
      <c r="J8" s="24"/>
      <c r="K8" s="24"/>
      <c r="L8" s="24"/>
      <c r="M8" s="566"/>
      <c r="N8" s="25"/>
      <c r="O8" s="148" t="n">
        <v>601438</v>
      </c>
      <c r="P8" s="148" t="n">
        <v>604520</v>
      </c>
      <c r="Q8" s="204"/>
      <c r="R8" s="226"/>
      <c r="S8" s="148" t="n">
        <v>1</v>
      </c>
      <c r="T8" s="148" t="n">
        <f aca="false">(P8-O8)*S8</f>
        <v>3082</v>
      </c>
      <c r="U8" s="640" t="n">
        <v>108076</v>
      </c>
      <c r="V8" s="153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236"/>
      <c r="C9" s="148"/>
      <c r="D9" s="148"/>
      <c r="E9" s="148"/>
      <c r="F9" s="148"/>
      <c r="G9" s="148"/>
      <c r="H9" s="148"/>
      <c r="I9" s="148"/>
      <c r="J9" s="24"/>
      <c r="K9" s="24"/>
      <c r="L9" s="24"/>
      <c r="M9" s="24"/>
      <c r="N9" s="25"/>
      <c r="O9" s="194" t="n">
        <v>275852</v>
      </c>
      <c r="P9" s="194" t="n">
        <v>276939</v>
      </c>
      <c r="Q9" s="204"/>
      <c r="R9" s="567"/>
      <c r="S9" s="194" t="n">
        <v>1</v>
      </c>
      <c r="T9" s="148" t="n">
        <f aca="false">(P9-O9)*S9</f>
        <v>1087</v>
      </c>
      <c r="U9" s="640" t="n">
        <v>108093</v>
      </c>
      <c r="V9" s="153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236" t="s">
        <v>21</v>
      </c>
      <c r="C10" s="148" t="n">
        <f aca="false">H10+E10</f>
        <v>16713.5</v>
      </c>
      <c r="D10" s="148"/>
      <c r="E10" s="148" t="n">
        <f aca="false">F10+G10</f>
        <v>0</v>
      </c>
      <c r="F10" s="148" t="n">
        <v>0</v>
      </c>
      <c r="G10" s="148" t="n">
        <v>0</v>
      </c>
      <c r="H10" s="148" t="n">
        <f aca="false">T10+T11</f>
        <v>16713.5</v>
      </c>
      <c r="I10" s="148" t="n">
        <f aca="false">0.4*C10</f>
        <v>6685.4</v>
      </c>
      <c r="J10" s="24"/>
      <c r="K10" s="24"/>
      <c r="L10" s="24"/>
      <c r="M10" s="24"/>
      <c r="N10" s="25"/>
      <c r="O10" s="194" t="n">
        <v>6852.6</v>
      </c>
      <c r="P10" s="194" t="n">
        <v>7624.9</v>
      </c>
      <c r="Q10" s="204"/>
      <c r="R10" s="276"/>
      <c r="S10" s="194" t="n">
        <v>15</v>
      </c>
      <c r="T10" s="148" t="n">
        <f aca="false">(P10-O10)*S10</f>
        <v>11584.5</v>
      </c>
      <c r="U10" s="640" t="n">
        <v>798111</v>
      </c>
      <c r="V10" s="153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236" t="s">
        <v>24</v>
      </c>
      <c r="C11" s="148"/>
      <c r="D11" s="148"/>
      <c r="E11" s="148"/>
      <c r="F11" s="148"/>
      <c r="G11" s="148"/>
      <c r="H11" s="148"/>
      <c r="I11" s="148"/>
      <c r="J11" s="24"/>
      <c r="K11" s="24"/>
      <c r="L11" s="24"/>
      <c r="M11" s="24"/>
      <c r="N11" s="25"/>
      <c r="O11" s="194" t="n">
        <v>57783</v>
      </c>
      <c r="P11" s="194" t="n">
        <v>62912</v>
      </c>
      <c r="Q11" s="204"/>
      <c r="R11" s="276"/>
      <c r="S11" s="194" t="n">
        <v>1</v>
      </c>
      <c r="T11" s="148" t="n">
        <f aca="false">(P11-O11)*S11</f>
        <v>5129</v>
      </c>
      <c r="U11" s="640" t="n">
        <v>16029</v>
      </c>
      <c r="V11" s="153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505"/>
      <c r="C12" s="429"/>
      <c r="D12" s="429"/>
      <c r="E12" s="429"/>
      <c r="F12" s="429"/>
      <c r="G12" s="429"/>
      <c r="H12" s="429"/>
      <c r="I12" s="429"/>
      <c r="J12" s="568"/>
      <c r="K12" s="569"/>
      <c r="L12" s="569"/>
      <c r="M12" s="430"/>
      <c r="N12" s="430"/>
      <c r="O12" s="429"/>
      <c r="P12" s="429"/>
      <c r="Q12" s="570"/>
      <c r="R12" s="570"/>
      <c r="S12" s="429"/>
      <c r="T12" s="429"/>
      <c r="U12" s="668"/>
      <c r="V12" s="433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505" t="s">
        <v>26</v>
      </c>
      <c r="C13" s="429" t="n">
        <f aca="false">(C98-C46-C14-C95-C96)</f>
        <v>21926.04</v>
      </c>
      <c r="D13" s="429"/>
      <c r="E13" s="429"/>
      <c r="F13" s="429"/>
      <c r="G13" s="429"/>
      <c r="H13" s="429"/>
      <c r="I13" s="429"/>
      <c r="J13" s="568"/>
      <c r="K13" s="569"/>
      <c r="L13" s="569"/>
      <c r="M13" s="430"/>
      <c r="N13" s="430"/>
      <c r="O13" s="429"/>
      <c r="P13" s="429"/>
      <c r="Q13" s="570"/>
      <c r="R13" s="570"/>
      <c r="S13" s="429"/>
      <c r="T13" s="429"/>
      <c r="U13" s="669" t="s">
        <v>27</v>
      </c>
      <c r="V13" s="433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571" t="s">
        <v>28</v>
      </c>
      <c r="C14" s="148" t="n">
        <f aca="false">H14</f>
        <v>6104.00000000001</v>
      </c>
      <c r="D14" s="148"/>
      <c r="E14" s="148" t="n">
        <v>0</v>
      </c>
      <c r="F14" s="148" t="n">
        <v>0</v>
      </c>
      <c r="G14" s="148" t="n">
        <v>0</v>
      </c>
      <c r="H14" s="148" t="n">
        <f aca="false">T14</f>
        <v>6104.00000000001</v>
      </c>
      <c r="I14" s="148" t="n">
        <f aca="false">0.4*C14</f>
        <v>2441.6</v>
      </c>
      <c r="J14" s="162" t="s">
        <v>16</v>
      </c>
      <c r="K14" s="162"/>
      <c r="L14" s="162"/>
      <c r="M14" s="25"/>
      <c r="N14" s="25"/>
      <c r="O14" s="148" t="n">
        <v>3559.7</v>
      </c>
      <c r="P14" s="148" t="n">
        <v>3864.9</v>
      </c>
      <c r="Q14" s="226" t="s">
        <v>29</v>
      </c>
      <c r="R14" s="226"/>
      <c r="S14" s="148" t="n">
        <v>20</v>
      </c>
      <c r="T14" s="148" t="n">
        <f aca="false">(P14-O14)*S14</f>
        <v>6104.00000000001</v>
      </c>
      <c r="U14" s="640" t="n">
        <v>182341</v>
      </c>
      <c r="V14" s="153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571" t="s">
        <v>921</v>
      </c>
      <c r="C15" s="429" t="n">
        <f aca="false">H15+E15</f>
        <v>528</v>
      </c>
      <c r="D15" s="429"/>
      <c r="E15" s="429"/>
      <c r="F15" s="429"/>
      <c r="G15" s="429"/>
      <c r="H15" s="429" t="n">
        <f aca="false">T15</f>
        <v>528</v>
      </c>
      <c r="I15" s="429" t="n">
        <f aca="false">0.2*C15</f>
        <v>105.6</v>
      </c>
      <c r="J15" s="569"/>
      <c r="K15" s="569"/>
      <c r="L15" s="569"/>
      <c r="M15" s="430"/>
      <c r="N15" s="430"/>
      <c r="O15" s="429" t="n">
        <v>654</v>
      </c>
      <c r="P15" s="429" t="n">
        <v>1182</v>
      </c>
      <c r="Q15" s="431" t="s">
        <v>35</v>
      </c>
      <c r="R15" s="431"/>
      <c r="S15" s="429" t="n">
        <v>1</v>
      </c>
      <c r="T15" s="429" t="n">
        <f aca="false">P15-O15</f>
        <v>528</v>
      </c>
      <c r="U15" s="668" t="n">
        <v>1152</v>
      </c>
      <c r="V15" s="571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236" t="s">
        <v>31</v>
      </c>
      <c r="C16" s="148" t="n">
        <f aca="false">H16</f>
        <v>1445</v>
      </c>
      <c r="D16" s="148"/>
      <c r="E16" s="148" t="n">
        <f aca="false">F16+G16</f>
        <v>101.15</v>
      </c>
      <c r="F16" s="148" t="n">
        <f aca="false">0.04*H16</f>
        <v>57.8</v>
      </c>
      <c r="G16" s="148" t="n">
        <f aca="false">0.03*H16</f>
        <v>43.35</v>
      </c>
      <c r="H16" s="148" t="n">
        <f aca="false">T16</f>
        <v>1445</v>
      </c>
      <c r="I16" s="148" t="n">
        <f aca="false">0.6*C16</f>
        <v>867</v>
      </c>
      <c r="J16" s="25"/>
      <c r="K16" s="25"/>
      <c r="L16" s="25"/>
      <c r="M16" s="25"/>
      <c r="N16" s="25"/>
      <c r="O16" s="148" t="n">
        <v>52050</v>
      </c>
      <c r="P16" s="148" t="n">
        <v>53495</v>
      </c>
      <c r="Q16" s="204"/>
      <c r="R16" s="562"/>
      <c r="S16" s="239" t="n">
        <v>1</v>
      </c>
      <c r="T16" s="148" t="n">
        <f aca="false">(P16-O16)*S16</f>
        <v>1445</v>
      </c>
      <c r="U16" s="640" t="n">
        <v>84036</v>
      </c>
      <c r="V16" s="153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505" t="s">
        <v>34</v>
      </c>
      <c r="C17" s="429" t="n">
        <f aca="false">H17+E17</f>
        <v>14468</v>
      </c>
      <c r="D17" s="429"/>
      <c r="E17" s="429"/>
      <c r="F17" s="429"/>
      <c r="G17" s="429"/>
      <c r="H17" s="429" t="n">
        <f aca="false">T17</f>
        <v>14468</v>
      </c>
      <c r="I17" s="429" t="n">
        <f aca="false">0.2*C17</f>
        <v>2893.6</v>
      </c>
      <c r="J17" s="569"/>
      <c r="K17" s="569"/>
      <c r="L17" s="569"/>
      <c r="M17" s="430"/>
      <c r="N17" s="430"/>
      <c r="O17" s="429" t="n">
        <v>599043</v>
      </c>
      <c r="P17" s="429" t="n">
        <v>613511</v>
      </c>
      <c r="Q17" s="431" t="s">
        <v>35</v>
      </c>
      <c r="R17" s="431"/>
      <c r="S17" s="429" t="n">
        <v>1</v>
      </c>
      <c r="T17" s="429" t="n">
        <f aca="false">P17-O17</f>
        <v>14468</v>
      </c>
      <c r="U17" s="668" t="n">
        <v>2648</v>
      </c>
      <c r="V17" s="433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236" t="s">
        <v>38</v>
      </c>
      <c r="C18" s="148" t="n">
        <f aca="false">H18+E18</f>
        <v>914.259999999999</v>
      </c>
      <c r="D18" s="148"/>
      <c r="E18" s="148" t="n">
        <f aca="false">F18+G18</f>
        <v>0</v>
      </c>
      <c r="F18" s="148" t="n">
        <v>0</v>
      </c>
      <c r="G18" s="148" t="n">
        <v>0</v>
      </c>
      <c r="H18" s="148" t="n">
        <f aca="false">T18</f>
        <v>914.259999999999</v>
      </c>
      <c r="I18" s="148" t="n">
        <f aca="false">T20</f>
        <v>0</v>
      </c>
      <c r="J18" s="25"/>
      <c r="K18" s="162"/>
      <c r="L18" s="162"/>
      <c r="M18" s="25"/>
      <c r="N18" s="25"/>
      <c r="O18" s="469" t="n">
        <v>891.919</v>
      </c>
      <c r="P18" s="469" t="n">
        <v>914.7755</v>
      </c>
      <c r="Q18" s="226" t="s">
        <v>39</v>
      </c>
      <c r="R18" s="226"/>
      <c r="S18" s="148" t="n">
        <v>40</v>
      </c>
      <c r="T18" s="148" t="n">
        <f aca="false">(P18-O18)*S18</f>
        <v>914.259999999999</v>
      </c>
      <c r="U18" s="640" t="n">
        <v>28377662</v>
      </c>
      <c r="V18" s="153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670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236" t="s">
        <v>42</v>
      </c>
      <c r="C20" s="148" t="n">
        <f aca="false">H20+E20</f>
        <v>0</v>
      </c>
      <c r="D20" s="148"/>
      <c r="E20" s="148" t="n">
        <f aca="false">F20+G20</f>
        <v>0</v>
      </c>
      <c r="F20" s="148" t="n">
        <f aca="false">0.04*H20</f>
        <v>0</v>
      </c>
      <c r="G20" s="148" t="n">
        <f aca="false">0.03*H20</f>
        <v>0</v>
      </c>
      <c r="H20" s="148" t="n">
        <f aca="false">T20</f>
        <v>0</v>
      </c>
      <c r="I20" s="148" t="n">
        <f aca="false">0.6*C20</f>
        <v>0</v>
      </c>
      <c r="J20" s="25"/>
      <c r="K20" s="25"/>
      <c r="L20" s="25"/>
      <c r="M20" s="25"/>
      <c r="N20" s="25"/>
      <c r="O20" s="148" t="n">
        <f aca="false">13159+2088+1399</f>
        <v>16646</v>
      </c>
      <c r="P20" s="148" t="n">
        <f aca="false">13159+2088+1399</f>
        <v>16646</v>
      </c>
      <c r="Q20" s="204"/>
      <c r="R20" s="562"/>
      <c r="S20" s="239" t="n">
        <v>1</v>
      </c>
      <c r="T20" s="148" t="n">
        <f aca="false">(P20-O20)*S20</f>
        <v>0</v>
      </c>
      <c r="U20" s="640" t="s">
        <v>43</v>
      </c>
      <c r="V20" s="153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236" t="s">
        <v>46</v>
      </c>
      <c r="C21" s="148" t="n">
        <f aca="false">H21+E21</f>
        <v>18492</v>
      </c>
      <c r="D21" s="148"/>
      <c r="E21" s="148" t="n">
        <v>0</v>
      </c>
      <c r="F21" s="148" t="n">
        <v>0</v>
      </c>
      <c r="G21" s="148" t="n">
        <v>0</v>
      </c>
      <c r="H21" s="148" t="n">
        <f aca="false">T21</f>
        <v>18492</v>
      </c>
      <c r="I21" s="148" t="n">
        <f aca="false">0.4*C21</f>
        <v>7396.8</v>
      </c>
      <c r="J21" s="25"/>
      <c r="K21" s="162"/>
      <c r="L21" s="162"/>
      <c r="M21" s="25"/>
      <c r="N21" s="25"/>
      <c r="O21" s="148" t="n">
        <v>3598</v>
      </c>
      <c r="P21" s="148" t="n">
        <v>4522.6</v>
      </c>
      <c r="Q21" s="259"/>
      <c r="R21" s="259"/>
      <c r="S21" s="148" t="n">
        <v>20</v>
      </c>
      <c r="T21" s="148" t="n">
        <f aca="false">(P21-O21)*S21</f>
        <v>18492</v>
      </c>
      <c r="U21" s="640" t="n">
        <v>88154</v>
      </c>
      <c r="V21" s="153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481" t="s">
        <v>48</v>
      </c>
      <c r="C22" s="148" t="n">
        <f aca="false">H22+E22</f>
        <v>164.78</v>
      </c>
      <c r="D22" s="148"/>
      <c r="E22" s="148" t="n">
        <f aca="false">F22+G22</f>
        <v>10.78</v>
      </c>
      <c r="F22" s="148" t="n">
        <f aca="false">0.04*H22</f>
        <v>6.16</v>
      </c>
      <c r="G22" s="148" t="n">
        <f aca="false">0.03*H22</f>
        <v>4.62</v>
      </c>
      <c r="H22" s="148" t="n">
        <f aca="false">T22</f>
        <v>154</v>
      </c>
      <c r="I22" s="148" t="n">
        <f aca="false">0.6*C22</f>
        <v>98.868</v>
      </c>
      <c r="J22" s="25"/>
      <c r="K22" s="25"/>
      <c r="L22" s="25"/>
      <c r="M22" s="25"/>
      <c r="N22" s="25"/>
      <c r="O22" s="148" t="n">
        <v>26675</v>
      </c>
      <c r="P22" s="148" t="n">
        <v>26829</v>
      </c>
      <c r="Q22" s="204"/>
      <c r="R22" s="562"/>
      <c r="S22" s="239" t="n">
        <v>1</v>
      </c>
      <c r="T22" s="148" t="n">
        <f aca="false">(P22-O22)*S22</f>
        <v>154</v>
      </c>
      <c r="U22" s="640" t="n">
        <v>7862</v>
      </c>
      <c r="V22" s="153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05"/>
      <c r="C23" s="572"/>
      <c r="D23" s="429"/>
      <c r="E23" s="429"/>
      <c r="F23" s="429"/>
      <c r="G23" s="429"/>
      <c r="H23" s="429"/>
      <c r="I23" s="572"/>
      <c r="J23" s="569"/>
      <c r="K23" s="569"/>
      <c r="L23" s="569"/>
      <c r="M23" s="430"/>
      <c r="N23" s="430"/>
      <c r="O23" s="429"/>
      <c r="P23" s="429"/>
      <c r="Q23" s="573"/>
      <c r="R23" s="573"/>
      <c r="S23" s="429"/>
      <c r="T23" s="429"/>
      <c r="U23" s="668"/>
      <c r="V23" s="433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05"/>
      <c r="C24" s="572"/>
      <c r="D24" s="429"/>
      <c r="E24" s="429"/>
      <c r="F24" s="429"/>
      <c r="G24" s="429"/>
      <c r="H24" s="429"/>
      <c r="I24" s="572"/>
      <c r="J24" s="569"/>
      <c r="K24" s="569"/>
      <c r="L24" s="569"/>
      <c r="M24" s="430"/>
      <c r="N24" s="430"/>
      <c r="O24" s="429"/>
      <c r="P24" s="429"/>
      <c r="Q24" s="573"/>
      <c r="R24" s="573"/>
      <c r="S24" s="429"/>
      <c r="T24" s="429"/>
      <c r="U24" s="668"/>
      <c r="V24" s="433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236" t="s">
        <v>51</v>
      </c>
      <c r="C25" s="148" t="n">
        <f aca="false">H25+E25</f>
        <v>20879.9999999996</v>
      </c>
      <c r="D25" s="148"/>
      <c r="E25" s="148" t="n">
        <v>0</v>
      </c>
      <c r="F25" s="148" t="n">
        <v>0</v>
      </c>
      <c r="G25" s="148" t="n">
        <v>0</v>
      </c>
      <c r="H25" s="148" t="n">
        <f aca="false">T25</f>
        <v>20879.9999999996</v>
      </c>
      <c r="I25" s="148" t="n">
        <f aca="false">0.4*C25</f>
        <v>8351.99999999983</v>
      </c>
      <c r="J25" s="162"/>
      <c r="K25" s="162"/>
      <c r="L25" s="162"/>
      <c r="M25" s="25"/>
      <c r="N25" s="25"/>
      <c r="O25" s="148" t="n">
        <v>47503.8</v>
      </c>
      <c r="P25" s="148" t="n">
        <v>47573.4</v>
      </c>
      <c r="Q25" s="226" t="s">
        <v>52</v>
      </c>
      <c r="R25" s="226"/>
      <c r="S25" s="148" t="n">
        <v>300</v>
      </c>
      <c r="T25" s="148" t="n">
        <f aca="false">(P25-O25)*S25</f>
        <v>20879.9999999996</v>
      </c>
      <c r="U25" s="640" t="s">
        <v>53</v>
      </c>
      <c r="V25" s="153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05"/>
      <c r="C26" s="429"/>
      <c r="D26" s="429"/>
      <c r="E26" s="429"/>
      <c r="F26" s="429"/>
      <c r="G26" s="429"/>
      <c r="H26" s="429"/>
      <c r="I26" s="429"/>
      <c r="J26" s="569"/>
      <c r="K26" s="569"/>
      <c r="L26" s="569"/>
      <c r="M26" s="430"/>
      <c r="N26" s="430"/>
      <c r="O26" s="575"/>
      <c r="P26" s="575"/>
      <c r="Q26" s="506"/>
      <c r="R26" s="570"/>
      <c r="S26" s="575"/>
      <c r="T26" s="575"/>
      <c r="U26" s="668"/>
      <c r="V26" s="433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505" t="s">
        <v>56</v>
      </c>
      <c r="C27" s="148" t="n">
        <f aca="false">H27+E27</f>
        <v>9036.00000000002</v>
      </c>
      <c r="D27" s="148"/>
      <c r="E27" s="148" t="n">
        <v>0</v>
      </c>
      <c r="F27" s="148" t="n">
        <v>0</v>
      </c>
      <c r="G27" s="148" t="n">
        <v>0</v>
      </c>
      <c r="H27" s="148" t="n">
        <f aca="false">T27</f>
        <v>9036.00000000002</v>
      </c>
      <c r="I27" s="148" t="n">
        <f aca="false">0.4*C27</f>
        <v>3614.40000000001</v>
      </c>
      <c r="J27" s="162"/>
      <c r="K27" s="162"/>
      <c r="L27" s="162"/>
      <c r="M27" s="25"/>
      <c r="N27" s="25"/>
      <c r="O27" s="148" t="n">
        <v>3318.2</v>
      </c>
      <c r="P27" s="148" t="n">
        <v>3393.5</v>
      </c>
      <c r="Q27" s="204"/>
      <c r="R27" s="576"/>
      <c r="S27" s="148" t="n">
        <v>120</v>
      </c>
      <c r="T27" s="148" t="n">
        <f aca="false">(P27-O27)*S27</f>
        <v>9036.00000000002</v>
      </c>
      <c r="U27" s="671" t="n">
        <v>470</v>
      </c>
      <c r="V27" s="153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571" t="s">
        <v>57</v>
      </c>
      <c r="C28" s="148" t="n">
        <f aca="false">H28+E28</f>
        <v>1391.99999999987</v>
      </c>
      <c r="D28" s="148"/>
      <c r="E28" s="148" t="n">
        <v>0</v>
      </c>
      <c r="F28" s="148" t="n">
        <v>0</v>
      </c>
      <c r="G28" s="148" t="n">
        <v>0</v>
      </c>
      <c r="H28" s="148" t="n">
        <f aca="false">T28</f>
        <v>1391.99999999987</v>
      </c>
      <c r="I28" s="148" t="n">
        <f aca="false">0.4*C28</f>
        <v>556.799999999948</v>
      </c>
      <c r="J28" s="162"/>
      <c r="K28" s="162"/>
      <c r="L28" s="162"/>
      <c r="M28" s="25"/>
      <c r="N28" s="25"/>
      <c r="O28" s="148" t="n">
        <v>14965.5</v>
      </c>
      <c r="P28" s="148" t="n">
        <v>15098.4</v>
      </c>
      <c r="Q28" s="204"/>
      <c r="R28" s="576"/>
      <c r="S28" s="148" t="n">
        <v>300</v>
      </c>
      <c r="T28" s="148" t="n">
        <f aca="false">(P28-O28)*S28-T32-T27</f>
        <v>1391.99999999987</v>
      </c>
      <c r="U28" s="640" t="s">
        <v>58</v>
      </c>
      <c r="V28" s="153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672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236" t="s">
        <v>62</v>
      </c>
      <c r="C30" s="148" t="n">
        <f aca="false">H30+E30</f>
        <v>25574.8404000001</v>
      </c>
      <c r="D30" s="148"/>
      <c r="E30" s="148" t="n">
        <f aca="false">F30+G30</f>
        <v>1673.1204</v>
      </c>
      <c r="F30" s="148" t="n">
        <f aca="false">0.04*H30</f>
        <v>956.068800000002</v>
      </c>
      <c r="G30" s="148" t="n">
        <f aca="false">0.03*H30</f>
        <v>717.051600000002</v>
      </c>
      <c r="H30" s="148" t="n">
        <f aca="false">T30</f>
        <v>23901.7200000001</v>
      </c>
      <c r="I30" s="148" t="n">
        <f aca="false">T31</f>
        <v>61823.9999999999</v>
      </c>
      <c r="J30" s="162"/>
      <c r="K30" s="162"/>
      <c r="L30" s="162"/>
      <c r="M30" s="25"/>
      <c r="N30" s="25"/>
      <c r="O30" s="148" t="n">
        <v>41232.831</v>
      </c>
      <c r="P30" s="148" t="n">
        <v>41631.193</v>
      </c>
      <c r="Q30" s="204"/>
      <c r="R30" s="362"/>
      <c r="S30" s="148" t="n">
        <v>60</v>
      </c>
      <c r="T30" s="148" t="n">
        <f aca="false">(P30-O30)*S30</f>
        <v>23901.7200000001</v>
      </c>
      <c r="U30" s="640" t="s">
        <v>63</v>
      </c>
      <c r="V30" s="153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236" t="s">
        <v>65</v>
      </c>
      <c r="C31" s="148" t="n">
        <f aca="false">T31</f>
        <v>61823.9999999999</v>
      </c>
      <c r="D31" s="148"/>
      <c r="E31" s="148" t="n">
        <f aca="false">F31+G31</f>
        <v>4327.68</v>
      </c>
      <c r="F31" s="148" t="n">
        <f aca="false">0.04*H31</f>
        <v>2472.96</v>
      </c>
      <c r="G31" s="148" t="n">
        <f aca="false">0.03*H31</f>
        <v>1854.72</v>
      </c>
      <c r="H31" s="148" t="n">
        <f aca="false">T31</f>
        <v>61823.9999999999</v>
      </c>
      <c r="I31" s="148" t="n">
        <f aca="false">0.6*C31</f>
        <v>37094.4</v>
      </c>
      <c r="J31" s="25"/>
      <c r="K31" s="25"/>
      <c r="L31" s="25"/>
      <c r="M31" s="25"/>
      <c r="N31" s="25"/>
      <c r="O31" s="148" t="n">
        <v>8736.1</v>
      </c>
      <c r="P31" s="148" t="n">
        <v>9122.5</v>
      </c>
      <c r="Q31" s="204"/>
      <c r="R31" s="562"/>
      <c r="S31" s="239" t="n">
        <v>160</v>
      </c>
      <c r="T31" s="148" t="n">
        <f aca="false">(P31-O31)*S31</f>
        <v>61823.9999999999</v>
      </c>
      <c r="U31" s="640" t="n">
        <v>4435</v>
      </c>
      <c r="V31" s="153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578" t="s">
        <v>940</v>
      </c>
      <c r="C32" s="148" t="n">
        <f aca="false">H32+E32</f>
        <v>31502.94</v>
      </c>
      <c r="D32" s="148"/>
      <c r="E32" s="148" t="n">
        <f aca="false">F32+G32</f>
        <v>2060.94</v>
      </c>
      <c r="F32" s="148" t="n">
        <f aca="false">0.04*H32</f>
        <v>1177.68</v>
      </c>
      <c r="G32" s="148" t="n">
        <f aca="false">0.03*H32</f>
        <v>883.26</v>
      </c>
      <c r="H32" s="148" t="n">
        <f aca="false">T32</f>
        <v>29442</v>
      </c>
      <c r="I32" s="190" t="n">
        <f aca="false">T33-I34</f>
        <v>1732</v>
      </c>
      <c r="J32" s="162"/>
      <c r="K32" s="162"/>
      <c r="L32" s="162"/>
      <c r="M32" s="25"/>
      <c r="N32" s="25"/>
      <c r="O32" s="148" t="n">
        <v>353.3</v>
      </c>
      <c r="P32" s="148" t="n">
        <v>844</v>
      </c>
      <c r="Q32" s="204"/>
      <c r="R32" s="362"/>
      <c r="S32" s="148" t="n">
        <v>60</v>
      </c>
      <c r="T32" s="148" t="n">
        <f aca="false">(P32-O32)*S32</f>
        <v>29442</v>
      </c>
      <c r="U32" s="640" t="n">
        <v>18628</v>
      </c>
      <c r="V32" s="153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481" t="s">
        <v>69</v>
      </c>
      <c r="C33" s="148" t="n">
        <f aca="false">H33+E33</f>
        <v>1853.24</v>
      </c>
      <c r="D33" s="148"/>
      <c r="E33" s="148" t="n">
        <f aca="false">F33+G33</f>
        <v>121.24</v>
      </c>
      <c r="F33" s="148" t="n">
        <f aca="false">0.04*H33</f>
        <v>69.28</v>
      </c>
      <c r="G33" s="148" t="n">
        <f aca="false">0.03*H33</f>
        <v>51.96</v>
      </c>
      <c r="H33" s="148" t="n">
        <f aca="false">T33</f>
        <v>1732</v>
      </c>
      <c r="I33" s="148" t="n">
        <f aca="false">0.6*C33</f>
        <v>1111.944</v>
      </c>
      <c r="J33" s="25"/>
      <c r="K33" s="25"/>
      <c r="L33" s="25"/>
      <c r="M33" s="25"/>
      <c r="N33" s="25"/>
      <c r="O33" s="148" t="n">
        <v>27695</v>
      </c>
      <c r="P33" s="148" t="n">
        <v>29427</v>
      </c>
      <c r="Q33" s="204"/>
      <c r="R33" s="562"/>
      <c r="S33" s="239" t="n">
        <v>1</v>
      </c>
      <c r="T33" s="148" t="n">
        <f aca="false">(P33-O33)*S33</f>
        <v>1732</v>
      </c>
      <c r="U33" s="640"/>
      <c r="V33" s="153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505"/>
      <c r="C34" s="429"/>
      <c r="D34" s="429"/>
      <c r="E34" s="429"/>
      <c r="F34" s="429"/>
      <c r="G34" s="429"/>
      <c r="H34" s="429"/>
      <c r="I34" s="429"/>
      <c r="J34" s="569"/>
      <c r="K34" s="569"/>
      <c r="L34" s="569"/>
      <c r="M34" s="430"/>
      <c r="N34" s="430"/>
      <c r="O34" s="429"/>
      <c r="P34" s="429"/>
      <c r="Q34" s="506"/>
      <c r="R34" s="570"/>
      <c r="S34" s="429"/>
      <c r="T34" s="429"/>
      <c r="U34" s="668"/>
      <c r="V34" s="433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505" t="s">
        <v>71</v>
      </c>
      <c r="C35" s="148" t="n">
        <f aca="false">H35+E35</f>
        <v>460</v>
      </c>
      <c r="D35" s="148"/>
      <c r="E35" s="148" t="n">
        <v>0</v>
      </c>
      <c r="F35" s="148" t="n">
        <v>0</v>
      </c>
      <c r="G35" s="148" t="n">
        <v>0</v>
      </c>
      <c r="H35" s="148" t="n">
        <f aca="false">T35</f>
        <v>460</v>
      </c>
      <c r="I35" s="148" t="n">
        <f aca="false">0.4*C35</f>
        <v>184</v>
      </c>
      <c r="J35" s="162"/>
      <c r="K35" s="162"/>
      <c r="L35" s="162"/>
      <c r="M35" s="25"/>
      <c r="N35" s="25"/>
      <c r="O35" s="148" t="n">
        <v>5542</v>
      </c>
      <c r="P35" s="148" t="n">
        <v>6002</v>
      </c>
      <c r="Q35" s="204"/>
      <c r="R35" s="576"/>
      <c r="S35" s="148" t="n">
        <v>1</v>
      </c>
      <c r="T35" s="148" t="n">
        <f aca="false">(P35-O35)*S35</f>
        <v>460</v>
      </c>
      <c r="U35" s="668" t="n">
        <v>9051</v>
      </c>
      <c r="V35" s="433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236" t="s">
        <v>73</v>
      </c>
      <c r="C36" s="148" t="n">
        <f aca="false">H36+E36</f>
        <v>14344.9999999999</v>
      </c>
      <c r="D36" s="148"/>
      <c r="E36" s="148" t="n">
        <v>0</v>
      </c>
      <c r="F36" s="148" t="n">
        <v>0</v>
      </c>
      <c r="G36" s="148" t="n">
        <v>0</v>
      </c>
      <c r="H36" s="148" t="n">
        <f aca="false">T36</f>
        <v>14344.9999999999</v>
      </c>
      <c r="I36" s="148" t="n">
        <f aca="false">0.4*C36</f>
        <v>5737.99999999998</v>
      </c>
      <c r="J36" s="162"/>
      <c r="K36" s="162"/>
      <c r="L36" s="162"/>
      <c r="M36" s="25"/>
      <c r="N36" s="25"/>
      <c r="O36" s="148" t="n">
        <v>29108.7</v>
      </c>
      <c r="P36" s="148" t="n">
        <v>29299</v>
      </c>
      <c r="Q36" s="204"/>
      <c r="R36" s="276"/>
      <c r="S36" s="148" t="n">
        <v>80</v>
      </c>
      <c r="T36" s="148" t="n">
        <f aca="false">(P36-O36)*S36-T35-T271-T272-T270-T279-T280-T282-T284</f>
        <v>14344.9999999999</v>
      </c>
      <c r="U36" s="640" t="n">
        <v>81596396</v>
      </c>
      <c r="V36" s="153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236" t="s">
        <v>74</v>
      </c>
      <c r="C37" s="148" t="n">
        <f aca="false">H37+E37</f>
        <v>226.84</v>
      </c>
      <c r="D37" s="148"/>
      <c r="E37" s="148" t="n">
        <f aca="false">F37+G37</f>
        <v>14.84</v>
      </c>
      <c r="F37" s="148" t="n">
        <f aca="false">0.04*H37</f>
        <v>8.48</v>
      </c>
      <c r="G37" s="148" t="n">
        <f aca="false">0.03*H37</f>
        <v>6.36</v>
      </c>
      <c r="H37" s="148" t="n">
        <f aca="false">T37</f>
        <v>212</v>
      </c>
      <c r="I37" s="148" t="n">
        <f aca="false">0.6*C37</f>
        <v>136.104</v>
      </c>
      <c r="J37" s="25"/>
      <c r="K37" s="25"/>
      <c r="L37" s="25"/>
      <c r="M37" s="25"/>
      <c r="N37" s="25"/>
      <c r="O37" s="148" t="n">
        <v>78722</v>
      </c>
      <c r="P37" s="148" t="n">
        <v>78934</v>
      </c>
      <c r="Q37" s="204"/>
      <c r="R37" s="562"/>
      <c r="S37" s="239" t="n">
        <v>1</v>
      </c>
      <c r="T37" s="148" t="n">
        <f aca="false">(P37-O37)*S37</f>
        <v>212</v>
      </c>
      <c r="U37" s="640" t="n">
        <v>15737.0376</v>
      </c>
      <c r="V37" s="153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236"/>
      <c r="C38" s="148"/>
      <c r="D38" s="148"/>
      <c r="E38" s="148"/>
      <c r="F38" s="148"/>
      <c r="G38" s="148"/>
      <c r="H38" s="148"/>
      <c r="I38" s="148"/>
      <c r="J38" s="162"/>
      <c r="K38" s="162"/>
      <c r="L38" s="162"/>
      <c r="M38" s="25"/>
      <c r="N38" s="25"/>
      <c r="O38" s="469"/>
      <c r="P38" s="469"/>
      <c r="Q38" s="204"/>
      <c r="R38" s="226"/>
      <c r="S38" s="148"/>
      <c r="T38" s="148"/>
      <c r="U38" s="640"/>
      <c r="V38" s="153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236" t="s">
        <v>76</v>
      </c>
      <c r="C39" s="148" t="n">
        <f aca="false">H39+E39</f>
        <v>1430.58999999995</v>
      </c>
      <c r="D39" s="148"/>
      <c r="E39" s="148" t="n">
        <f aca="false">F39+G39</f>
        <v>93.5899999999969</v>
      </c>
      <c r="F39" s="148" t="n">
        <f aca="false">0.04*H39</f>
        <v>53.4799999999983</v>
      </c>
      <c r="G39" s="149" t="n">
        <f aca="false">0.03*H39</f>
        <v>40.1099999999987</v>
      </c>
      <c r="H39" s="148" t="n">
        <f aca="false">T39-H214-H216-H215-H213-H188-H169-H232-H233</f>
        <v>1336.99999999996</v>
      </c>
      <c r="I39" s="148" t="n">
        <f aca="false">0.4*C39</f>
        <v>572.235999999981</v>
      </c>
      <c r="J39" s="162"/>
      <c r="K39" s="162"/>
      <c r="L39" s="162"/>
      <c r="M39" s="25"/>
      <c r="N39" s="25"/>
      <c r="O39" s="579" t="n">
        <v>15936.6</v>
      </c>
      <c r="P39" s="579" t="n">
        <v>16104.3</v>
      </c>
      <c r="Q39" s="204"/>
      <c r="R39" s="226"/>
      <c r="S39" s="148" t="n">
        <v>40</v>
      </c>
      <c r="T39" s="148" t="n">
        <f aca="false">(P39-O39)*S39</f>
        <v>6707.99999999996</v>
      </c>
      <c r="U39" s="640" t="n">
        <v>81596438</v>
      </c>
      <c r="V39" s="153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6" t="s">
        <v>78</v>
      </c>
      <c r="C40" s="148" t="n">
        <f aca="false">H40+E40</f>
        <v>770.4</v>
      </c>
      <c r="D40" s="148"/>
      <c r="E40" s="148" t="n">
        <f aca="false">F40+G40</f>
        <v>50.4</v>
      </c>
      <c r="F40" s="148" t="n">
        <f aca="false">0.04*H40</f>
        <v>28.8</v>
      </c>
      <c r="G40" s="149" t="n">
        <f aca="false">0.03*H40</f>
        <v>21.6</v>
      </c>
      <c r="H40" s="148" t="n">
        <f aca="false">T40-T232</f>
        <v>720</v>
      </c>
      <c r="I40" s="148" t="n">
        <f aca="false">0.4*C40</f>
        <v>308.16</v>
      </c>
      <c r="J40" s="162"/>
      <c r="K40" s="162"/>
      <c r="L40" s="162"/>
      <c r="M40" s="25"/>
      <c r="N40" s="25"/>
      <c r="O40" s="148" t="n">
        <v>35054</v>
      </c>
      <c r="P40" s="148" t="n">
        <v>35131</v>
      </c>
      <c r="Q40" s="204"/>
      <c r="R40" s="226"/>
      <c r="S40" s="148" t="n">
        <v>40</v>
      </c>
      <c r="T40" s="148" t="n">
        <f aca="false">(P40-O40)*S40</f>
        <v>3080</v>
      </c>
      <c r="U40" s="640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210" t="s">
        <v>80</v>
      </c>
      <c r="C41" s="206" t="n">
        <f aca="false">H41</f>
        <v>1241</v>
      </c>
      <c r="D41" s="207"/>
      <c r="E41" s="206" t="n">
        <f aca="false">F41+G41</f>
        <v>86.87</v>
      </c>
      <c r="F41" s="206" t="n">
        <f aca="false">0.04*H41</f>
        <v>49.64</v>
      </c>
      <c r="G41" s="206" t="n">
        <f aca="false">0.03*H41</f>
        <v>37.23</v>
      </c>
      <c r="H41" s="207" t="n">
        <f aca="false">T41</f>
        <v>1241</v>
      </c>
      <c r="I41" s="546" t="n">
        <f aca="false">C41*0.4</f>
        <v>496.4</v>
      </c>
      <c r="J41" s="216"/>
      <c r="K41" s="216"/>
      <c r="L41" s="216"/>
      <c r="M41" s="216"/>
      <c r="N41" s="216"/>
      <c r="O41" s="207" t="n">
        <v>21629</v>
      </c>
      <c r="P41" s="207" t="n">
        <v>22870</v>
      </c>
      <c r="Q41" s="547"/>
      <c r="R41" s="548"/>
      <c r="S41" s="548" t="n">
        <v>1</v>
      </c>
      <c r="T41" s="207" t="n">
        <f aca="false">(P41-O41)*S41</f>
        <v>1241</v>
      </c>
      <c r="U41" s="673" t="n">
        <v>2406</v>
      </c>
      <c r="V41" s="210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564" t="s">
        <v>82</v>
      </c>
      <c r="C42" s="148" t="n">
        <f aca="false">H42</f>
        <v>2469</v>
      </c>
      <c r="D42" s="149"/>
      <c r="E42" s="148" t="n">
        <f aca="false">F42+G42</f>
        <v>172.83</v>
      </c>
      <c r="F42" s="148" t="n">
        <f aca="false">0.04*H42</f>
        <v>98.76</v>
      </c>
      <c r="G42" s="148" t="n">
        <f aca="false">0.03*H42</f>
        <v>74.07</v>
      </c>
      <c r="H42" s="149" t="n">
        <f aca="false">T42</f>
        <v>2469</v>
      </c>
      <c r="I42" s="579" t="n">
        <f aca="false">C42*0.4</f>
        <v>987.6</v>
      </c>
      <c r="J42" s="162"/>
      <c r="K42" s="162"/>
      <c r="L42" s="162"/>
      <c r="M42" s="162"/>
      <c r="N42" s="162"/>
      <c r="O42" s="149" t="n">
        <v>38516</v>
      </c>
      <c r="P42" s="149" t="n">
        <v>40985</v>
      </c>
      <c r="Q42" s="466"/>
      <c r="R42" s="498"/>
      <c r="S42" s="498" t="n">
        <v>1</v>
      </c>
      <c r="T42" s="149" t="n">
        <f aca="false">(P42-O42)*S42</f>
        <v>2469</v>
      </c>
      <c r="U42" s="640" t="n">
        <v>6249</v>
      </c>
      <c r="V42" s="153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236" t="s">
        <v>84</v>
      </c>
      <c r="C43" s="148" t="n">
        <f aca="false">H43</f>
        <v>646</v>
      </c>
      <c r="D43" s="148"/>
      <c r="E43" s="148"/>
      <c r="F43" s="148"/>
      <c r="G43" s="149" t="n">
        <v>0</v>
      </c>
      <c r="H43" s="148" t="n">
        <f aca="false">T43</f>
        <v>646</v>
      </c>
      <c r="I43" s="148" t="n">
        <f aca="false">0.4*C43</f>
        <v>258.4</v>
      </c>
      <c r="J43" s="148" t="n">
        <f aca="false">0.55*D43</f>
        <v>0</v>
      </c>
      <c r="K43" s="148" t="n">
        <f aca="false">0.55*E43</f>
        <v>0</v>
      </c>
      <c r="L43" s="148" t="n">
        <f aca="false">0.55*F43</f>
        <v>0</v>
      </c>
      <c r="M43" s="148" t="n">
        <f aca="false">0.55*G43</f>
        <v>0</v>
      </c>
      <c r="N43" s="148" t="n">
        <f aca="false">0.55*H43</f>
        <v>355.3</v>
      </c>
      <c r="O43" s="148" t="n">
        <v>46250</v>
      </c>
      <c r="P43" s="148" t="n">
        <v>46896</v>
      </c>
      <c r="Q43" s="204"/>
      <c r="R43" s="276"/>
      <c r="S43" s="148" t="n">
        <v>1</v>
      </c>
      <c r="T43" s="148" t="n">
        <f aca="false">(P43-O43)*S43</f>
        <v>646</v>
      </c>
      <c r="U43" s="640" t="s">
        <v>85</v>
      </c>
      <c r="V43" s="153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7" t="s">
        <v>87</v>
      </c>
      <c r="C44" s="190" t="n">
        <f aca="false">H44+E44</f>
        <v>24002.7108000007</v>
      </c>
      <c r="D44" s="190"/>
      <c r="E44" s="190" t="n">
        <f aca="false">F44+G44</f>
        <v>1570.27080000004</v>
      </c>
      <c r="F44" s="190" t="n">
        <f aca="false">0.04*H44</f>
        <v>897.297600000026</v>
      </c>
      <c r="G44" s="190" t="n">
        <f aca="false">0.03*H44</f>
        <v>672.973200000019</v>
      </c>
      <c r="H44" s="190" t="n">
        <f aca="false">T44</f>
        <v>22432.4400000006</v>
      </c>
      <c r="I44" s="190" t="n">
        <f aca="false">T492</f>
        <v>0</v>
      </c>
      <c r="J44" s="262"/>
      <c r="K44" s="262"/>
      <c r="L44" s="262"/>
      <c r="M44" s="262"/>
      <c r="N44" s="262"/>
      <c r="O44" s="148" t="n">
        <v>40231.323</v>
      </c>
      <c r="P44" s="148" t="n">
        <v>40418.26</v>
      </c>
      <c r="Q44" s="25" t="s">
        <v>35</v>
      </c>
      <c r="R44" s="226"/>
      <c r="S44" s="239" t="n">
        <v>120</v>
      </c>
      <c r="T44" s="148" t="n">
        <f aca="false">(P44-O44)*S44</f>
        <v>22432.4400000006</v>
      </c>
      <c r="U44" s="640" t="n">
        <v>42000</v>
      </c>
      <c r="V44" s="153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308" t="s">
        <v>89</v>
      </c>
      <c r="C45" s="206" t="n">
        <f aca="false">H45</f>
        <v>1216</v>
      </c>
      <c r="D45" s="206"/>
      <c r="E45" s="206"/>
      <c r="F45" s="206"/>
      <c r="G45" s="207" t="n">
        <v>0</v>
      </c>
      <c r="H45" s="206" t="n">
        <f aca="false">T45</f>
        <v>1216</v>
      </c>
      <c r="I45" s="206" t="n">
        <f aca="false">0.4*C45</f>
        <v>486.4</v>
      </c>
      <c r="J45" s="206" t="n">
        <f aca="false">0.55*D45</f>
        <v>0</v>
      </c>
      <c r="K45" s="206" t="n">
        <f aca="false">0.55*E45</f>
        <v>0</v>
      </c>
      <c r="L45" s="206" t="n">
        <f aca="false">0.55*F45</f>
        <v>0</v>
      </c>
      <c r="M45" s="206" t="n">
        <f aca="false">0.55*G45</f>
        <v>0</v>
      </c>
      <c r="N45" s="206" t="n">
        <f aca="false">0.55*H45</f>
        <v>668.8</v>
      </c>
      <c r="O45" s="206" t="n">
        <v>289302</v>
      </c>
      <c r="P45" s="206" t="n">
        <v>290518</v>
      </c>
      <c r="Q45" s="9"/>
      <c r="R45" s="151"/>
      <c r="S45" s="206" t="n">
        <v>1</v>
      </c>
      <c r="T45" s="206" t="n">
        <f aca="false">(P45-O45)*S45</f>
        <v>1216</v>
      </c>
      <c r="U45" s="673" t="n">
        <v>15695</v>
      </c>
      <c r="V45" s="210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556" t="s">
        <v>91</v>
      </c>
      <c r="C46" s="148" t="n">
        <f aca="false">H46</f>
        <v>58</v>
      </c>
      <c r="D46" s="149"/>
      <c r="E46" s="148" t="n">
        <f aca="false">F46+G46</f>
        <v>4.06</v>
      </c>
      <c r="F46" s="148" t="n">
        <f aca="false">0.04*H46</f>
        <v>2.32</v>
      </c>
      <c r="G46" s="148" t="n">
        <f aca="false">0.03*H46</f>
        <v>1.74</v>
      </c>
      <c r="H46" s="149" t="n">
        <f aca="false">T46</f>
        <v>58</v>
      </c>
      <c r="I46" s="579" t="n">
        <f aca="false">C46*0.4</f>
        <v>23.2</v>
      </c>
      <c r="J46" s="162"/>
      <c r="K46" s="162"/>
      <c r="L46" s="162"/>
      <c r="M46" s="162"/>
      <c r="N46" s="162"/>
      <c r="O46" s="149" t="n">
        <v>2474</v>
      </c>
      <c r="P46" s="149" t="n">
        <v>2532</v>
      </c>
      <c r="Q46" s="466"/>
      <c r="R46" s="498"/>
      <c r="S46" s="498" t="n">
        <v>1</v>
      </c>
      <c r="T46" s="149" t="n">
        <f aca="false">(P46-O46)*S46</f>
        <v>58</v>
      </c>
      <c r="U46" s="640" t="n">
        <v>364814</v>
      </c>
      <c r="V46" s="153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564" t="s">
        <v>92</v>
      </c>
      <c r="C47" s="148" t="n">
        <f aca="false">H47</f>
        <v>7412</v>
      </c>
      <c r="D47" s="149"/>
      <c r="E47" s="148" t="n">
        <f aca="false">F47+G47</f>
        <v>518.84</v>
      </c>
      <c r="F47" s="148" t="n">
        <f aca="false">0.04*H47</f>
        <v>296.48</v>
      </c>
      <c r="G47" s="148" t="n">
        <f aca="false">0.03*H47</f>
        <v>222.36</v>
      </c>
      <c r="H47" s="149" t="n">
        <f aca="false">T47</f>
        <v>7412</v>
      </c>
      <c r="I47" s="579" t="n">
        <f aca="false">C47*0.4</f>
        <v>2964.8</v>
      </c>
      <c r="J47" s="162"/>
      <c r="K47" s="162"/>
      <c r="L47" s="162"/>
      <c r="M47" s="162"/>
      <c r="N47" s="162"/>
      <c r="O47" s="149" t="n">
        <v>117681</v>
      </c>
      <c r="P47" s="149" t="n">
        <v>125093</v>
      </c>
      <c r="Q47" s="466"/>
      <c r="R47" s="498"/>
      <c r="S47" s="498" t="n">
        <v>1</v>
      </c>
      <c r="T47" s="149" t="n">
        <f aca="false">(P47-O47)*S47</f>
        <v>7412</v>
      </c>
      <c r="U47" s="640" t="n">
        <v>9148</v>
      </c>
      <c r="V47" s="153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505" t="s">
        <v>845</v>
      </c>
      <c r="C48" s="148" t="n">
        <f aca="false">H48+E48</f>
        <v>8680</v>
      </c>
      <c r="D48" s="148"/>
      <c r="E48" s="148" t="n">
        <v>0</v>
      </c>
      <c r="F48" s="148" t="n">
        <v>0</v>
      </c>
      <c r="G48" s="148" t="n">
        <v>0</v>
      </c>
      <c r="H48" s="148" t="n">
        <f aca="false">T48</f>
        <v>8680</v>
      </c>
      <c r="I48" s="148" t="n">
        <f aca="false">0.4*C48</f>
        <v>3472</v>
      </c>
      <c r="J48" s="162"/>
      <c r="K48" s="162"/>
      <c r="L48" s="162"/>
      <c r="M48" s="25"/>
      <c r="N48" s="25"/>
      <c r="O48" s="148" t="n">
        <v>104064</v>
      </c>
      <c r="P48" s="148" t="n">
        <v>112744</v>
      </c>
      <c r="Q48" s="204"/>
      <c r="R48" s="576"/>
      <c r="S48" s="148" t="n">
        <v>1</v>
      </c>
      <c r="T48" s="148" t="n">
        <f aca="false">(P48-O48)*S48</f>
        <v>8680</v>
      </c>
      <c r="U48" s="668" t="n">
        <v>5732</v>
      </c>
      <c r="V48" s="433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564" t="s">
        <v>97</v>
      </c>
      <c r="C49" s="148" t="n">
        <f aca="false">H49</f>
        <v>2889</v>
      </c>
      <c r="D49" s="149"/>
      <c r="E49" s="148" t="n">
        <f aca="false">F49+G49</f>
        <v>202.23</v>
      </c>
      <c r="F49" s="148" t="n">
        <f aca="false">0.04*H49</f>
        <v>115.56</v>
      </c>
      <c r="G49" s="148" t="n">
        <f aca="false">0.03*H49</f>
        <v>86.67</v>
      </c>
      <c r="H49" s="149" t="n">
        <f aca="false">T49</f>
        <v>2889</v>
      </c>
      <c r="I49" s="579" t="n">
        <f aca="false">C49*0.4</f>
        <v>1155.6</v>
      </c>
      <c r="J49" s="162"/>
      <c r="K49" s="162"/>
      <c r="L49" s="162"/>
      <c r="M49" s="162"/>
      <c r="N49" s="162"/>
      <c r="O49" s="149" t="n">
        <v>70937</v>
      </c>
      <c r="P49" s="149" t="n">
        <v>75030</v>
      </c>
      <c r="Q49" s="466"/>
      <c r="R49" s="498"/>
      <c r="S49" s="498" t="n">
        <v>1</v>
      </c>
      <c r="T49" s="149" t="n">
        <f aca="false">(P49-O49)*S49-T225-T223-T227-T226-T228</f>
        <v>2889</v>
      </c>
      <c r="U49" s="640" t="n">
        <v>6252</v>
      </c>
      <c r="V49" s="153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640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640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640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580" t="s">
        <v>98</v>
      </c>
      <c r="C53" s="393" t="n">
        <f aca="false">H53+E53</f>
        <v>10443.2</v>
      </c>
      <c r="D53" s="393"/>
      <c r="E53" s="393" t="n">
        <f aca="false">F53+G53</f>
        <v>683.2</v>
      </c>
      <c r="F53" s="393" t="n">
        <f aca="false">0.04*H53</f>
        <v>390.4</v>
      </c>
      <c r="G53" s="393" t="n">
        <f aca="false">0.03*H53</f>
        <v>292.8</v>
      </c>
      <c r="H53" s="393" t="n">
        <f aca="false">T53</f>
        <v>9760</v>
      </c>
      <c r="I53" s="393" t="n">
        <f aca="false">0.6*C53</f>
        <v>6265.92</v>
      </c>
      <c r="J53" s="532"/>
      <c r="K53" s="532"/>
      <c r="L53" s="532"/>
      <c r="M53" s="532"/>
      <c r="N53" s="532"/>
      <c r="O53" s="393" t="n">
        <v>28052</v>
      </c>
      <c r="P53" s="393" t="n">
        <v>28296</v>
      </c>
      <c r="Q53" s="390"/>
      <c r="R53" s="392"/>
      <c r="S53" s="533" t="n">
        <v>40</v>
      </c>
      <c r="T53" s="393" t="n">
        <f aca="false">(P53-O53)*S53</f>
        <v>9760</v>
      </c>
      <c r="U53" s="640"/>
      <c r="V53" s="153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312749.3412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640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640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674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481" t="s">
        <v>102</v>
      </c>
      <c r="C57" s="148" t="n">
        <f aca="false">H57</f>
        <v>3037</v>
      </c>
      <c r="D57" s="149"/>
      <c r="E57" s="148" t="n">
        <f aca="false">F57+G57</f>
        <v>212.59</v>
      </c>
      <c r="F57" s="148" t="n">
        <f aca="false">0.04*H57</f>
        <v>121.48</v>
      </c>
      <c r="G57" s="148" t="n">
        <f aca="false">0.03*H57</f>
        <v>91.11</v>
      </c>
      <c r="H57" s="149" t="n">
        <f aca="false">T57</f>
        <v>3037</v>
      </c>
      <c r="I57" s="579" t="n">
        <f aca="false">C57*0.4</f>
        <v>1214.8</v>
      </c>
      <c r="J57" s="162"/>
      <c r="K57" s="162"/>
      <c r="L57" s="162"/>
      <c r="M57" s="162"/>
      <c r="N57" s="162"/>
      <c r="O57" s="149" t="n">
        <v>385035</v>
      </c>
      <c r="P57" s="149" t="n">
        <v>388072</v>
      </c>
      <c r="Q57" s="466"/>
      <c r="R57" s="498"/>
      <c r="S57" s="498" t="n">
        <v>1</v>
      </c>
      <c r="T57" s="149" t="n">
        <f aca="false">(P57-O57)*S57</f>
        <v>3037</v>
      </c>
      <c r="U57" s="640" t="n">
        <v>4786</v>
      </c>
      <c r="V57" s="192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481" t="s">
        <v>105</v>
      </c>
      <c r="C58" s="148" t="n">
        <f aca="false">H58</f>
        <v>14235.56</v>
      </c>
      <c r="D58" s="149"/>
      <c r="E58" s="148"/>
      <c r="F58" s="148"/>
      <c r="G58" s="148"/>
      <c r="H58" s="149" t="n">
        <f aca="false">T58</f>
        <v>14235.56</v>
      </c>
      <c r="I58" s="149" t="n">
        <f aca="false">T59</f>
        <v>1364</v>
      </c>
      <c r="J58" s="162"/>
      <c r="K58" s="162"/>
      <c r="L58" s="162"/>
      <c r="M58" s="162"/>
      <c r="N58" s="162"/>
      <c r="O58" s="149" t="n">
        <v>21142.413</v>
      </c>
      <c r="P58" s="149" t="n">
        <v>21489.02</v>
      </c>
      <c r="Q58" s="466"/>
      <c r="R58" s="498"/>
      <c r="S58" s="498" t="n">
        <v>80</v>
      </c>
      <c r="T58" s="149" t="n">
        <f aca="false">(P58-O58)*S58-T624</f>
        <v>14235.56</v>
      </c>
      <c r="U58" s="640" t="s">
        <v>106</v>
      </c>
      <c r="V58" s="192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481" t="s">
        <v>108</v>
      </c>
      <c r="C59" s="148" t="n">
        <f aca="false">H59</f>
        <v>1364</v>
      </c>
      <c r="D59" s="149"/>
      <c r="E59" s="148" t="n">
        <f aca="false">F59+G59</f>
        <v>95.48</v>
      </c>
      <c r="F59" s="148" t="n">
        <f aca="false">0.04*H59</f>
        <v>54.56</v>
      </c>
      <c r="G59" s="148" t="n">
        <f aca="false">0.03*H59</f>
        <v>40.92</v>
      </c>
      <c r="H59" s="149" t="n">
        <f aca="false">T59</f>
        <v>1364</v>
      </c>
      <c r="I59" s="579" t="n">
        <f aca="false">C59*0.4</f>
        <v>545.6</v>
      </c>
      <c r="J59" s="162"/>
      <c r="K59" s="162"/>
      <c r="L59" s="162"/>
      <c r="M59" s="162"/>
      <c r="N59" s="162"/>
      <c r="O59" s="149" t="n">
        <v>12979</v>
      </c>
      <c r="P59" s="149" t="n">
        <v>14343</v>
      </c>
      <c r="Q59" s="466"/>
      <c r="R59" s="498"/>
      <c r="S59" s="498" t="n">
        <v>1</v>
      </c>
      <c r="T59" s="149" t="n">
        <f aca="false">(P59-O59)*S59</f>
        <v>1364</v>
      </c>
      <c r="U59" s="640" t="n">
        <v>6221</v>
      </c>
      <c r="V59" s="192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236" t="s">
        <v>110</v>
      </c>
      <c r="C60" s="148" t="n">
        <f aca="false">T60</f>
        <v>11967</v>
      </c>
      <c r="D60" s="149"/>
      <c r="E60" s="148"/>
      <c r="F60" s="148"/>
      <c r="G60" s="148"/>
      <c r="H60" s="149" t="n">
        <f aca="false">T60</f>
        <v>11967</v>
      </c>
      <c r="I60" s="149" t="n">
        <f aca="false">T61</f>
        <v>11138</v>
      </c>
      <c r="J60" s="162"/>
      <c r="K60" s="162"/>
      <c r="L60" s="162"/>
      <c r="M60" s="162"/>
      <c r="N60" s="162"/>
      <c r="O60" s="149" t="n">
        <v>5612.04</v>
      </c>
      <c r="P60" s="149" t="n">
        <v>5811.49</v>
      </c>
      <c r="Q60" s="466"/>
      <c r="R60" s="498"/>
      <c r="S60" s="498" t="n">
        <v>60</v>
      </c>
      <c r="T60" s="149" t="n">
        <f aca="false">(P60-O60)*S60</f>
        <v>11967</v>
      </c>
      <c r="U60" s="640" t="s">
        <v>111</v>
      </c>
      <c r="V60" s="192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236" t="s">
        <v>113</v>
      </c>
      <c r="C61" s="148" t="n">
        <f aca="false">H61</f>
        <v>11138</v>
      </c>
      <c r="D61" s="149"/>
      <c r="E61" s="148"/>
      <c r="F61" s="148"/>
      <c r="G61" s="148"/>
      <c r="H61" s="149" t="n">
        <f aca="false">T61</f>
        <v>11138</v>
      </c>
      <c r="I61" s="149" t="n">
        <f aca="false">T62</f>
        <v>3505</v>
      </c>
      <c r="J61" s="162"/>
      <c r="K61" s="162"/>
      <c r="L61" s="162"/>
      <c r="M61" s="162"/>
      <c r="N61" s="162"/>
      <c r="O61" s="149" t="n">
        <v>1002.6</v>
      </c>
      <c r="P61" s="149" t="n">
        <v>1154.4</v>
      </c>
      <c r="Q61" s="466"/>
      <c r="R61" s="498"/>
      <c r="S61" s="498" t="n">
        <v>120</v>
      </c>
      <c r="T61" s="149" t="n">
        <f aca="false">(P61-O61)*S61-T636-T59-T65-T62</f>
        <v>11138</v>
      </c>
      <c r="U61" s="640"/>
      <c r="V61" s="581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505" t="s">
        <v>115</v>
      </c>
      <c r="C62" s="148" t="n">
        <f aca="false">T62</f>
        <v>3505</v>
      </c>
      <c r="D62" s="149"/>
      <c r="E62" s="148"/>
      <c r="F62" s="148"/>
      <c r="G62" s="148"/>
      <c r="H62" s="149" t="n">
        <f aca="false">T62</f>
        <v>3505</v>
      </c>
      <c r="I62" s="149" t="n">
        <f aca="false">T63</f>
        <v>0</v>
      </c>
      <c r="J62" s="162"/>
      <c r="K62" s="162"/>
      <c r="L62" s="162"/>
      <c r="M62" s="162"/>
      <c r="N62" s="162"/>
      <c r="O62" s="149" t="n">
        <v>16421</v>
      </c>
      <c r="P62" s="149" t="n">
        <v>19926</v>
      </c>
      <c r="Q62" s="466"/>
      <c r="R62" s="498"/>
      <c r="S62" s="498" t="n">
        <v>1</v>
      </c>
      <c r="T62" s="149" t="n">
        <f aca="false">(P62-O62)*S62</f>
        <v>3505</v>
      </c>
      <c r="U62" s="668"/>
      <c r="V62" s="581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505"/>
      <c r="C63" s="429"/>
      <c r="D63" s="496"/>
      <c r="E63" s="429"/>
      <c r="F63" s="429"/>
      <c r="G63" s="429"/>
      <c r="H63" s="496"/>
      <c r="I63" s="496"/>
      <c r="J63" s="430"/>
      <c r="K63" s="430"/>
      <c r="L63" s="430"/>
      <c r="M63" s="430"/>
      <c r="N63" s="430"/>
      <c r="O63" s="429"/>
      <c r="P63" s="429"/>
      <c r="Q63" s="582"/>
      <c r="R63" s="583"/>
      <c r="S63" s="584"/>
      <c r="T63" s="496"/>
      <c r="U63" s="668"/>
      <c r="V63" s="585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365" t="s">
        <v>116</v>
      </c>
      <c r="C64" s="194" t="n">
        <f aca="false">H64</f>
        <v>626.000000000004</v>
      </c>
      <c r="D64" s="586"/>
      <c r="E64" s="194"/>
      <c r="F64" s="194"/>
      <c r="G64" s="194"/>
      <c r="H64" s="586" t="n">
        <f aca="false">T64</f>
        <v>626.000000000004</v>
      </c>
      <c r="I64" s="586" t="n">
        <f aca="false">T64*0.3</f>
        <v>187.800000000001</v>
      </c>
      <c r="J64" s="162"/>
      <c r="K64" s="162"/>
      <c r="L64" s="162"/>
      <c r="M64" s="162"/>
      <c r="N64" s="162"/>
      <c r="O64" s="587" t="n">
        <v>3955</v>
      </c>
      <c r="P64" s="587" t="n">
        <v>3986.3</v>
      </c>
      <c r="Q64" s="466"/>
      <c r="R64" s="588"/>
      <c r="S64" s="364" t="n">
        <v>20</v>
      </c>
      <c r="T64" s="586" t="n">
        <f aca="false">(P64-O64)*S64</f>
        <v>626.000000000004</v>
      </c>
      <c r="U64" s="640" t="n">
        <v>5621</v>
      </c>
      <c r="V64" s="192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236" t="s">
        <v>118</v>
      </c>
      <c r="C65" s="194" t="n">
        <f aca="false">H65</f>
        <v>2209</v>
      </c>
      <c r="D65" s="149"/>
      <c r="E65" s="148"/>
      <c r="F65" s="148"/>
      <c r="G65" s="148"/>
      <c r="H65" s="149" t="n">
        <f aca="false">T65</f>
        <v>2209</v>
      </c>
      <c r="I65" s="149" t="n">
        <f aca="false">T65*0.3</f>
        <v>662.7</v>
      </c>
      <c r="J65" s="226"/>
      <c r="K65" s="226"/>
      <c r="L65" s="226"/>
      <c r="M65" s="226"/>
      <c r="N65" s="226"/>
      <c r="O65" s="148" t="n">
        <v>219633</v>
      </c>
      <c r="P65" s="148" t="n">
        <v>221842</v>
      </c>
      <c r="Q65" s="149"/>
      <c r="R65" s="149"/>
      <c r="S65" s="148" t="n">
        <v>1</v>
      </c>
      <c r="T65" s="149" t="n">
        <f aca="false">(P65-O65)*S65</f>
        <v>2209</v>
      </c>
      <c r="U65" s="640" t="n">
        <v>4785</v>
      </c>
      <c r="V65" s="192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48081.56</v>
      </c>
      <c r="D66" s="186"/>
      <c r="E66" s="187"/>
      <c r="F66" s="187"/>
      <c r="G66" s="187"/>
      <c r="H66" s="186"/>
      <c r="I66" s="188" t="n">
        <f aca="false">SUM(I56:I65)</f>
        <v>18617.9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640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640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402" t="s">
        <v>121</v>
      </c>
      <c r="C68" s="194" t="n">
        <v>1521</v>
      </c>
      <c r="D68" s="195"/>
      <c r="E68" s="188"/>
      <c r="F68" s="188"/>
      <c r="G68" s="188"/>
      <c r="H68" s="195"/>
      <c r="I68" s="195"/>
      <c r="J68" s="162"/>
      <c r="K68" s="162"/>
      <c r="L68" s="162"/>
      <c r="M68" s="162"/>
      <c r="N68" s="162"/>
      <c r="O68" s="148" t="n">
        <f aca="false">12800.04+31616.97</f>
        <v>44417.01</v>
      </c>
      <c r="P68" s="148" t="n">
        <f aca="false">13025+32056.84</f>
        <v>45081.84</v>
      </c>
      <c r="Q68" s="149"/>
      <c r="R68" s="149"/>
      <c r="S68" s="148" t="n">
        <v>80</v>
      </c>
      <c r="T68" s="149" t="n">
        <f aca="false">(P68-O68)*S68-T72-T73</f>
        <v>48071.3999999996</v>
      </c>
      <c r="U68" s="640" t="s">
        <v>122</v>
      </c>
      <c r="V68" s="192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589" t="s">
        <v>124</v>
      </c>
      <c r="C69" s="194" t="n">
        <f aca="false">T71</f>
        <v>9040.80000000016</v>
      </c>
      <c r="D69" s="195"/>
      <c r="E69" s="188"/>
      <c r="F69" s="188"/>
      <c r="G69" s="188"/>
      <c r="H69" s="195"/>
      <c r="I69" s="195"/>
      <c r="J69" s="162"/>
      <c r="K69" s="162"/>
      <c r="L69" s="162"/>
      <c r="M69" s="162"/>
      <c r="N69" s="162"/>
      <c r="O69" s="148"/>
      <c r="P69" s="148"/>
      <c r="Q69" s="149"/>
      <c r="R69" s="149"/>
      <c r="S69" s="148"/>
      <c r="T69" s="149"/>
      <c r="U69" s="640"/>
      <c r="V69" s="192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590" t="s">
        <v>125</v>
      </c>
      <c r="C70" s="148" t="n">
        <f aca="false">H70</f>
        <v>7702</v>
      </c>
      <c r="D70" s="148"/>
      <c r="E70" s="148" t="n">
        <f aca="false">F70+G70</f>
        <v>539.14</v>
      </c>
      <c r="F70" s="148" t="n">
        <f aca="false">0.04*H70</f>
        <v>308.08</v>
      </c>
      <c r="G70" s="148" t="n">
        <f aca="false">0.03*H70</f>
        <v>231.06</v>
      </c>
      <c r="H70" s="148" t="n">
        <f aca="false">T70</f>
        <v>7702</v>
      </c>
      <c r="I70" s="148" t="n">
        <f aca="false">0.6*C70</f>
        <v>4621.2</v>
      </c>
      <c r="J70" s="25"/>
      <c r="K70" s="25"/>
      <c r="L70" s="25"/>
      <c r="M70" s="25"/>
      <c r="N70" s="25"/>
      <c r="O70" s="148" t="n">
        <f aca="false">177390+13260</f>
        <v>190650</v>
      </c>
      <c r="P70" s="148" t="n">
        <f aca="false">183300+15052</f>
        <v>198352</v>
      </c>
      <c r="Q70" s="204"/>
      <c r="R70" s="276"/>
      <c r="S70" s="239" t="n">
        <v>1</v>
      </c>
      <c r="T70" s="148" t="n">
        <f aca="false">(P70-O70)*S70</f>
        <v>7702</v>
      </c>
      <c r="U70" s="640" t="n">
        <v>7584</v>
      </c>
      <c r="V70" s="153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402" t="s">
        <v>126</v>
      </c>
      <c r="C71" s="194" t="n">
        <f aca="false">T68-C706</f>
        <v>11307.2699999996</v>
      </c>
      <c r="D71" s="195"/>
      <c r="E71" s="188"/>
      <c r="F71" s="188"/>
      <c r="G71" s="188"/>
      <c r="H71" s="195"/>
      <c r="I71" s="188" t="n">
        <f aca="false">T69-I707</f>
        <v>0</v>
      </c>
      <c r="J71" s="162"/>
      <c r="K71" s="162"/>
      <c r="L71" s="162"/>
      <c r="M71" s="162"/>
      <c r="N71" s="162"/>
      <c r="O71" s="148" t="n">
        <f aca="false">3858.5+4596.53</f>
        <v>8455.03</v>
      </c>
      <c r="P71" s="148" t="n">
        <f aca="false">3863.53+4704.51</f>
        <v>8568.04</v>
      </c>
      <c r="Q71" s="149"/>
      <c r="R71" s="149"/>
      <c r="S71" s="148" t="n">
        <v>80</v>
      </c>
      <c r="T71" s="149" t="n">
        <f aca="false">(P71-O71)*S71</f>
        <v>9040.80000000016</v>
      </c>
      <c r="U71" s="640" t="s">
        <v>127</v>
      </c>
      <c r="V71" s="192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505" t="s">
        <v>95</v>
      </c>
      <c r="C72" s="148" t="n">
        <f aca="false">H72+E72</f>
        <v>4302</v>
      </c>
      <c r="D72" s="148"/>
      <c r="E72" s="148" t="n">
        <v>0</v>
      </c>
      <c r="F72" s="148" t="n">
        <v>0</v>
      </c>
      <c r="G72" s="148" t="n">
        <v>0</v>
      </c>
      <c r="H72" s="148" t="n">
        <f aca="false">T72</f>
        <v>4302</v>
      </c>
      <c r="I72" s="148" t="n">
        <f aca="false">0.4*C72</f>
        <v>1720.8</v>
      </c>
      <c r="J72" s="162"/>
      <c r="K72" s="162"/>
      <c r="L72" s="162"/>
      <c r="M72" s="25"/>
      <c r="N72" s="25"/>
      <c r="O72" s="148" t="n">
        <v>56744</v>
      </c>
      <c r="P72" s="148" t="n">
        <v>61046</v>
      </c>
      <c r="Q72" s="204"/>
      <c r="R72" s="576"/>
      <c r="S72" s="148" t="n">
        <v>1</v>
      </c>
      <c r="T72" s="148" t="n">
        <f aca="false">(P72-O72)*S72</f>
        <v>4302</v>
      </c>
      <c r="U72" s="668" t="n">
        <v>5837</v>
      </c>
      <c r="V72" s="433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402" t="s">
        <v>130</v>
      </c>
      <c r="C73" s="148" t="n">
        <f aca="false">H73+E73</f>
        <v>869.91</v>
      </c>
      <c r="D73" s="148"/>
      <c r="E73" s="148" t="n">
        <f aca="false">F73+G73</f>
        <v>56.91</v>
      </c>
      <c r="F73" s="148" t="n">
        <f aca="false">0.04*H73</f>
        <v>32.52</v>
      </c>
      <c r="G73" s="148" t="n">
        <f aca="false">0.03*H73</f>
        <v>24.39</v>
      </c>
      <c r="H73" s="148" t="n">
        <f aca="false">T73</f>
        <v>813</v>
      </c>
      <c r="I73" s="148" t="n">
        <f aca="false">0.6*C73</f>
        <v>521.946</v>
      </c>
      <c r="J73" s="162"/>
      <c r="K73" s="162"/>
      <c r="L73" s="162"/>
      <c r="M73" s="162"/>
      <c r="N73" s="162"/>
      <c r="O73" s="148" t="n">
        <v>16213</v>
      </c>
      <c r="P73" s="148" t="n">
        <v>17026</v>
      </c>
      <c r="Q73" s="149"/>
      <c r="R73" s="149"/>
      <c r="S73" s="148" t="n">
        <v>1</v>
      </c>
      <c r="T73" s="148" t="n">
        <f aca="false">(P73-O73)*S73</f>
        <v>813</v>
      </c>
      <c r="U73" s="640" t="n">
        <v>9868</v>
      </c>
      <c r="V73" s="192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34742.9799999997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640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U75" s="675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673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5" t="s">
        <v>134</v>
      </c>
      <c r="C77" s="206" t="n">
        <f aca="false">(T77+T78)</f>
        <v>29496.9999999999</v>
      </c>
      <c r="D77" s="206"/>
      <c r="E77" s="206" t="n">
        <f aca="false">F77+G77</f>
        <v>0</v>
      </c>
      <c r="F77" s="206" t="n">
        <v>0</v>
      </c>
      <c r="G77" s="206" t="n">
        <v>0</v>
      </c>
      <c r="H77" s="206" t="n">
        <f aca="false">T77</f>
        <v>0</v>
      </c>
      <c r="I77" s="206" t="n">
        <f aca="false">T79</f>
        <v>0</v>
      </c>
      <c r="J77" s="208"/>
      <c r="K77" s="216"/>
      <c r="L77" s="216"/>
      <c r="M77" s="208"/>
      <c r="N77" s="208"/>
      <c r="O77" s="206" t="n">
        <v>4067.02</v>
      </c>
      <c r="P77" s="206" t="n">
        <v>4067.02</v>
      </c>
      <c r="Q77" s="304" t="s">
        <v>39</v>
      </c>
      <c r="R77" s="304"/>
      <c r="S77" s="206" t="n">
        <v>40</v>
      </c>
      <c r="T77" s="206" t="n">
        <f aca="false">(P77-O77)*S77</f>
        <v>0</v>
      </c>
      <c r="U77" s="673" t="n">
        <v>7163</v>
      </c>
      <c r="V77" s="591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5"/>
      <c r="C78" s="206"/>
      <c r="D78" s="206"/>
      <c r="E78" s="206" t="n">
        <f aca="false">F78+G78</f>
        <v>0</v>
      </c>
      <c r="F78" s="206" t="n">
        <v>0</v>
      </c>
      <c r="G78" s="206" t="n">
        <v>0</v>
      </c>
      <c r="H78" s="206" t="n">
        <f aca="false">T78</f>
        <v>29496.9999999999</v>
      </c>
      <c r="I78" s="206" t="n">
        <f aca="false">T81</f>
        <v>0</v>
      </c>
      <c r="J78" s="208"/>
      <c r="K78" s="216"/>
      <c r="L78" s="216"/>
      <c r="M78" s="208"/>
      <c r="N78" s="208"/>
      <c r="O78" s="206" t="n">
        <v>10641.94</v>
      </c>
      <c r="P78" s="206" t="n">
        <v>11231.88</v>
      </c>
      <c r="Q78" s="304" t="s">
        <v>39</v>
      </c>
      <c r="R78" s="304"/>
      <c r="S78" s="206" t="n">
        <v>50</v>
      </c>
      <c r="T78" s="206" t="n">
        <f aca="false">(P78-O78)*S78-T98</f>
        <v>29496.9999999999</v>
      </c>
      <c r="U78" s="673" t="n">
        <v>7215</v>
      </c>
      <c r="V78" s="591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5"/>
      <c r="C79" s="206"/>
      <c r="D79" s="206"/>
      <c r="E79" s="206"/>
      <c r="F79" s="206"/>
      <c r="G79" s="206"/>
      <c r="H79" s="206"/>
      <c r="I79" s="206"/>
      <c r="J79" s="216"/>
      <c r="K79" s="216"/>
      <c r="L79" s="216"/>
      <c r="M79" s="216"/>
      <c r="N79" s="216"/>
      <c r="O79" s="206"/>
      <c r="P79" s="206"/>
      <c r="Q79" s="207"/>
      <c r="R79" s="207"/>
      <c r="S79" s="206"/>
      <c r="T79" s="206"/>
      <c r="U79" s="673"/>
      <c r="V79" s="210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5" t="s">
        <v>139</v>
      </c>
      <c r="C80" s="206" t="n">
        <f aca="false">H80+E80</f>
        <v>392.69</v>
      </c>
      <c r="D80" s="206"/>
      <c r="E80" s="206" t="n">
        <f aca="false">F80+G80</f>
        <v>25.69</v>
      </c>
      <c r="F80" s="206" t="n">
        <f aca="false">0.04*H80</f>
        <v>14.68</v>
      </c>
      <c r="G80" s="206" t="n">
        <f aca="false">0.03*H80</f>
        <v>11.01</v>
      </c>
      <c r="H80" s="206" t="n">
        <f aca="false">T80</f>
        <v>367</v>
      </c>
      <c r="I80" s="206" t="n">
        <f aca="false">0.6*C80</f>
        <v>235.614</v>
      </c>
      <c r="J80" s="216"/>
      <c r="K80" s="216"/>
      <c r="L80" s="216"/>
      <c r="M80" s="216"/>
      <c r="N80" s="216"/>
      <c r="O80" s="206" t="n">
        <v>4389</v>
      </c>
      <c r="P80" s="206" t="n">
        <v>4756</v>
      </c>
      <c r="Q80" s="207"/>
      <c r="R80" s="207"/>
      <c r="S80" s="206" t="n">
        <v>1</v>
      </c>
      <c r="T80" s="206" t="n">
        <f aca="false">(P80-O80)*S80</f>
        <v>367</v>
      </c>
      <c r="U80" s="673"/>
      <c r="V80" s="210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29496.9999999999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673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673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05" t="s">
        <v>143</v>
      </c>
      <c r="C83" s="206" t="n">
        <f aca="false">H83+E83</f>
        <v>2860</v>
      </c>
      <c r="D83" s="206"/>
      <c r="E83" s="206" t="n">
        <f aca="false">F83+G83</f>
        <v>0</v>
      </c>
      <c r="F83" s="206" t="n">
        <v>0</v>
      </c>
      <c r="G83" s="206" t="n">
        <v>0</v>
      </c>
      <c r="H83" s="206" t="n">
        <f aca="false">T83</f>
        <v>2860</v>
      </c>
      <c r="I83" s="206" t="n">
        <f aca="false">T86</f>
        <v>0</v>
      </c>
      <c r="J83" s="208"/>
      <c r="K83" s="216"/>
      <c r="L83" s="216"/>
      <c r="M83" s="208"/>
      <c r="N83" s="208"/>
      <c r="O83" s="206" t="n">
        <v>3820.3</v>
      </c>
      <c r="P83" s="206" t="n">
        <v>3891.8</v>
      </c>
      <c r="Q83" s="304" t="s">
        <v>39</v>
      </c>
      <c r="R83" s="304"/>
      <c r="S83" s="206" t="n">
        <v>40</v>
      </c>
      <c r="T83" s="206" t="n">
        <f aca="false">(P83-O83)*S83</f>
        <v>2860</v>
      </c>
      <c r="U83" s="673" t="n">
        <v>5669</v>
      </c>
      <c r="V83" s="210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308" t="s">
        <v>145</v>
      </c>
      <c r="C84" s="206" t="n">
        <f aca="false">H84+E84</f>
        <v>11865</v>
      </c>
      <c r="D84" s="206"/>
      <c r="E84" s="206" t="n">
        <f aca="false">F84+G84</f>
        <v>0</v>
      </c>
      <c r="F84" s="206" t="n">
        <v>0</v>
      </c>
      <c r="G84" s="206" t="n">
        <v>0</v>
      </c>
      <c r="H84" s="206" t="n">
        <f aca="false">T84</f>
        <v>11865</v>
      </c>
      <c r="I84" s="206" t="n">
        <f aca="false">T87</f>
        <v>0</v>
      </c>
      <c r="J84" s="208"/>
      <c r="K84" s="216"/>
      <c r="L84" s="216"/>
      <c r="M84" s="208"/>
      <c r="N84" s="208"/>
      <c r="O84" s="206" t="n">
        <v>3173</v>
      </c>
      <c r="P84" s="206" t="n">
        <v>3416</v>
      </c>
      <c r="Q84" s="304" t="s">
        <v>39</v>
      </c>
      <c r="R84" s="304"/>
      <c r="S84" s="206" t="n">
        <v>120</v>
      </c>
      <c r="T84" s="206" t="n">
        <f aca="false">(P84-O84)*S84-T377-T343-T83-T362-T376-T172</f>
        <v>11865</v>
      </c>
      <c r="U84" s="673" t="n">
        <v>1152</v>
      </c>
      <c r="V84" s="210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922</v>
      </c>
      <c r="C85" s="190" t="n">
        <f aca="false">SUM(C54+C74+C81+C66+C83+C84)</f>
        <v>439795.8812</v>
      </c>
      <c r="D85" s="148"/>
      <c r="E85" s="190"/>
      <c r="F85" s="148"/>
      <c r="G85" s="148"/>
      <c r="H85" s="190"/>
      <c r="I85" s="148" t="n">
        <f aca="false">SUM(I8:I43)+I74+I81+I66</f>
        <v>163740.812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640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640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640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481" t="s">
        <v>147</v>
      </c>
      <c r="C88" s="148" t="n">
        <f aca="false">H88-C89-C90-C726-D720</f>
        <v>24998</v>
      </c>
      <c r="D88" s="148"/>
      <c r="E88" s="148"/>
      <c r="F88" s="148"/>
      <c r="G88" s="148"/>
      <c r="H88" s="148" t="n">
        <f aca="false">T88</f>
        <v>32760</v>
      </c>
      <c r="I88" s="148" t="n">
        <v>0</v>
      </c>
      <c r="J88" s="25"/>
      <c r="K88" s="25"/>
      <c r="L88" s="25"/>
      <c r="M88" s="25"/>
      <c r="N88" s="25"/>
      <c r="O88" s="148" t="n">
        <v>40268</v>
      </c>
      <c r="P88" s="148" t="n">
        <v>41087</v>
      </c>
      <c r="Q88" s="204"/>
      <c r="R88" s="276"/>
      <c r="S88" s="148" t="n">
        <v>40</v>
      </c>
      <c r="T88" s="148" t="n">
        <f aca="false">(P88-O88)*S88</f>
        <v>32760</v>
      </c>
      <c r="U88" s="640" t="n">
        <v>95964307</v>
      </c>
      <c r="V88" s="153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670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236" t="s">
        <v>151</v>
      </c>
      <c r="C90" s="190" t="n">
        <f aca="false">H90+E90</f>
        <v>3667</v>
      </c>
      <c r="D90" s="149"/>
      <c r="E90" s="148" t="n">
        <f aca="false">247</f>
        <v>247</v>
      </c>
      <c r="F90" s="148"/>
      <c r="G90" s="148"/>
      <c r="H90" s="148" t="n">
        <f aca="false">T90</f>
        <v>3420</v>
      </c>
      <c r="I90" s="148"/>
      <c r="J90" s="25"/>
      <c r="K90" s="25"/>
      <c r="L90" s="25"/>
      <c r="M90" s="25"/>
      <c r="N90" s="25"/>
      <c r="O90" s="148" t="n">
        <v>15326</v>
      </c>
      <c r="P90" s="148" t="n">
        <v>15440</v>
      </c>
      <c r="Q90" s="237"/>
      <c r="R90" s="238"/>
      <c r="S90" s="239" t="n">
        <v>30</v>
      </c>
      <c r="T90" s="148" t="n">
        <f aca="false">(P90-O90)*S90</f>
        <v>3420</v>
      </c>
      <c r="U90" s="640"/>
      <c r="V90" s="153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640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32760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41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640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640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67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05" t="s">
        <v>155</v>
      </c>
      <c r="C96" s="161" t="n">
        <f aca="false">H96+E96</f>
        <v>13111.96</v>
      </c>
      <c r="D96" s="207"/>
      <c r="E96" s="206" t="n">
        <f aca="false">F96+G96</f>
        <v>0</v>
      </c>
      <c r="F96" s="206" t="n">
        <v>0</v>
      </c>
      <c r="G96" s="206" t="n">
        <v>0</v>
      </c>
      <c r="H96" s="206" t="n">
        <f aca="false">T96</f>
        <v>13111.96</v>
      </c>
      <c r="I96" s="206" t="n">
        <f aca="false">0.5*C96</f>
        <v>6555.97999999998</v>
      </c>
      <c r="J96" s="208"/>
      <c r="K96" s="208"/>
      <c r="L96" s="208"/>
      <c r="M96" s="208"/>
      <c r="N96" s="208"/>
      <c r="O96" s="309" t="n">
        <v>13911.831</v>
      </c>
      <c r="P96" s="309" t="n">
        <v>14239.63</v>
      </c>
      <c r="Q96" s="9"/>
      <c r="R96" s="448"/>
      <c r="S96" s="223" t="n">
        <v>40</v>
      </c>
      <c r="T96" s="206" t="n">
        <f aca="false">(P96-O96)*S96</f>
        <v>13111.96</v>
      </c>
      <c r="U96" s="673" t="s">
        <v>156</v>
      </c>
      <c r="V96" s="210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308"/>
      <c r="C97" s="206"/>
      <c r="D97" s="206"/>
      <c r="E97" s="206"/>
      <c r="F97" s="206"/>
      <c r="G97" s="206"/>
      <c r="H97" s="206"/>
      <c r="I97" s="206" t="n">
        <f aca="false">0.5*C97</f>
        <v>0</v>
      </c>
      <c r="J97" s="208"/>
      <c r="K97" s="208"/>
      <c r="L97" s="208"/>
      <c r="M97" s="208"/>
      <c r="N97" s="208"/>
      <c r="O97" s="206"/>
      <c r="P97" s="206"/>
      <c r="Q97" s="221"/>
      <c r="R97" s="404"/>
      <c r="S97" s="223"/>
      <c r="T97" s="206"/>
      <c r="U97" s="673"/>
      <c r="V97" s="210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592" t="s">
        <v>158</v>
      </c>
      <c r="C98" s="206" t="n">
        <f aca="false">H98+E98</f>
        <v>41200</v>
      </c>
      <c r="D98" s="206"/>
      <c r="E98" s="206" t="n">
        <f aca="false">F98+G98</f>
        <v>0</v>
      </c>
      <c r="F98" s="206" t="n">
        <v>0</v>
      </c>
      <c r="G98" s="206" t="n">
        <v>0</v>
      </c>
      <c r="H98" s="206" t="n">
        <f aca="false">T98+T99</f>
        <v>41200</v>
      </c>
      <c r="I98" s="206" t="n">
        <f aca="false">0.6*C98</f>
        <v>24720</v>
      </c>
      <c r="J98" s="208"/>
      <c r="K98" s="208"/>
      <c r="L98" s="208"/>
      <c r="M98" s="208"/>
      <c r="N98" s="208"/>
      <c r="O98" s="206" t="n">
        <v>64090.84</v>
      </c>
      <c r="P98" s="206" t="n">
        <v>64090.84</v>
      </c>
      <c r="Q98" s="221"/>
      <c r="R98" s="404"/>
      <c r="S98" s="223" t="n">
        <v>80</v>
      </c>
      <c r="T98" s="206" t="n">
        <f aca="false">(P98-O98)*S98</f>
        <v>0</v>
      </c>
      <c r="U98" s="673"/>
      <c r="V98" s="210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592"/>
      <c r="C99" s="206"/>
      <c r="D99" s="206"/>
      <c r="E99" s="206"/>
      <c r="F99" s="206"/>
      <c r="G99" s="206"/>
      <c r="H99" s="206"/>
      <c r="I99" s="206" t="n">
        <f aca="false">0.6*C99</f>
        <v>0</v>
      </c>
      <c r="J99" s="208"/>
      <c r="K99" s="208"/>
      <c r="L99" s="208"/>
      <c r="M99" s="208"/>
      <c r="N99" s="208"/>
      <c r="O99" s="206" t="n">
        <v>2898.1</v>
      </c>
      <c r="P99" s="206" t="n">
        <v>3155.6</v>
      </c>
      <c r="Q99" s="221"/>
      <c r="R99" s="404"/>
      <c r="S99" s="223" t="n">
        <v>80</v>
      </c>
      <c r="T99" s="206" t="n">
        <f aca="false">(P99-O99)*S99*2</f>
        <v>41200</v>
      </c>
      <c r="U99" s="673"/>
      <c r="V99" s="210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308"/>
      <c r="C100" s="206"/>
      <c r="D100" s="206"/>
      <c r="E100" s="207"/>
      <c r="F100" s="207"/>
      <c r="G100" s="207"/>
      <c r="H100" s="206"/>
      <c r="I100" s="207"/>
      <c r="J100" s="208"/>
      <c r="K100" s="208"/>
      <c r="L100" s="208"/>
      <c r="M100" s="208"/>
      <c r="N100" s="208"/>
      <c r="O100" s="206"/>
      <c r="P100" s="206"/>
      <c r="Q100" s="208"/>
      <c r="R100" s="304"/>
      <c r="S100" s="206"/>
      <c r="T100" s="206"/>
      <c r="U100" s="673"/>
      <c r="V100" s="210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05" t="s">
        <v>161</v>
      </c>
      <c r="C101" s="161" t="n">
        <f aca="false">H101+E101</f>
        <v>16960</v>
      </c>
      <c r="D101" s="206"/>
      <c r="E101" s="206" t="n">
        <f aca="false">F101+G101</f>
        <v>0</v>
      </c>
      <c r="F101" s="206" t="n">
        <f aca="false">X101</f>
        <v>0</v>
      </c>
      <c r="G101" s="206" t="n">
        <f aca="false">Y101</f>
        <v>0</v>
      </c>
      <c r="H101" s="206" t="n">
        <f aca="false">T102+T105+T108</f>
        <v>16960</v>
      </c>
      <c r="I101" s="206" t="n">
        <f aca="false">T103+0.5*(T108+T105)</f>
        <v>2960</v>
      </c>
      <c r="J101" s="208"/>
      <c r="K101" s="208"/>
      <c r="L101" s="208"/>
      <c r="M101" s="208"/>
      <c r="N101" s="208" t="s">
        <v>162</v>
      </c>
      <c r="O101" s="206"/>
      <c r="P101" s="206"/>
      <c r="Q101" s="221"/>
      <c r="R101" s="304"/>
      <c r="S101" s="206" t="n">
        <v>1</v>
      </c>
      <c r="T101" s="206" t="n">
        <f aca="false">(P101-O101)*S101</f>
        <v>0</v>
      </c>
      <c r="U101" s="673"/>
      <c r="V101" s="210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308" t="s">
        <v>163</v>
      </c>
      <c r="C102" s="206"/>
      <c r="D102" s="206"/>
      <c r="E102" s="206"/>
      <c r="F102" s="206"/>
      <c r="G102" s="206"/>
      <c r="H102" s="206"/>
      <c r="I102" s="207"/>
      <c r="J102" s="208"/>
      <c r="K102" s="208"/>
      <c r="L102" s="208"/>
      <c r="M102" s="208"/>
      <c r="N102" s="208"/>
      <c r="O102" s="206" t="n">
        <v>28896</v>
      </c>
      <c r="P102" s="206" t="n">
        <v>29080</v>
      </c>
      <c r="Q102" s="221"/>
      <c r="R102" s="304"/>
      <c r="S102" s="206" t="n">
        <v>60</v>
      </c>
      <c r="T102" s="206" t="n">
        <f aca="false">(P102-O102)*S102</f>
        <v>11040</v>
      </c>
      <c r="U102" s="673" t="n">
        <v>36259</v>
      </c>
      <c r="V102" s="210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308"/>
      <c r="C103" s="206"/>
      <c r="D103" s="206"/>
      <c r="E103" s="206"/>
      <c r="F103" s="206"/>
      <c r="G103" s="206"/>
      <c r="H103" s="206"/>
      <c r="I103" s="207"/>
      <c r="J103" s="208"/>
      <c r="K103" s="208"/>
      <c r="L103" s="208"/>
      <c r="M103" s="208"/>
      <c r="N103" s="208"/>
      <c r="O103" s="206"/>
      <c r="P103" s="206"/>
      <c r="Q103" s="221"/>
      <c r="R103" s="304"/>
      <c r="S103" s="206" t="n">
        <v>60</v>
      </c>
      <c r="T103" s="206" t="n">
        <f aca="false">(P103-O103)*S103</f>
        <v>0</v>
      </c>
      <c r="U103" s="673"/>
      <c r="V103" s="210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308"/>
      <c r="C104" s="206"/>
      <c r="D104" s="206"/>
      <c r="E104" s="206"/>
      <c r="F104" s="206"/>
      <c r="G104" s="206"/>
      <c r="H104" s="206"/>
      <c r="I104" s="207"/>
      <c r="J104" s="208"/>
      <c r="K104" s="208"/>
      <c r="L104" s="208"/>
      <c r="M104" s="208"/>
      <c r="N104" s="208"/>
      <c r="O104" s="206"/>
      <c r="P104" s="206"/>
      <c r="Q104" s="221"/>
      <c r="R104" s="304"/>
      <c r="S104" s="206" t="n">
        <v>60</v>
      </c>
      <c r="T104" s="206" t="n">
        <f aca="false">(P104-O104)*S104</f>
        <v>0</v>
      </c>
      <c r="U104" s="673"/>
      <c r="V104" s="210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308" t="s">
        <v>165</v>
      </c>
      <c r="C105" s="206"/>
      <c r="D105" s="206"/>
      <c r="E105" s="206"/>
      <c r="F105" s="206"/>
      <c r="G105" s="206"/>
      <c r="H105" s="206"/>
      <c r="I105" s="207"/>
      <c r="J105" s="208"/>
      <c r="K105" s="208"/>
      <c r="L105" s="208"/>
      <c r="M105" s="208"/>
      <c r="N105" s="208"/>
      <c r="O105" s="206" t="n">
        <v>5947</v>
      </c>
      <c r="P105" s="206" t="n">
        <v>6009</v>
      </c>
      <c r="Q105" s="221"/>
      <c r="R105" s="404"/>
      <c r="S105" s="206" t="n">
        <v>40</v>
      </c>
      <c r="T105" s="206" t="n">
        <f aca="false">(P105-O105)*S105</f>
        <v>2480</v>
      </c>
      <c r="U105" s="673" t="n">
        <v>580023</v>
      </c>
      <c r="V105" s="210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308"/>
      <c r="C106" s="206"/>
      <c r="D106" s="206"/>
      <c r="E106" s="206"/>
      <c r="F106" s="206"/>
      <c r="G106" s="206"/>
      <c r="H106" s="206"/>
      <c r="I106" s="207"/>
      <c r="J106" s="208"/>
      <c r="K106" s="208"/>
      <c r="L106" s="208"/>
      <c r="M106" s="208"/>
      <c r="N106" s="208"/>
      <c r="O106" s="206"/>
      <c r="P106" s="206"/>
      <c r="Q106" s="221"/>
      <c r="R106" s="304"/>
      <c r="S106" s="206" t="n">
        <v>20</v>
      </c>
      <c r="T106" s="206" t="n">
        <f aca="false">(P106-O106)*S106</f>
        <v>0</v>
      </c>
      <c r="U106" s="673"/>
      <c r="V106" s="210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308"/>
      <c r="C107" s="206"/>
      <c r="D107" s="206"/>
      <c r="E107" s="206"/>
      <c r="F107" s="206"/>
      <c r="G107" s="206"/>
      <c r="H107" s="206"/>
      <c r="I107" s="207"/>
      <c r="J107" s="208"/>
      <c r="K107" s="208"/>
      <c r="L107" s="208"/>
      <c r="M107" s="208"/>
      <c r="N107" s="208"/>
      <c r="O107" s="206"/>
      <c r="P107" s="206"/>
      <c r="Q107" s="221"/>
      <c r="R107" s="304"/>
      <c r="S107" s="206" t="n">
        <v>40</v>
      </c>
      <c r="T107" s="206" t="n">
        <f aca="false">(P107-O107)*S107</f>
        <v>0</v>
      </c>
      <c r="U107" s="673"/>
      <c r="V107" s="210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308" t="s">
        <v>166</v>
      </c>
      <c r="C108" s="206"/>
      <c r="D108" s="206"/>
      <c r="E108" s="206"/>
      <c r="F108" s="206"/>
      <c r="G108" s="206"/>
      <c r="H108" s="206"/>
      <c r="I108" s="207"/>
      <c r="J108" s="208"/>
      <c r="K108" s="208"/>
      <c r="L108" s="208"/>
      <c r="M108" s="208"/>
      <c r="N108" s="208"/>
      <c r="O108" s="206" t="n">
        <v>5148</v>
      </c>
      <c r="P108" s="206" t="n">
        <v>5234</v>
      </c>
      <c r="Q108" s="221"/>
      <c r="R108" s="304"/>
      <c r="S108" s="206" t="n">
        <v>40</v>
      </c>
      <c r="T108" s="206" t="n">
        <f aca="false">(P108-O108)*S108</f>
        <v>3440</v>
      </c>
      <c r="U108" s="673" t="n">
        <v>951989</v>
      </c>
      <c r="V108" s="210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30071.96</v>
      </c>
      <c r="D109" s="190"/>
      <c r="E109" s="190"/>
      <c r="F109" s="148"/>
      <c r="G109" s="148"/>
      <c r="H109" s="190" t="n">
        <f aca="false">SUM(H99:H108)</f>
        <v>16960</v>
      </c>
      <c r="I109" s="190" t="n">
        <f aca="false">I101+I99</f>
        <v>2960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640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640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640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640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640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236" t="s">
        <v>169</v>
      </c>
      <c r="C114" s="148" t="n">
        <f aca="false">H114+E114</f>
        <v>0</v>
      </c>
      <c r="D114" s="148"/>
      <c r="E114" s="148"/>
      <c r="F114" s="148" t="n">
        <f aca="false">0.04*H114</f>
        <v>0</v>
      </c>
      <c r="G114" s="148" t="n">
        <f aca="false">0.03*H114</f>
        <v>0</v>
      </c>
      <c r="H114" s="148" t="n">
        <f aca="false">T114</f>
        <v>0</v>
      </c>
      <c r="I114" s="148" t="n">
        <f aca="false">0.6*C114</f>
        <v>0</v>
      </c>
      <c r="J114" s="25"/>
      <c r="K114" s="25"/>
      <c r="L114" s="25"/>
      <c r="M114" s="25"/>
      <c r="N114" s="25" t="s">
        <v>170</v>
      </c>
      <c r="O114" s="148" t="n">
        <v>196697</v>
      </c>
      <c r="P114" s="148" t="n">
        <v>196697</v>
      </c>
      <c r="Q114" s="204"/>
      <c r="R114" s="276"/>
      <c r="S114" s="239" t="n">
        <v>1</v>
      </c>
      <c r="T114" s="148" t="n">
        <f aca="false">(P114-O114)*S114</f>
        <v>0</v>
      </c>
      <c r="U114" s="640" t="n">
        <v>42221906</v>
      </c>
      <c r="V114" s="153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236" t="s">
        <v>172</v>
      </c>
      <c r="C115" s="148" t="n">
        <f aca="false">H115+E115</f>
        <v>10622.96</v>
      </c>
      <c r="D115" s="148"/>
      <c r="E115" s="148" t="n">
        <f aca="false">F115+G115</f>
        <v>694.960000000002</v>
      </c>
      <c r="F115" s="148" t="n">
        <f aca="false">0.04*H115</f>
        <v>397.120000000001</v>
      </c>
      <c r="G115" s="148" t="n">
        <f aca="false">0.03*H115</f>
        <v>297.840000000001</v>
      </c>
      <c r="H115" s="148" t="n">
        <f aca="false">T115</f>
        <v>9928.00000000003</v>
      </c>
      <c r="I115" s="148" t="n">
        <f aca="false">0.6*C115</f>
        <v>6373.77600000002</v>
      </c>
      <c r="J115" s="25"/>
      <c r="K115" s="25"/>
      <c r="L115" s="25"/>
      <c r="M115" s="25"/>
      <c r="N115" s="25" t="s">
        <v>173</v>
      </c>
      <c r="O115" s="148" t="n">
        <v>9178.4</v>
      </c>
      <c r="P115" s="148" t="n">
        <v>9302.5</v>
      </c>
      <c r="Q115" s="237"/>
      <c r="R115" s="398"/>
      <c r="S115" s="239" t="n">
        <v>80</v>
      </c>
      <c r="T115" s="148" t="n">
        <f aca="false">(P115-O115)*S115</f>
        <v>9928.00000000003</v>
      </c>
      <c r="U115" s="640" t="n">
        <v>440479</v>
      </c>
      <c r="V115" s="153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677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677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7" t="s">
        <v>181</v>
      </c>
      <c r="C118" s="593" t="n">
        <f aca="false">H118+E118</f>
        <v>68308.8</v>
      </c>
      <c r="D118" s="190"/>
      <c r="E118" s="190" t="n">
        <f aca="false">F118+G118</f>
        <v>4468.8</v>
      </c>
      <c r="F118" s="190" t="n">
        <f aca="false">0.04*H118</f>
        <v>2553.6</v>
      </c>
      <c r="G118" s="190" t="n">
        <f aca="false">0.03*H118</f>
        <v>1915.2</v>
      </c>
      <c r="H118" s="190" t="n">
        <f aca="false">T118</f>
        <v>63840</v>
      </c>
      <c r="I118" s="190" t="n">
        <v>11490</v>
      </c>
      <c r="J118" s="262"/>
      <c r="K118" s="262"/>
      <c r="L118" s="262"/>
      <c r="M118" s="262"/>
      <c r="N118" s="262"/>
      <c r="O118" s="190" t="n">
        <v>46543</v>
      </c>
      <c r="P118" s="190" t="n">
        <v>47075</v>
      </c>
      <c r="Q118" s="237"/>
      <c r="R118" s="467"/>
      <c r="S118" s="401" t="n">
        <v>120</v>
      </c>
      <c r="T118" s="148" t="n">
        <f aca="false">(P118-O118)*S118</f>
        <v>63840</v>
      </c>
      <c r="U118" s="640"/>
      <c r="V118" s="153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236" t="s">
        <v>183</v>
      </c>
      <c r="C119" s="148" t="n">
        <f aca="false">H119+E119</f>
        <v>3.21</v>
      </c>
      <c r="D119" s="148"/>
      <c r="E119" s="148" t="n">
        <f aca="false">F119+G119</f>
        <v>0.21</v>
      </c>
      <c r="F119" s="148" t="n">
        <f aca="false">0.04*H119</f>
        <v>0.12</v>
      </c>
      <c r="G119" s="148" t="n">
        <f aca="false">0.03*H119</f>
        <v>0.09</v>
      </c>
      <c r="H119" s="148" t="n">
        <f aca="false">T119</f>
        <v>3</v>
      </c>
      <c r="I119" s="148" t="n">
        <f aca="false">0.6*C119</f>
        <v>1.926</v>
      </c>
      <c r="J119" s="25"/>
      <c r="K119" s="25"/>
      <c r="L119" s="25"/>
      <c r="M119" s="25"/>
      <c r="N119" s="25"/>
      <c r="O119" s="148" t="n">
        <v>59584</v>
      </c>
      <c r="P119" s="148" t="n">
        <v>59587</v>
      </c>
      <c r="Q119" s="204"/>
      <c r="R119" s="276"/>
      <c r="S119" s="239" t="n">
        <v>1</v>
      </c>
      <c r="T119" s="148" t="n">
        <f aca="false">(P119-O119)*S119</f>
        <v>3</v>
      </c>
      <c r="U119" s="640" t="n">
        <v>91423</v>
      </c>
      <c r="V119" s="153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640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236" t="s">
        <v>172</v>
      </c>
      <c r="C121" s="148" t="n">
        <f aca="false">H121+E121</f>
        <v>505.04</v>
      </c>
      <c r="D121" s="148"/>
      <c r="E121" s="148" t="n">
        <f aca="false">F121+G121</f>
        <v>33.04</v>
      </c>
      <c r="F121" s="148" t="n">
        <f aca="false">0.04*H121</f>
        <v>18.88</v>
      </c>
      <c r="G121" s="148" t="n">
        <f aca="false">0.03*H121</f>
        <v>14.16</v>
      </c>
      <c r="H121" s="148" t="n">
        <f aca="false">T121</f>
        <v>472</v>
      </c>
      <c r="I121" s="148" t="n">
        <f aca="false">0.6*C121</f>
        <v>303.024</v>
      </c>
      <c r="J121" s="25"/>
      <c r="K121" s="25"/>
      <c r="L121" s="25"/>
      <c r="M121" s="25"/>
      <c r="N121" s="25"/>
      <c r="O121" s="148" t="n">
        <v>6492</v>
      </c>
      <c r="P121" s="148" t="n">
        <v>6964</v>
      </c>
      <c r="Q121" s="204"/>
      <c r="R121" s="276"/>
      <c r="S121" s="239" t="n">
        <v>1</v>
      </c>
      <c r="T121" s="148" t="n">
        <f aca="false">(P121-O121)*S121</f>
        <v>472</v>
      </c>
      <c r="U121" s="640" t="n">
        <v>9695</v>
      </c>
      <c r="V121" s="153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236" t="s">
        <v>185</v>
      </c>
      <c r="C122" s="148" t="n">
        <f aca="false">H122+E122</f>
        <v>1051.81</v>
      </c>
      <c r="D122" s="148"/>
      <c r="E122" s="148" t="n">
        <f aca="false">F122+G122</f>
        <v>68.81</v>
      </c>
      <c r="F122" s="148" t="n">
        <f aca="false">0.04*H122</f>
        <v>39.32</v>
      </c>
      <c r="G122" s="148" t="n">
        <f aca="false">0.03*H122</f>
        <v>29.49</v>
      </c>
      <c r="H122" s="148" t="n">
        <f aca="false">T122</f>
        <v>983</v>
      </c>
      <c r="I122" s="148" t="n">
        <f aca="false">0.6*C122</f>
        <v>631.086</v>
      </c>
      <c r="J122" s="25"/>
      <c r="K122" s="25"/>
      <c r="L122" s="25"/>
      <c r="M122" s="25"/>
      <c r="N122" s="25"/>
      <c r="O122" s="148" t="n">
        <f aca="false">57617+30541</f>
        <v>88158</v>
      </c>
      <c r="P122" s="148" t="n">
        <f aca="false">58126+31015</f>
        <v>89141</v>
      </c>
      <c r="Q122" s="204"/>
      <c r="R122" s="276"/>
      <c r="S122" s="239" t="n">
        <v>1</v>
      </c>
      <c r="T122" s="148" t="n">
        <f aca="false">(P122-O122)*S122</f>
        <v>983</v>
      </c>
      <c r="U122" s="640" t="n">
        <v>18723</v>
      </c>
      <c r="V122" s="153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236" t="s">
        <v>187</v>
      </c>
      <c r="C123" s="148" t="n">
        <f aca="false">H123+E123</f>
        <v>2101.48</v>
      </c>
      <c r="D123" s="148"/>
      <c r="E123" s="148" t="n">
        <f aca="false">F123+G123</f>
        <v>137.48</v>
      </c>
      <c r="F123" s="148" t="n">
        <f aca="false">0.04*H123</f>
        <v>78.56</v>
      </c>
      <c r="G123" s="148" t="n">
        <f aca="false">0.03*H123</f>
        <v>58.92</v>
      </c>
      <c r="H123" s="148" t="n">
        <f aca="false">T123</f>
        <v>1964</v>
      </c>
      <c r="I123" s="148" t="n">
        <f aca="false">0.6*C123</f>
        <v>1260.888</v>
      </c>
      <c r="J123" s="25"/>
      <c r="K123" s="25"/>
      <c r="L123" s="25"/>
      <c r="M123" s="25"/>
      <c r="N123" s="25" t="s">
        <v>170</v>
      </c>
      <c r="O123" s="148" t="n">
        <v>38133</v>
      </c>
      <c r="P123" s="148" t="n">
        <v>40097</v>
      </c>
      <c r="Q123" s="204"/>
      <c r="R123" s="276"/>
      <c r="S123" s="239" t="n">
        <v>1</v>
      </c>
      <c r="T123" s="148" t="n">
        <f aca="false">(P123-O123)*S123</f>
        <v>1964</v>
      </c>
      <c r="U123" s="640" t="n">
        <v>3275</v>
      </c>
      <c r="V123" s="153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7" t="s">
        <v>189</v>
      </c>
      <c r="C124" s="594" t="n">
        <f aca="false">H124+E124</f>
        <v>7276</v>
      </c>
      <c r="D124" s="190"/>
      <c r="E124" s="190" t="n">
        <f aca="false">F124+G124</f>
        <v>476</v>
      </c>
      <c r="F124" s="190" t="n">
        <f aca="false">0.04*H124</f>
        <v>272</v>
      </c>
      <c r="G124" s="190" t="n">
        <f aca="false">0.03*H124</f>
        <v>204</v>
      </c>
      <c r="H124" s="190" t="n">
        <f aca="false">T124</f>
        <v>6800</v>
      </c>
      <c r="I124" s="190" t="n">
        <f aca="false">T553</f>
        <v>0</v>
      </c>
      <c r="J124" s="189"/>
      <c r="K124" s="189"/>
      <c r="L124" s="189"/>
      <c r="M124" s="189"/>
      <c r="N124" s="189"/>
      <c r="O124" s="190" t="n">
        <v>12784</v>
      </c>
      <c r="P124" s="190" t="n">
        <v>12869</v>
      </c>
      <c r="Q124" s="262"/>
      <c r="R124" s="398"/>
      <c r="S124" s="401" t="n">
        <v>80</v>
      </c>
      <c r="T124" s="190" t="n">
        <f aca="false">(P124-O124)*S124</f>
        <v>6800</v>
      </c>
      <c r="U124" s="640"/>
      <c r="V124" s="153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640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236" t="s">
        <v>192</v>
      </c>
      <c r="C126" s="148" t="n">
        <f aca="false">H126+E126</f>
        <v>1515.75</v>
      </c>
      <c r="D126" s="148"/>
      <c r="E126" s="148" t="n">
        <f aca="false">F126+G126</f>
        <v>105.75</v>
      </c>
      <c r="F126" s="148" t="n">
        <f aca="false">0.035*H126</f>
        <v>49.35</v>
      </c>
      <c r="G126" s="148" t="n">
        <f aca="false">H126*0.04</f>
        <v>56.4</v>
      </c>
      <c r="H126" s="148" t="n">
        <f aca="false">T126</f>
        <v>1410</v>
      </c>
      <c r="I126" s="148" t="n">
        <f aca="false">0.6*C126</f>
        <v>909.45</v>
      </c>
      <c r="J126" s="25"/>
      <c r="K126" s="25"/>
      <c r="L126" s="25"/>
      <c r="M126" s="25"/>
      <c r="N126" s="25"/>
      <c r="O126" s="148" t="n">
        <v>8270</v>
      </c>
      <c r="P126" s="148" t="n">
        <v>8340.5</v>
      </c>
      <c r="Q126" s="204"/>
      <c r="R126" s="276"/>
      <c r="S126" s="239" t="n">
        <v>20</v>
      </c>
      <c r="T126" s="148" t="n">
        <f aca="false">(P126-O126)*S126</f>
        <v>1410</v>
      </c>
      <c r="U126" s="640" t="n">
        <v>33780</v>
      </c>
      <c r="V126" s="153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677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481" t="s">
        <v>941</v>
      </c>
      <c r="C128" s="148" t="n">
        <f aca="false">H128+E128</f>
        <v>521.09</v>
      </c>
      <c r="D128" s="148"/>
      <c r="E128" s="148" t="n">
        <f aca="false">F128+G128</f>
        <v>34.09</v>
      </c>
      <c r="F128" s="148" t="n">
        <f aca="false">0.04*H128</f>
        <v>19.48</v>
      </c>
      <c r="G128" s="148" t="n">
        <f aca="false">0.03*H128</f>
        <v>14.61</v>
      </c>
      <c r="H128" s="148" t="n">
        <f aca="false">T128</f>
        <v>487</v>
      </c>
      <c r="I128" s="148" t="n">
        <f aca="false">0.6*C128</f>
        <v>312.654</v>
      </c>
      <c r="J128" s="25"/>
      <c r="K128" s="25"/>
      <c r="L128" s="25"/>
      <c r="M128" s="25"/>
      <c r="N128" s="25"/>
      <c r="O128" s="148" t="n">
        <v>3163</v>
      </c>
      <c r="P128" s="148" t="n">
        <v>3650</v>
      </c>
      <c r="Q128" s="204"/>
      <c r="R128" s="276"/>
      <c r="S128" s="239" t="n">
        <v>1</v>
      </c>
      <c r="T128" s="148" t="n">
        <f aca="false">(P128-O128)*S128</f>
        <v>487</v>
      </c>
      <c r="U128" s="640" t="n">
        <v>2466</v>
      </c>
      <c r="V128" s="153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677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236" t="s">
        <v>200</v>
      </c>
      <c r="C130" s="148" t="n">
        <f aca="false">H130+E130</f>
        <v>0</v>
      </c>
      <c r="D130" s="149"/>
      <c r="E130" s="148" t="n">
        <f aca="false">F130+G130</f>
        <v>0</v>
      </c>
      <c r="F130" s="148" t="n">
        <f aca="false">0.04*H130</f>
        <v>0</v>
      </c>
      <c r="G130" s="148" t="n">
        <f aca="false">0.03*H130</f>
        <v>0</v>
      </c>
      <c r="H130" s="148" t="n">
        <f aca="false">T130</f>
        <v>0</v>
      </c>
      <c r="I130" s="190" t="n">
        <f aca="false">0.6*C130</f>
        <v>0</v>
      </c>
      <c r="J130" s="162"/>
      <c r="K130" s="162"/>
      <c r="L130" s="162"/>
      <c r="M130" s="162"/>
      <c r="N130" s="162"/>
      <c r="O130" s="149" t="n">
        <v>31237</v>
      </c>
      <c r="P130" s="149" t="n">
        <v>31237</v>
      </c>
      <c r="Q130" s="466"/>
      <c r="R130" s="498"/>
      <c r="S130" s="149" t="n">
        <v>1</v>
      </c>
      <c r="T130" s="148" t="n">
        <f aca="false">(P130-O130)*S130</f>
        <v>0</v>
      </c>
      <c r="U130" s="640" t="n">
        <v>286946</v>
      </c>
      <c r="V130" s="153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678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91906.14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640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640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05" t="s">
        <v>203</v>
      </c>
      <c r="C134" s="161" t="n">
        <f aca="false">H134+E134</f>
        <v>2318.3013</v>
      </c>
      <c r="D134" s="206" t="n">
        <f aca="false">D138+D139</f>
        <v>33118.59</v>
      </c>
      <c r="E134" s="206" t="n">
        <f aca="false">F134+G134</f>
        <v>2318.3013</v>
      </c>
      <c r="F134" s="206" t="n">
        <f aca="false">0.04*D134</f>
        <v>1324.7436</v>
      </c>
      <c r="G134" s="206" t="n">
        <f aca="false">0.03*D134</f>
        <v>993.557700000001</v>
      </c>
      <c r="H134" s="206"/>
      <c r="I134" s="206" t="n">
        <v>0</v>
      </c>
      <c r="J134" s="208"/>
      <c r="K134" s="208"/>
      <c r="L134" s="208"/>
      <c r="M134" s="208"/>
      <c r="N134" s="208"/>
      <c r="O134" s="309" t="n">
        <v>2825.09</v>
      </c>
      <c r="P134" s="309" t="n">
        <v>2910.06</v>
      </c>
      <c r="Q134" s="221"/>
      <c r="R134" s="404"/>
      <c r="S134" s="206" t="n">
        <v>60</v>
      </c>
      <c r="T134" s="206" t="n">
        <f aca="false">(P134-O134)*S134</f>
        <v>5098.19999999999</v>
      </c>
      <c r="U134" s="673" t="n">
        <v>1906</v>
      </c>
      <c r="V134" s="210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08"/>
      <c r="C135" s="206"/>
      <c r="D135" s="206"/>
      <c r="E135" s="206"/>
      <c r="F135" s="206"/>
      <c r="G135" s="206"/>
      <c r="H135" s="206"/>
      <c r="I135" s="161"/>
      <c r="J135" s="208"/>
      <c r="K135" s="208"/>
      <c r="L135" s="208"/>
      <c r="M135" s="208"/>
      <c r="N135" s="208"/>
      <c r="O135" s="309" t="n">
        <v>1439.2</v>
      </c>
      <c r="P135" s="309" t="n">
        <v>1478.75</v>
      </c>
      <c r="Q135" s="221"/>
      <c r="R135" s="404"/>
      <c r="S135" s="206" t="n">
        <v>20</v>
      </c>
      <c r="T135" s="206" t="n">
        <f aca="false">(P135-O135)*S135</f>
        <v>790.999999999999</v>
      </c>
      <c r="U135" s="673" t="n">
        <v>1821</v>
      </c>
      <c r="V135" s="210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08"/>
      <c r="C136" s="206"/>
      <c r="D136" s="206"/>
      <c r="E136" s="206"/>
      <c r="F136" s="206"/>
      <c r="G136" s="206"/>
      <c r="H136" s="206"/>
      <c r="I136" s="206"/>
      <c r="J136" s="208"/>
      <c r="K136" s="208"/>
      <c r="L136" s="208"/>
      <c r="M136" s="208"/>
      <c r="N136" s="208"/>
      <c r="O136" s="309" t="n">
        <v>679.3455</v>
      </c>
      <c r="P136" s="309" t="n">
        <v>702.09</v>
      </c>
      <c r="Q136" s="221"/>
      <c r="R136" s="595"/>
      <c r="S136" s="206" t="n">
        <v>60</v>
      </c>
      <c r="T136" s="206" t="n">
        <f aca="false">(P136-O136)*S136</f>
        <v>1364.67</v>
      </c>
      <c r="U136" s="673" t="n">
        <v>1903</v>
      </c>
      <c r="V136" s="210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308" t="s">
        <v>207</v>
      </c>
      <c r="C137" s="206"/>
      <c r="D137" s="206"/>
      <c r="E137" s="206"/>
      <c r="F137" s="206"/>
      <c r="G137" s="206"/>
      <c r="H137" s="206"/>
      <c r="I137" s="206"/>
      <c r="J137" s="208"/>
      <c r="K137" s="208"/>
      <c r="L137" s="208"/>
      <c r="M137" s="208"/>
      <c r="N137" s="208"/>
      <c r="O137" s="309" t="n">
        <v>87513.708</v>
      </c>
      <c r="P137" s="309" t="n">
        <v>88972.53</v>
      </c>
      <c r="Q137" s="221"/>
      <c r="R137" s="596"/>
      <c r="S137" s="206" t="n">
        <v>1</v>
      </c>
      <c r="T137" s="206" t="n">
        <f aca="false">(P137-O137)*S137</f>
        <v>1458.822</v>
      </c>
      <c r="U137" s="673" t="n">
        <v>9454</v>
      </c>
      <c r="V137" s="210" t="s">
        <v>942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308" t="s">
        <v>208</v>
      </c>
      <c r="C138" s="206"/>
      <c r="D138" s="206" t="n">
        <f aca="false">T134+T135+T136+T137+T138</f>
        <v>8750.18999999999</v>
      </c>
      <c r="E138" s="206"/>
      <c r="F138" s="206"/>
      <c r="G138" s="206"/>
      <c r="H138" s="206"/>
      <c r="I138" s="206"/>
      <c r="J138" s="208"/>
      <c r="K138" s="208"/>
      <c r="L138" s="208"/>
      <c r="M138" s="208"/>
      <c r="N138" s="208"/>
      <c r="O138" s="309" t="n">
        <v>2031.722</v>
      </c>
      <c r="P138" s="309" t="n">
        <v>2069.22</v>
      </c>
      <c r="Q138" s="221"/>
      <c r="R138" s="461"/>
      <c r="S138" s="206" t="n">
        <v>1</v>
      </c>
      <c r="T138" s="206" t="n">
        <f aca="false">(P138-O138)*S138</f>
        <v>37.4979999999998</v>
      </c>
      <c r="U138" s="673" t="n">
        <v>9314</v>
      </c>
      <c r="V138" s="210" t="s">
        <v>205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308" t="s">
        <v>210</v>
      </c>
      <c r="C139" s="206"/>
      <c r="D139" s="206" t="n">
        <f aca="false">T139+T140</f>
        <v>24368.4</v>
      </c>
      <c r="E139" s="206"/>
      <c r="F139" s="206"/>
      <c r="G139" s="206"/>
      <c r="H139" s="206"/>
      <c r="I139" s="206"/>
      <c r="J139" s="208"/>
      <c r="K139" s="208"/>
      <c r="L139" s="208"/>
      <c r="M139" s="208"/>
      <c r="N139" s="208"/>
      <c r="O139" s="309" t="n">
        <v>24561.75</v>
      </c>
      <c r="P139" s="309" t="n">
        <v>25112.22</v>
      </c>
      <c r="Q139" s="221"/>
      <c r="R139" s="461"/>
      <c r="S139" s="206" t="n">
        <v>40</v>
      </c>
      <c r="T139" s="206" t="n">
        <f aca="false">(P139-O139)*S139</f>
        <v>22018.8</v>
      </c>
      <c r="U139" s="673" t="n">
        <v>1793</v>
      </c>
      <c r="V139" s="210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309" t="n">
        <v>3101.53</v>
      </c>
      <c r="P140" s="309" t="n">
        <v>3160.27</v>
      </c>
      <c r="Q140" s="9"/>
      <c r="R140" s="151"/>
      <c r="S140" s="206" t="n">
        <v>40</v>
      </c>
      <c r="T140" s="206" t="n">
        <f aca="false">(P140-O140)*S140</f>
        <v>2349.59999999999</v>
      </c>
      <c r="U140" s="673" t="n">
        <v>9996</v>
      </c>
      <c r="V140" s="210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678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302" t="s">
        <v>212</v>
      </c>
      <c r="C142" s="597" t="n">
        <f aca="false">H142+E142+C144</f>
        <v>7891.8</v>
      </c>
      <c r="D142" s="598" t="n">
        <f aca="false">T142</f>
        <v>99020</v>
      </c>
      <c r="E142" s="599" t="n">
        <f aca="false">F142+G142</f>
        <v>6931.4</v>
      </c>
      <c r="F142" s="598" t="n">
        <f aca="false">0.04*D142</f>
        <v>3960.8</v>
      </c>
      <c r="G142" s="598" t="n">
        <f aca="false">0.03*D142</f>
        <v>2970.6</v>
      </c>
      <c r="H142" s="598"/>
      <c r="I142" s="206" t="n">
        <f aca="false">T143</f>
        <v>0</v>
      </c>
      <c r="J142" s="208"/>
      <c r="K142" s="208"/>
      <c r="L142" s="208"/>
      <c r="M142" s="208"/>
      <c r="N142" s="208" t="s">
        <v>213</v>
      </c>
      <c r="O142" s="206" t="n">
        <v>46019.35</v>
      </c>
      <c r="P142" s="206" t="n">
        <v>47898.35</v>
      </c>
      <c r="Q142" s="9"/>
      <c r="R142" s="304"/>
      <c r="S142" s="598" t="n">
        <v>60</v>
      </c>
      <c r="T142" s="598" t="n">
        <f aca="false">(P142-O142)*S142-T144</f>
        <v>99020</v>
      </c>
      <c r="U142" s="673" t="n">
        <v>14314</v>
      </c>
      <c r="V142" s="6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673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291" t="s">
        <v>216</v>
      </c>
      <c r="C144" s="597" t="n">
        <f aca="false">H144+E144</f>
        <v>960.4</v>
      </c>
      <c r="D144" s="598" t="n">
        <f aca="false">T144</f>
        <v>13720</v>
      </c>
      <c r="E144" s="599" t="n">
        <f aca="false">F144+G144</f>
        <v>960.4</v>
      </c>
      <c r="F144" s="598" t="n">
        <f aca="false">0.04*D144</f>
        <v>548.8</v>
      </c>
      <c r="G144" s="598" t="n">
        <f aca="false">0.03*D144</f>
        <v>411.6</v>
      </c>
      <c r="H144" s="598"/>
      <c r="I144" s="206" t="n">
        <f aca="false">T145</f>
        <v>14000</v>
      </c>
      <c r="J144" s="208"/>
      <c r="K144" s="208"/>
      <c r="L144" s="208"/>
      <c r="M144" s="208"/>
      <c r="N144" s="208" t="s">
        <v>213</v>
      </c>
      <c r="O144" s="206" t="n">
        <v>6525</v>
      </c>
      <c r="P144" s="206" t="n">
        <v>6868</v>
      </c>
      <c r="Q144" s="9"/>
      <c r="R144" s="304"/>
      <c r="S144" s="598" t="n">
        <v>40</v>
      </c>
      <c r="T144" s="598" t="n">
        <f aca="false">(P144-O144)*S144</f>
        <v>13720</v>
      </c>
      <c r="U144" s="673"/>
      <c r="V144" s="210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291" t="s">
        <v>218</v>
      </c>
      <c r="C145" s="602" t="n">
        <f aca="false">E145+E146</f>
        <v>1394.16</v>
      </c>
      <c r="D145" s="206" t="n">
        <f aca="false">T145</f>
        <v>14000</v>
      </c>
      <c r="E145" s="206" t="n">
        <f aca="false">F145+G145</f>
        <v>1302</v>
      </c>
      <c r="F145" s="206" t="n">
        <f aca="false">0.05*D145</f>
        <v>700</v>
      </c>
      <c r="G145" s="206" t="n">
        <f aca="false">0.043*D145</f>
        <v>602</v>
      </c>
      <c r="H145" s="206"/>
      <c r="I145" s="206" t="n">
        <f aca="false">0.6*D145</f>
        <v>8400</v>
      </c>
      <c r="J145" s="208"/>
      <c r="K145" s="208"/>
      <c r="L145" s="208"/>
      <c r="M145" s="208"/>
      <c r="N145" s="208"/>
      <c r="O145" s="598" t="n">
        <v>16682</v>
      </c>
      <c r="P145" s="598" t="n">
        <v>17032</v>
      </c>
      <c r="Q145" s="208" t="s">
        <v>39</v>
      </c>
      <c r="R145" s="304"/>
      <c r="S145" s="223" t="n">
        <v>40</v>
      </c>
      <c r="T145" s="206" t="n">
        <f aca="false">(P145-O145)*S145</f>
        <v>14000</v>
      </c>
      <c r="U145" s="673" t="n">
        <v>1571</v>
      </c>
      <c r="V145" s="210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308"/>
      <c r="C146" s="161"/>
      <c r="D146" s="206" t="n">
        <f aca="false">T146</f>
        <v>3072</v>
      </c>
      <c r="E146" s="206" t="n">
        <f aca="false">F146+G146</f>
        <v>92.16</v>
      </c>
      <c r="F146" s="206" t="n">
        <f aca="false">0.02*D146</f>
        <v>61.44</v>
      </c>
      <c r="G146" s="206" t="n">
        <f aca="false">0.01*D146</f>
        <v>30.72</v>
      </c>
      <c r="H146" s="206"/>
      <c r="I146" s="206" t="n">
        <f aca="false">0.6*D146</f>
        <v>1843.2</v>
      </c>
      <c r="J146" s="208"/>
      <c r="K146" s="208"/>
      <c r="L146" s="208"/>
      <c r="M146" s="208"/>
      <c r="N146" s="208"/>
      <c r="O146" s="598" t="n">
        <v>118412</v>
      </c>
      <c r="P146" s="598" t="n">
        <v>121484</v>
      </c>
      <c r="Q146" s="208"/>
      <c r="R146" s="304"/>
      <c r="S146" s="223" t="n">
        <v>1</v>
      </c>
      <c r="T146" s="206" t="n">
        <f aca="false">(P146-O146)*S146</f>
        <v>3072</v>
      </c>
      <c r="U146" s="673" t="n">
        <v>8673</v>
      </c>
      <c r="V146" s="210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673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05" t="s">
        <v>222</v>
      </c>
      <c r="C148" s="602" t="n">
        <f aca="false">F148+G148</f>
        <v>3086.5695</v>
      </c>
      <c r="D148" s="206" t="n">
        <f aca="false">T148</f>
        <v>44093.85</v>
      </c>
      <c r="E148" s="206" t="n">
        <f aca="false">F148+G148</f>
        <v>3086.5695</v>
      </c>
      <c r="F148" s="206" t="n">
        <f aca="false">0.04*H148</f>
        <v>1763.754</v>
      </c>
      <c r="G148" s="206" t="n">
        <f aca="false">0.03*H148</f>
        <v>1322.8155</v>
      </c>
      <c r="H148" s="206" t="n">
        <f aca="false">T148</f>
        <v>44093.85</v>
      </c>
      <c r="I148" s="206" t="n">
        <f aca="false">Z525</f>
        <v>6780</v>
      </c>
      <c r="J148" s="208"/>
      <c r="K148" s="208"/>
      <c r="L148" s="208"/>
      <c r="M148" s="208"/>
      <c r="N148" s="208"/>
      <c r="O148" s="603" t="s">
        <v>923</v>
      </c>
      <c r="P148" s="603" t="s">
        <v>943</v>
      </c>
      <c r="Q148" s="208" t="s">
        <v>52</v>
      </c>
      <c r="R148" s="304"/>
      <c r="S148" s="223" t="n">
        <v>60</v>
      </c>
      <c r="T148" s="206" t="n">
        <f aca="false">(P148-O148)*S148</f>
        <v>44093.85</v>
      </c>
      <c r="U148" s="673" t="n">
        <v>27421830</v>
      </c>
      <c r="V148" s="210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291"/>
      <c r="C149" s="161"/>
      <c r="D149" s="161"/>
      <c r="E149" s="161"/>
      <c r="F149" s="206"/>
      <c r="G149" s="206"/>
      <c r="H149" s="206"/>
      <c r="I149" s="206"/>
      <c r="J149" s="292"/>
      <c r="K149" s="292"/>
      <c r="L149" s="292"/>
      <c r="M149" s="292"/>
      <c r="N149" s="292"/>
      <c r="O149" s="206"/>
      <c r="P149" s="206"/>
      <c r="Q149" s="9"/>
      <c r="R149" s="151"/>
      <c r="S149" s="206"/>
      <c r="T149" s="206"/>
      <c r="U149" s="673"/>
      <c r="V149" s="210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05" t="s">
        <v>227</v>
      </c>
      <c r="C150" s="161" t="n">
        <f aca="false">H150+E150</f>
        <v>0</v>
      </c>
      <c r="D150" s="206" t="n">
        <f aca="false">T150+T151</f>
        <v>0</v>
      </c>
      <c r="E150" s="206" t="n">
        <f aca="false">F150+G150</f>
        <v>0</v>
      </c>
      <c r="F150" s="206" t="n">
        <f aca="false">0.04*(H150+D150)</f>
        <v>0</v>
      </c>
      <c r="G150" s="206" t="n">
        <f aca="false">0.03*(H150+D150)</f>
        <v>0</v>
      </c>
      <c r="H150" s="206" t="n">
        <f aca="false">T152</f>
        <v>0</v>
      </c>
      <c r="I150" s="206" t="n">
        <f aca="false">0.4*C150</f>
        <v>0</v>
      </c>
      <c r="J150" s="208"/>
      <c r="K150" s="208"/>
      <c r="L150" s="208"/>
      <c r="M150" s="208"/>
      <c r="N150" s="208" t="s">
        <v>228</v>
      </c>
      <c r="O150" s="309" t="n">
        <v>1034.443</v>
      </c>
      <c r="P150" s="309" t="n">
        <v>1034.443</v>
      </c>
      <c r="Q150" s="9"/>
      <c r="R150" s="461"/>
      <c r="S150" s="223" t="n">
        <v>40</v>
      </c>
      <c r="T150" s="206" t="n">
        <f aca="false">(P150-O150)*S150</f>
        <v>0</v>
      </c>
      <c r="U150" s="673" t="n">
        <v>9834</v>
      </c>
      <c r="V150" s="210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308"/>
      <c r="C151" s="161"/>
      <c r="D151" s="206"/>
      <c r="E151" s="206"/>
      <c r="F151" s="206"/>
      <c r="G151" s="206"/>
      <c r="H151" s="206"/>
      <c r="I151" s="206" t="n">
        <f aca="false">0.4*C151</f>
        <v>0</v>
      </c>
      <c r="J151" s="208"/>
      <c r="K151" s="208"/>
      <c r="L151" s="208"/>
      <c r="M151" s="208"/>
      <c r="N151" s="208"/>
      <c r="O151" s="309" t="n">
        <v>400.122</v>
      </c>
      <c r="P151" s="309" t="n">
        <v>400.122</v>
      </c>
      <c r="Q151" s="9"/>
      <c r="R151" s="304"/>
      <c r="S151" s="223" t="n">
        <v>30</v>
      </c>
      <c r="T151" s="206" t="n">
        <f aca="false">(P151-O151)*S151</f>
        <v>0</v>
      </c>
      <c r="U151" s="673" t="n">
        <v>9861</v>
      </c>
      <c r="V151" s="210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678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673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05" t="s">
        <v>229</v>
      </c>
      <c r="C154" s="161" t="n">
        <f aca="false">H154+E154</f>
        <v>136.626000000001</v>
      </c>
      <c r="D154" s="546" t="n">
        <f aca="false">T154+T156+T157+T159+T160+T161</f>
        <v>307608.6</v>
      </c>
      <c r="E154" s="206" t="n">
        <f aca="false">G154+F154</f>
        <v>136.626000000001</v>
      </c>
      <c r="F154" s="206" t="n">
        <f aca="false">0.04*(T160+T161)</f>
        <v>78.0720000000003</v>
      </c>
      <c r="G154" s="206" t="n">
        <f aca="false">0.03*(T160+T161)</f>
        <v>58.5540000000002</v>
      </c>
      <c r="H154" s="206"/>
      <c r="I154" s="206" t="n">
        <f aca="false">0.54*(T160+T161)*0</f>
        <v>0</v>
      </c>
      <c r="J154" s="208"/>
      <c r="K154" s="208"/>
      <c r="L154" s="208"/>
      <c r="M154" s="208"/>
      <c r="N154" s="208"/>
      <c r="O154" s="309"/>
      <c r="P154" s="309"/>
      <c r="Q154" s="9"/>
      <c r="R154" s="461"/>
      <c r="S154" s="223"/>
      <c r="T154" s="206"/>
      <c r="U154" s="673"/>
      <c r="V154" s="210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308"/>
      <c r="C155" s="206"/>
      <c r="D155" s="206"/>
      <c r="E155" s="206"/>
      <c r="F155" s="206"/>
      <c r="G155" s="206"/>
      <c r="H155" s="206"/>
      <c r="I155" s="206" t="n">
        <f aca="false">0.54*C155</f>
        <v>0</v>
      </c>
      <c r="J155" s="208"/>
      <c r="K155" s="208"/>
      <c r="L155" s="208"/>
      <c r="M155" s="208"/>
      <c r="N155" s="208"/>
      <c r="O155" s="604"/>
      <c r="P155" s="604"/>
      <c r="Q155" s="9"/>
      <c r="R155" s="461"/>
      <c r="S155" s="223"/>
      <c r="T155" s="206"/>
      <c r="U155" s="673"/>
      <c r="V155" s="210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308"/>
      <c r="C156" s="206"/>
      <c r="D156" s="206"/>
      <c r="E156" s="206"/>
      <c r="F156" s="206"/>
      <c r="G156" s="206"/>
      <c r="H156" s="206"/>
      <c r="I156" s="206" t="n">
        <f aca="false">0.54*C156</f>
        <v>0</v>
      </c>
      <c r="J156" s="208"/>
      <c r="K156" s="208"/>
      <c r="L156" s="208"/>
      <c r="M156" s="208"/>
      <c r="N156" s="208"/>
      <c r="O156" s="603" t="s">
        <v>924</v>
      </c>
      <c r="P156" s="603" t="s">
        <v>944</v>
      </c>
      <c r="Q156" s="9"/>
      <c r="R156" s="461"/>
      <c r="S156" s="223" t="n">
        <v>300</v>
      </c>
      <c r="T156" s="206" t="n">
        <f aca="false">(P156-O156)*S156</f>
        <v>158730.6</v>
      </c>
      <c r="U156" s="673" t="n">
        <v>257</v>
      </c>
      <c r="V156" s="210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308"/>
      <c r="C157" s="206"/>
      <c r="D157" s="206"/>
      <c r="E157" s="206"/>
      <c r="F157" s="206"/>
      <c r="G157" s="206"/>
      <c r="H157" s="206"/>
      <c r="I157" s="206" t="n">
        <f aca="false">0.54*C157</f>
        <v>0</v>
      </c>
      <c r="J157" s="208"/>
      <c r="K157" s="208"/>
      <c r="L157" s="208"/>
      <c r="M157" s="208"/>
      <c r="N157" s="208"/>
      <c r="O157" s="603" t="s">
        <v>925</v>
      </c>
      <c r="P157" s="603" t="s">
        <v>945</v>
      </c>
      <c r="Q157" s="9"/>
      <c r="R157" s="461"/>
      <c r="S157" s="223" t="n">
        <v>300</v>
      </c>
      <c r="T157" s="206" t="n">
        <f aca="false">(P157-O157)*S157</f>
        <v>146926.2</v>
      </c>
      <c r="U157" s="673" t="n">
        <v>851</v>
      </c>
      <c r="V157" s="210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678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308"/>
      <c r="C159" s="206"/>
      <c r="D159" s="206"/>
      <c r="E159" s="206"/>
      <c r="F159" s="206"/>
      <c r="G159" s="206"/>
      <c r="H159" s="206"/>
      <c r="I159" s="206"/>
      <c r="J159" s="208"/>
      <c r="K159" s="208"/>
      <c r="L159" s="208"/>
      <c r="M159" s="208"/>
      <c r="N159" s="208"/>
      <c r="O159" s="309"/>
      <c r="P159" s="309"/>
      <c r="Q159" s="9"/>
      <c r="R159" s="461"/>
      <c r="S159" s="223"/>
      <c r="T159" s="206"/>
      <c r="U159" s="673"/>
      <c r="V159" s="210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08"/>
      <c r="C160" s="206"/>
      <c r="D160" s="206"/>
      <c r="E160" s="206"/>
      <c r="F160" s="206"/>
      <c r="G160" s="206"/>
      <c r="H160" s="206"/>
      <c r="I160" s="206" t="n">
        <f aca="false">0.54*C160</f>
        <v>0</v>
      </c>
      <c r="J160" s="208"/>
      <c r="K160" s="208"/>
      <c r="L160" s="208"/>
      <c r="M160" s="208"/>
      <c r="N160" s="208"/>
      <c r="O160" s="309" t="n">
        <v>2350.129</v>
      </c>
      <c r="P160" s="309" t="n">
        <v>2390.062</v>
      </c>
      <c r="Q160" s="9"/>
      <c r="R160" s="461"/>
      <c r="S160" s="223" t="n">
        <v>40</v>
      </c>
      <c r="T160" s="206" t="n">
        <f aca="false">(P160-O160)*S160</f>
        <v>1597.32</v>
      </c>
      <c r="U160" s="673" t="n">
        <v>6289</v>
      </c>
      <c r="V160" s="210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08"/>
      <c r="C161" s="206"/>
      <c r="D161" s="206"/>
      <c r="E161" s="206"/>
      <c r="F161" s="206"/>
      <c r="G161" s="206"/>
      <c r="H161" s="206"/>
      <c r="I161" s="206" t="n">
        <f aca="false">0.54*C161</f>
        <v>0</v>
      </c>
      <c r="J161" s="208"/>
      <c r="K161" s="208"/>
      <c r="L161" s="208"/>
      <c r="M161" s="208"/>
      <c r="N161" s="208"/>
      <c r="O161" s="309" t="n">
        <v>2064.073</v>
      </c>
      <c r="P161" s="309" t="n">
        <v>2075.889</v>
      </c>
      <c r="Q161" s="9"/>
      <c r="R161" s="461"/>
      <c r="S161" s="223" t="n">
        <v>30</v>
      </c>
      <c r="T161" s="206" t="n">
        <f aca="false">(P161-O161)*S161</f>
        <v>354.480000000008</v>
      </c>
      <c r="U161" s="673" t="n">
        <v>9845</v>
      </c>
      <c r="V161" s="210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05" t="s">
        <v>237</v>
      </c>
      <c r="C162" s="602" t="n">
        <f aca="false">F162+G162</f>
        <v>359.975279999998</v>
      </c>
      <c r="D162" s="206" t="n">
        <f aca="false">H162+E162</f>
        <v>5502.47927999997</v>
      </c>
      <c r="E162" s="206" t="n">
        <f aca="false">F162+G162</f>
        <v>359.975279999998</v>
      </c>
      <c r="F162" s="206" t="n">
        <f aca="false">0.04*H162</f>
        <v>205.700159999999</v>
      </c>
      <c r="G162" s="206" t="n">
        <f aca="false">0.03*H162</f>
        <v>154.275119999999</v>
      </c>
      <c r="H162" s="206" t="n">
        <f aca="false">T162</f>
        <v>5142.50399999997</v>
      </c>
      <c r="I162" s="206" t="n">
        <f aca="false">(X518-W518)*40</f>
        <v>856.400000000001</v>
      </c>
      <c r="J162" s="208"/>
      <c r="K162" s="208"/>
      <c r="L162" s="208"/>
      <c r="M162" s="208"/>
      <c r="N162" s="208"/>
      <c r="O162" s="309" t="n">
        <v>9068.494</v>
      </c>
      <c r="P162" s="309" t="n">
        <v>9282.765</v>
      </c>
      <c r="Q162" s="221"/>
      <c r="R162" s="404"/>
      <c r="S162" s="223" t="n">
        <v>24</v>
      </c>
      <c r="T162" s="206" t="n">
        <f aca="false">(P162-O162)*S162</f>
        <v>5142.50399999997</v>
      </c>
      <c r="U162" s="673" t="n">
        <v>5667</v>
      </c>
      <c r="V162" s="210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16147.83208</v>
      </c>
      <c r="D163" s="206" t="n">
        <f aca="false">SUM(D138:D162)</f>
        <v>520135.51928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640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679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640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5" t="s">
        <v>241</v>
      </c>
      <c r="C166" s="206" t="n">
        <f aca="false">H166+E166</f>
        <v>1092.47</v>
      </c>
      <c r="D166" s="206"/>
      <c r="E166" s="206" t="n">
        <f aca="false">F166+G166</f>
        <v>71.47</v>
      </c>
      <c r="F166" s="206" t="n">
        <f aca="false">0.04*H166</f>
        <v>40.84</v>
      </c>
      <c r="G166" s="206" t="n">
        <f aca="false">0.03*H166</f>
        <v>30.63</v>
      </c>
      <c r="H166" s="206" t="n">
        <f aca="false">T166</f>
        <v>1021</v>
      </c>
      <c r="I166" s="206" t="n">
        <f aca="false">0.6*C166</f>
        <v>655.482</v>
      </c>
      <c r="J166" s="208"/>
      <c r="K166" s="208"/>
      <c r="L166" s="208"/>
      <c r="M166" s="208"/>
      <c r="N166" s="208"/>
      <c r="O166" s="206" t="n">
        <v>25796</v>
      </c>
      <c r="P166" s="206" t="n">
        <v>26817</v>
      </c>
      <c r="Q166" s="9"/>
      <c r="R166" s="151"/>
      <c r="S166" s="206" t="n">
        <v>1</v>
      </c>
      <c r="T166" s="206" t="n">
        <f aca="false">(P166-O166)*S166</f>
        <v>1021</v>
      </c>
      <c r="U166" s="673" t="s">
        <v>946</v>
      </c>
      <c r="V166" s="210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308" t="s">
        <v>849</v>
      </c>
      <c r="C167" s="206" t="n">
        <f aca="false">H167+E167</f>
        <v>116.63</v>
      </c>
      <c r="D167" s="206"/>
      <c r="E167" s="206" t="n">
        <f aca="false">F167+G167</f>
        <v>7.63</v>
      </c>
      <c r="F167" s="206" t="n">
        <f aca="false">0.04*H167</f>
        <v>4.36</v>
      </c>
      <c r="G167" s="206" t="n">
        <f aca="false">0.03*H167</f>
        <v>3.27</v>
      </c>
      <c r="H167" s="206" t="n">
        <f aca="false">T167</f>
        <v>109</v>
      </c>
      <c r="I167" s="206" t="n">
        <f aca="false">0.6*C167</f>
        <v>69.978</v>
      </c>
      <c r="J167" s="208"/>
      <c r="K167" s="208"/>
      <c r="L167" s="208"/>
      <c r="M167" s="208"/>
      <c r="N167" s="208"/>
      <c r="O167" s="206" t="n">
        <v>70681</v>
      </c>
      <c r="P167" s="206" t="n">
        <v>70790</v>
      </c>
      <c r="Q167" s="221"/>
      <c r="R167" s="404"/>
      <c r="S167" s="223" t="n">
        <v>1</v>
      </c>
      <c r="T167" s="206" t="n">
        <f aca="false">(P167-O167)*S167</f>
        <v>109</v>
      </c>
      <c r="U167" s="673" t="s">
        <v>947</v>
      </c>
      <c r="V167" s="210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308" t="s">
        <v>246</v>
      </c>
      <c r="C168" s="206" t="n">
        <f aca="false">H168+E168</f>
        <v>108.07</v>
      </c>
      <c r="D168" s="206"/>
      <c r="E168" s="206" t="n">
        <f aca="false">F168+G168</f>
        <v>7.07</v>
      </c>
      <c r="F168" s="206" t="n">
        <f aca="false">0.04*H168</f>
        <v>4.04</v>
      </c>
      <c r="G168" s="206" t="n">
        <f aca="false">0.03*H168</f>
        <v>3.03</v>
      </c>
      <c r="H168" s="206" t="n">
        <f aca="false">T168</f>
        <v>101</v>
      </c>
      <c r="I168" s="206" t="n">
        <f aca="false">0.6*C168</f>
        <v>64.842</v>
      </c>
      <c r="J168" s="208"/>
      <c r="K168" s="208"/>
      <c r="L168" s="208"/>
      <c r="M168" s="208"/>
      <c r="N168" s="208"/>
      <c r="O168" s="206" t="n">
        <v>9874</v>
      </c>
      <c r="P168" s="206" t="n">
        <v>9975</v>
      </c>
      <c r="Q168" s="208" t="s">
        <v>35</v>
      </c>
      <c r="R168" s="304"/>
      <c r="S168" s="223" t="n">
        <v>1</v>
      </c>
      <c r="T168" s="206" t="n">
        <f aca="false">(P168-O168)*S168</f>
        <v>101</v>
      </c>
      <c r="U168" s="673" t="s">
        <v>948</v>
      </c>
      <c r="V168" s="210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308" t="s">
        <v>248</v>
      </c>
      <c r="C169" s="605" t="n">
        <f aca="false">H169+E169</f>
        <v>698.71</v>
      </c>
      <c r="D169" s="605"/>
      <c r="E169" s="605" t="n">
        <f aca="false">F169+G169</f>
        <v>45.71</v>
      </c>
      <c r="F169" s="605" t="n">
        <f aca="false">0.04*H169</f>
        <v>26.12</v>
      </c>
      <c r="G169" s="605" t="n">
        <f aca="false">0.03*H169</f>
        <v>19.59</v>
      </c>
      <c r="H169" s="605" t="n">
        <f aca="false">T169</f>
        <v>653</v>
      </c>
      <c r="I169" s="605" t="n">
        <f aca="false">0.6*C169</f>
        <v>419.226</v>
      </c>
      <c r="J169" s="606"/>
      <c r="K169" s="606"/>
      <c r="L169" s="606"/>
      <c r="M169" s="606"/>
      <c r="N169" s="606"/>
      <c r="O169" s="605" t="n">
        <v>23497</v>
      </c>
      <c r="P169" s="605" t="n">
        <v>24150</v>
      </c>
      <c r="Q169" s="606" t="s">
        <v>35</v>
      </c>
      <c r="R169" s="595"/>
      <c r="S169" s="607" t="n">
        <v>1</v>
      </c>
      <c r="T169" s="605" t="n">
        <f aca="false">(P169-O169)*S169</f>
        <v>653</v>
      </c>
      <c r="U169" s="673" t="s">
        <v>949</v>
      </c>
      <c r="V169" s="210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308" t="s">
        <v>250</v>
      </c>
      <c r="C170" s="206" t="n">
        <f aca="false">H170+E170</f>
        <v>3549.19</v>
      </c>
      <c r="D170" s="206"/>
      <c r="E170" s="206" t="n">
        <f aca="false">F170+G170</f>
        <v>232.19</v>
      </c>
      <c r="F170" s="206" t="n">
        <f aca="false">0.04*H170</f>
        <v>132.68</v>
      </c>
      <c r="G170" s="206" t="n">
        <f aca="false">0.03*H170</f>
        <v>99.51</v>
      </c>
      <c r="H170" s="206" t="n">
        <f aca="false">T170</f>
        <v>3317</v>
      </c>
      <c r="I170" s="206" t="n">
        <f aca="false">0.6*C170</f>
        <v>2129.514</v>
      </c>
      <c r="J170" s="208"/>
      <c r="K170" s="208"/>
      <c r="L170" s="208"/>
      <c r="M170" s="208"/>
      <c r="N170" s="208"/>
      <c r="O170" s="206" t="n">
        <v>83709</v>
      </c>
      <c r="P170" s="206" t="n">
        <v>87026</v>
      </c>
      <c r="Q170" s="9"/>
      <c r="R170" s="151"/>
      <c r="S170" s="223" t="n">
        <v>1</v>
      </c>
      <c r="T170" s="206" t="n">
        <f aca="false">(P170-O170)*S170</f>
        <v>3317</v>
      </c>
      <c r="U170" s="673" t="s">
        <v>950</v>
      </c>
      <c r="V170" s="210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308" t="s">
        <v>252</v>
      </c>
      <c r="C171" s="206" t="n">
        <f aca="false">H171+E171</f>
        <v>7554.2</v>
      </c>
      <c r="D171" s="206"/>
      <c r="E171" s="206" t="n">
        <f aca="false">F171+G171</f>
        <v>494.2</v>
      </c>
      <c r="F171" s="206" t="n">
        <f aca="false">0.04*H171</f>
        <v>282.4</v>
      </c>
      <c r="G171" s="206" t="n">
        <f aca="false">0.03*H171</f>
        <v>211.8</v>
      </c>
      <c r="H171" s="206" t="n">
        <f aca="false">T171</f>
        <v>7060</v>
      </c>
      <c r="I171" s="206" t="n">
        <f aca="false">0.6*C171</f>
        <v>4532.52</v>
      </c>
      <c r="J171" s="208"/>
      <c r="K171" s="208"/>
      <c r="L171" s="208"/>
      <c r="M171" s="208"/>
      <c r="N171" s="208"/>
      <c r="O171" s="206" t="n">
        <v>206853</v>
      </c>
      <c r="P171" s="206" t="n">
        <v>213913</v>
      </c>
      <c r="Q171" s="208"/>
      <c r="R171" s="304"/>
      <c r="S171" s="223" t="n">
        <v>1</v>
      </c>
      <c r="T171" s="206" t="n">
        <f aca="false">(P171-O171)*S171</f>
        <v>7060</v>
      </c>
      <c r="U171" s="673" t="s">
        <v>951</v>
      </c>
      <c r="V171" s="210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308" t="s">
        <v>254</v>
      </c>
      <c r="C172" s="206" t="n">
        <f aca="false">H172+E172</f>
        <v>1048.6</v>
      </c>
      <c r="D172" s="206"/>
      <c r="E172" s="206" t="n">
        <f aca="false">F172+G172</f>
        <v>68.6</v>
      </c>
      <c r="F172" s="206" t="n">
        <f aca="false">0.04*H172</f>
        <v>39.2</v>
      </c>
      <c r="G172" s="206" t="n">
        <f aca="false">0.03*H172</f>
        <v>29.4</v>
      </c>
      <c r="H172" s="206" t="n">
        <f aca="false">T172</f>
        <v>980</v>
      </c>
      <c r="I172" s="206" t="n">
        <f aca="false">0.6*C172</f>
        <v>629.16</v>
      </c>
      <c r="J172" s="292"/>
      <c r="K172" s="292"/>
      <c r="L172" s="292"/>
      <c r="M172" s="292"/>
      <c r="N172" s="292"/>
      <c r="O172" s="206" t="n">
        <v>33762</v>
      </c>
      <c r="P172" s="206" t="n">
        <v>34742</v>
      </c>
      <c r="Q172" s="9"/>
      <c r="R172" s="304"/>
      <c r="S172" s="223" t="n">
        <v>1</v>
      </c>
      <c r="T172" s="206" t="n">
        <f aca="false">(P172-O172)*S172</f>
        <v>980</v>
      </c>
      <c r="U172" s="673" t="s">
        <v>952</v>
      </c>
      <c r="V172" s="210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5"/>
      <c r="C173" s="206" t="n">
        <f aca="false">H173+E173</f>
        <v>231.12</v>
      </c>
      <c r="D173" s="206"/>
      <c r="E173" s="206" t="n">
        <f aca="false">F173+G173</f>
        <v>15.12</v>
      </c>
      <c r="F173" s="206" t="n">
        <f aca="false">0.04*H173</f>
        <v>8.64</v>
      </c>
      <c r="G173" s="206" t="n">
        <f aca="false">0.03*H173</f>
        <v>6.48</v>
      </c>
      <c r="H173" s="206" t="n">
        <f aca="false">T173</f>
        <v>216</v>
      </c>
      <c r="I173" s="206" t="n">
        <f aca="false">0.6*C173</f>
        <v>138.672</v>
      </c>
      <c r="J173" s="208"/>
      <c r="K173" s="208"/>
      <c r="L173" s="208"/>
      <c r="M173" s="208"/>
      <c r="N173" s="208"/>
      <c r="O173" s="206" t="n">
        <v>26424</v>
      </c>
      <c r="P173" s="206" t="n">
        <v>26640</v>
      </c>
      <c r="Q173" s="9"/>
      <c r="R173" s="151"/>
      <c r="S173" s="223" t="n">
        <v>1</v>
      </c>
      <c r="T173" s="206" t="n">
        <f aca="false">(P173-O173)*S173</f>
        <v>216</v>
      </c>
      <c r="U173" s="673" t="n">
        <v>8383</v>
      </c>
      <c r="V173" s="210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05" t="s">
        <v>257</v>
      </c>
      <c r="C174" s="161" t="n">
        <f aca="false">H174+E174</f>
        <v>21338.7104</v>
      </c>
      <c r="D174" s="161"/>
      <c r="E174" s="161" t="n">
        <f aca="false">F174+G174</f>
        <v>1395.9904</v>
      </c>
      <c r="F174" s="161" t="n">
        <f aca="false">0.04*H174</f>
        <v>797.708799999999</v>
      </c>
      <c r="G174" s="161" t="n">
        <f aca="false">0.03*H174</f>
        <v>598.281599999999</v>
      </c>
      <c r="H174" s="161" t="n">
        <f aca="false">T174</f>
        <v>19942.72</v>
      </c>
      <c r="I174" s="161" t="n">
        <f aca="false">T175+250+750</f>
        <v>1589</v>
      </c>
      <c r="J174" s="292"/>
      <c r="K174" s="292"/>
      <c r="L174" s="292"/>
      <c r="M174" s="292"/>
      <c r="N174" s="292"/>
      <c r="O174" s="608" t="n">
        <v>64498.046</v>
      </c>
      <c r="P174" s="608" t="n">
        <v>64996.614</v>
      </c>
      <c r="Q174" s="221"/>
      <c r="R174" s="404"/>
      <c r="S174" s="161" t="n">
        <v>40</v>
      </c>
      <c r="T174" s="206" t="n">
        <f aca="false">(P174-O174)*S174</f>
        <v>19942.72</v>
      </c>
      <c r="U174" s="673" t="s">
        <v>953</v>
      </c>
      <c r="V174" s="210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680" t="s">
        <v>954</v>
      </c>
      <c r="C175" s="206" t="n">
        <f aca="false">H175+E175</f>
        <v>630.23</v>
      </c>
      <c r="D175" s="206"/>
      <c r="E175" s="206" t="n">
        <f aca="false">F175+G175</f>
        <v>41.23</v>
      </c>
      <c r="F175" s="206" t="n">
        <f aca="false">0.04*H175</f>
        <v>23.56</v>
      </c>
      <c r="G175" s="206" t="n">
        <f aca="false">0.03*H175</f>
        <v>17.67</v>
      </c>
      <c r="H175" s="206" t="n">
        <f aca="false">T175</f>
        <v>589</v>
      </c>
      <c r="I175" s="206" t="n">
        <f aca="false">0.6*C175</f>
        <v>378.138</v>
      </c>
      <c r="J175" s="208"/>
      <c r="K175" s="208"/>
      <c r="L175" s="208"/>
      <c r="M175" s="208"/>
      <c r="N175" s="208"/>
      <c r="O175" s="206" t="n">
        <v>358</v>
      </c>
      <c r="P175" s="206" t="n">
        <v>947</v>
      </c>
      <c r="Q175" s="9"/>
      <c r="R175" s="151"/>
      <c r="S175" s="223" t="n">
        <v>1</v>
      </c>
      <c r="T175" s="206" t="n">
        <f aca="false">(P175-O175)*S175</f>
        <v>589</v>
      </c>
      <c r="U175" s="673" t="s">
        <v>955</v>
      </c>
      <c r="V175" s="210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609" t="s">
        <v>259</v>
      </c>
      <c r="C176" s="206" t="n">
        <f aca="false">H176+E176</f>
        <v>759.7</v>
      </c>
      <c r="D176" s="206"/>
      <c r="E176" s="206" t="n">
        <f aca="false">F176+G176</f>
        <v>49.7</v>
      </c>
      <c r="F176" s="206" t="n">
        <f aca="false">0.04*H176</f>
        <v>28.4</v>
      </c>
      <c r="G176" s="206" t="n">
        <f aca="false">0.03*H176</f>
        <v>21.3</v>
      </c>
      <c r="H176" s="206" t="n">
        <f aca="false">T176</f>
        <v>710</v>
      </c>
      <c r="I176" s="206" t="n">
        <f aca="false">0.6*C176</f>
        <v>455.82</v>
      </c>
      <c r="J176" s="208"/>
      <c r="K176" s="208"/>
      <c r="L176" s="208"/>
      <c r="M176" s="208"/>
      <c r="N176" s="208"/>
      <c r="O176" s="206" t="n">
        <v>32392</v>
      </c>
      <c r="P176" s="206" t="n">
        <v>33102</v>
      </c>
      <c r="Q176" s="9"/>
      <c r="R176" s="151"/>
      <c r="S176" s="223" t="n">
        <v>1</v>
      </c>
      <c r="T176" s="206" t="n">
        <f aca="false">(P176-O176)*S176</f>
        <v>710</v>
      </c>
      <c r="U176" s="681" t="s">
        <v>956</v>
      </c>
      <c r="V176" s="153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609"/>
      <c r="C177" s="188" t="n">
        <f aca="false">H177+E177</f>
        <v>15388.7399999998</v>
      </c>
      <c r="D177" s="188"/>
      <c r="E177" s="188" t="n">
        <f aca="false">F177+G177</f>
        <v>1006.73999999999</v>
      </c>
      <c r="F177" s="188" t="n">
        <f aca="false">0.04*H177</f>
        <v>575.279999999993</v>
      </c>
      <c r="G177" s="188" t="n">
        <f aca="false">0.03*H177</f>
        <v>431.459999999995</v>
      </c>
      <c r="H177" s="188" t="n">
        <f aca="false">T177</f>
        <v>14381.9999999998</v>
      </c>
      <c r="I177" s="303" t="n">
        <f aca="false">0.6*C177</f>
        <v>9233.24399999989</v>
      </c>
      <c r="J177" s="25"/>
      <c r="K177" s="25"/>
      <c r="L177" s="25"/>
      <c r="M177" s="25"/>
      <c r="N177" s="25"/>
      <c r="O177" s="610" t="n">
        <v>37304.9</v>
      </c>
      <c r="P177" s="610" t="n">
        <v>37544.6</v>
      </c>
      <c r="Q177" s="25" t="s">
        <v>35</v>
      </c>
      <c r="R177" s="611"/>
      <c r="S177" s="612" t="n">
        <v>60</v>
      </c>
      <c r="T177" s="188" t="n">
        <f aca="false">(P177-O177)*S177</f>
        <v>14381.9999999998</v>
      </c>
      <c r="U177" s="640" t="s">
        <v>957</v>
      </c>
      <c r="V177" s="153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613" t="s">
        <v>262</v>
      </c>
      <c r="C178" s="449" t="n">
        <f aca="false">H178+E178</f>
        <v>3319.14</v>
      </c>
      <c r="D178" s="449"/>
      <c r="E178" s="449" t="n">
        <f aca="false">G178+F178</f>
        <v>217.14</v>
      </c>
      <c r="F178" s="449" t="n">
        <f aca="false">0.04*H178</f>
        <v>124.08</v>
      </c>
      <c r="G178" s="449" t="n">
        <f aca="false">0.03*H178</f>
        <v>93.06</v>
      </c>
      <c r="H178" s="449" t="n">
        <f aca="false">T178</f>
        <v>3102</v>
      </c>
      <c r="I178" s="449" t="n">
        <f aca="false">0.6*C178</f>
        <v>1991.484</v>
      </c>
      <c r="J178" s="614"/>
      <c r="K178" s="614"/>
      <c r="L178" s="614"/>
      <c r="M178" s="614"/>
      <c r="N178" s="614"/>
      <c r="O178" s="449" t="n">
        <v>97411</v>
      </c>
      <c r="P178" s="449" t="n">
        <v>100513</v>
      </c>
      <c r="Q178" s="615"/>
      <c r="R178" s="616"/>
      <c r="S178" s="617" t="n">
        <v>1</v>
      </c>
      <c r="T178" s="449" t="n">
        <f aca="false">(P178-O178)*S178</f>
        <v>3102</v>
      </c>
      <c r="U178" s="640" t="s">
        <v>958</v>
      </c>
      <c r="V178" s="153" t="s">
        <v>959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236" t="s">
        <v>264</v>
      </c>
      <c r="C179" s="148" t="n">
        <f aca="false">H179+E179</f>
        <v>712.62</v>
      </c>
      <c r="D179" s="148"/>
      <c r="E179" s="148" t="n">
        <f aca="false">F179+G179</f>
        <v>46.62</v>
      </c>
      <c r="F179" s="148" t="n">
        <f aca="false">0.04*H179</f>
        <v>26.64</v>
      </c>
      <c r="G179" s="148" t="n">
        <f aca="false">0.03*H179</f>
        <v>19.98</v>
      </c>
      <c r="H179" s="148" t="n">
        <f aca="false">T179</f>
        <v>666</v>
      </c>
      <c r="I179" s="148" t="n">
        <f aca="false">0.6*C179</f>
        <v>427.572</v>
      </c>
      <c r="J179" s="25"/>
      <c r="K179" s="25"/>
      <c r="L179" s="25"/>
      <c r="M179" s="25"/>
      <c r="N179" s="25"/>
      <c r="O179" s="148" t="n">
        <v>8339</v>
      </c>
      <c r="P179" s="148" t="n">
        <v>9005</v>
      </c>
      <c r="Q179" s="204"/>
      <c r="R179" s="276"/>
      <c r="S179" s="239" t="n">
        <v>1</v>
      </c>
      <c r="T179" s="148" t="n">
        <f aca="false">(P179-O179)*S179</f>
        <v>666</v>
      </c>
      <c r="U179" s="640" t="s">
        <v>960</v>
      </c>
      <c r="V179" s="153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236" t="s">
        <v>851</v>
      </c>
      <c r="C180" s="148" t="n">
        <f aca="false">H180+E180</f>
        <v>695.5</v>
      </c>
      <c r="D180" s="148"/>
      <c r="E180" s="148" t="n">
        <f aca="false">F180+G180</f>
        <v>45.5</v>
      </c>
      <c r="F180" s="148" t="n">
        <f aca="false">0.04*H180</f>
        <v>26</v>
      </c>
      <c r="G180" s="148" t="n">
        <f aca="false">0.03*H180</f>
        <v>19.5</v>
      </c>
      <c r="H180" s="148" t="n">
        <f aca="false">T180</f>
        <v>650</v>
      </c>
      <c r="I180" s="148" t="n">
        <f aca="false">0.6*C180</f>
        <v>417.3</v>
      </c>
      <c r="J180" s="25"/>
      <c r="K180" s="25"/>
      <c r="L180" s="25"/>
      <c r="M180" s="25"/>
      <c r="N180" s="25"/>
      <c r="O180" s="148" t="n">
        <v>4476</v>
      </c>
      <c r="P180" s="148" t="n">
        <v>5126</v>
      </c>
      <c r="Q180" s="204"/>
      <c r="R180" s="276"/>
      <c r="S180" s="239" t="n">
        <v>1</v>
      </c>
      <c r="T180" s="148" t="n">
        <f aca="false">(P180-O180)*S180</f>
        <v>650</v>
      </c>
      <c r="U180" s="640" t="n">
        <v>70373</v>
      </c>
      <c r="V180" s="153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236" t="s">
        <v>852</v>
      </c>
      <c r="C181" s="148" t="n">
        <f aca="false">H181+E181</f>
        <v>848.51</v>
      </c>
      <c r="D181" s="148"/>
      <c r="E181" s="148" t="n">
        <f aca="false">F181+G181</f>
        <v>55.51</v>
      </c>
      <c r="F181" s="148" t="n">
        <f aca="false">0.04*H181</f>
        <v>31.72</v>
      </c>
      <c r="G181" s="148" t="n">
        <f aca="false">0.03*H181</f>
        <v>23.79</v>
      </c>
      <c r="H181" s="148" t="n">
        <f aca="false">T181</f>
        <v>793</v>
      </c>
      <c r="I181" s="148" t="n">
        <f aca="false">0.6*C181</f>
        <v>509.106</v>
      </c>
      <c r="J181" s="25"/>
      <c r="K181" s="25"/>
      <c r="L181" s="25"/>
      <c r="M181" s="25"/>
      <c r="N181" s="25"/>
      <c r="O181" s="148" t="n">
        <v>9697</v>
      </c>
      <c r="P181" s="148" t="n">
        <v>10490</v>
      </c>
      <c r="Q181" s="204"/>
      <c r="R181" s="276"/>
      <c r="S181" s="148" t="n">
        <v>1</v>
      </c>
      <c r="T181" s="148" t="n">
        <f aca="false">(P181-O181)*S181</f>
        <v>793</v>
      </c>
      <c r="U181" s="640" t="n">
        <v>99648</v>
      </c>
      <c r="V181" s="153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236" t="s">
        <v>853</v>
      </c>
      <c r="C182" s="148" t="n">
        <f aca="false">H182+E182</f>
        <v>820.69</v>
      </c>
      <c r="D182" s="148"/>
      <c r="E182" s="148" t="n">
        <f aca="false">F182+G182</f>
        <v>53.69</v>
      </c>
      <c r="F182" s="148" t="n">
        <f aca="false">0.04*H182</f>
        <v>30.68</v>
      </c>
      <c r="G182" s="148" t="n">
        <f aca="false">0.03*H182</f>
        <v>23.01</v>
      </c>
      <c r="H182" s="148" t="n">
        <f aca="false">T182</f>
        <v>767</v>
      </c>
      <c r="I182" s="148" t="n">
        <f aca="false">0.6*C182</f>
        <v>492.414</v>
      </c>
      <c r="J182" s="25"/>
      <c r="K182" s="25"/>
      <c r="L182" s="25"/>
      <c r="M182" s="25"/>
      <c r="N182" s="25" t="s">
        <v>271</v>
      </c>
      <c r="O182" s="148" t="n">
        <v>35202</v>
      </c>
      <c r="P182" s="148" t="n">
        <v>35969</v>
      </c>
      <c r="Q182" s="237"/>
      <c r="R182" s="259"/>
      <c r="S182" s="148" t="n">
        <v>1</v>
      </c>
      <c r="T182" s="148" t="n">
        <f aca="false">(P182-O182)*S182</f>
        <v>767</v>
      </c>
      <c r="U182" s="640" t="n">
        <v>98600</v>
      </c>
      <c r="V182" s="153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236" t="s">
        <v>854</v>
      </c>
      <c r="C183" s="148" t="n">
        <f aca="false">H183+E183</f>
        <v>480.43</v>
      </c>
      <c r="D183" s="148"/>
      <c r="E183" s="148" t="n">
        <f aca="false">F183+G183</f>
        <v>31.43</v>
      </c>
      <c r="F183" s="148" t="n">
        <f aca="false">0.04*H183</f>
        <v>17.96</v>
      </c>
      <c r="G183" s="148" t="n">
        <f aca="false">0.03*H183</f>
        <v>13.47</v>
      </c>
      <c r="H183" s="148" t="n">
        <f aca="false">T183</f>
        <v>449</v>
      </c>
      <c r="I183" s="148" t="n">
        <f aca="false">0.6*C183</f>
        <v>288.258</v>
      </c>
      <c r="J183" s="25"/>
      <c r="K183" s="25"/>
      <c r="L183" s="25"/>
      <c r="M183" s="25"/>
      <c r="N183" s="25" t="s">
        <v>274</v>
      </c>
      <c r="O183" s="148" t="n">
        <v>87000</v>
      </c>
      <c r="P183" s="148" t="n">
        <v>87449</v>
      </c>
      <c r="Q183" s="204"/>
      <c r="R183" s="276"/>
      <c r="S183" s="148" t="n">
        <v>1</v>
      </c>
      <c r="T183" s="148" t="n">
        <f aca="false">(P183-O183)*S183</f>
        <v>449</v>
      </c>
      <c r="U183" s="640" t="n">
        <v>98517</v>
      </c>
      <c r="V183" s="153" t="s">
        <v>855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236" t="s">
        <v>856</v>
      </c>
      <c r="C184" s="148" t="n">
        <f aca="false">H184+E184</f>
        <v>889.17</v>
      </c>
      <c r="D184" s="148"/>
      <c r="E184" s="148" t="n">
        <f aca="false">F184++G184</f>
        <v>58.17</v>
      </c>
      <c r="F184" s="148" t="n">
        <f aca="false">0.04*H184</f>
        <v>33.24</v>
      </c>
      <c r="G184" s="148" t="n">
        <f aca="false">0.03*H184</f>
        <v>24.93</v>
      </c>
      <c r="H184" s="148" t="n">
        <f aca="false">T184</f>
        <v>831</v>
      </c>
      <c r="I184" s="148" t="n">
        <f aca="false">0.6*C184</f>
        <v>533.502</v>
      </c>
      <c r="J184" s="25"/>
      <c r="K184" s="25"/>
      <c r="L184" s="25"/>
      <c r="M184" s="25"/>
      <c r="N184" s="25" t="s">
        <v>277</v>
      </c>
      <c r="O184" s="148" t="n">
        <v>46443</v>
      </c>
      <c r="P184" s="148" t="n">
        <v>47274</v>
      </c>
      <c r="Q184" s="25" t="s">
        <v>35</v>
      </c>
      <c r="R184" s="226"/>
      <c r="S184" s="239" t="n">
        <v>1</v>
      </c>
      <c r="T184" s="148" t="n">
        <f aca="false">(P184-O184)*S184</f>
        <v>831</v>
      </c>
      <c r="U184" s="640" t="n">
        <v>98627</v>
      </c>
      <c r="V184" s="153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7" t="s">
        <v>857</v>
      </c>
      <c r="C185" s="148" t="n">
        <f aca="false">H185+E185</f>
        <v>282.48</v>
      </c>
      <c r="D185" s="148"/>
      <c r="E185" s="148" t="n">
        <f aca="false">G185+F185</f>
        <v>18.48</v>
      </c>
      <c r="F185" s="148" t="n">
        <f aca="false">0.04*H185</f>
        <v>10.56</v>
      </c>
      <c r="G185" s="148" t="n">
        <f aca="false">0.03*H185</f>
        <v>7.92</v>
      </c>
      <c r="H185" s="148" t="n">
        <f aca="false">T185</f>
        <v>264</v>
      </c>
      <c r="I185" s="148" t="n">
        <f aca="false">0.6*C185</f>
        <v>169.488</v>
      </c>
      <c r="J185" s="25"/>
      <c r="K185" s="25"/>
      <c r="L185" s="25"/>
      <c r="M185" s="25"/>
      <c r="N185" s="25"/>
      <c r="O185" s="148" t="n">
        <v>74211</v>
      </c>
      <c r="P185" s="148" t="n">
        <v>74475</v>
      </c>
      <c r="Q185" s="237"/>
      <c r="R185" s="259"/>
      <c r="S185" s="239" t="n">
        <v>1</v>
      </c>
      <c r="T185" s="148" t="n">
        <f aca="false">(P185-O185)*S185</f>
        <v>264</v>
      </c>
      <c r="U185" s="640" t="n">
        <v>98556</v>
      </c>
      <c r="V185" s="153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236" t="s">
        <v>858</v>
      </c>
      <c r="C186" s="148" t="n">
        <f aca="false">H186+E186</f>
        <v>464.38</v>
      </c>
      <c r="D186" s="148"/>
      <c r="E186" s="148" t="n">
        <f aca="false">F186+G186</f>
        <v>30.38</v>
      </c>
      <c r="F186" s="148" t="n">
        <f aca="false">0.04*H186</f>
        <v>17.36</v>
      </c>
      <c r="G186" s="148" t="n">
        <f aca="false">0.03*H186</f>
        <v>13.02</v>
      </c>
      <c r="H186" s="148" t="n">
        <f aca="false">T186</f>
        <v>434</v>
      </c>
      <c r="I186" s="148" t="n">
        <f aca="false">0.6*C186</f>
        <v>278.628</v>
      </c>
      <c r="J186" s="25"/>
      <c r="K186" s="25"/>
      <c r="L186" s="25"/>
      <c r="M186" s="25"/>
      <c r="N186" s="25"/>
      <c r="O186" s="148" t="n">
        <v>71754</v>
      </c>
      <c r="P186" s="148" t="n">
        <v>72188</v>
      </c>
      <c r="Q186" s="204"/>
      <c r="R186" s="276"/>
      <c r="S186" s="239" t="n">
        <v>1</v>
      </c>
      <c r="T186" s="148" t="n">
        <f aca="false">(P186-O186)*S186</f>
        <v>434</v>
      </c>
      <c r="U186" s="640" t="n">
        <v>98503</v>
      </c>
      <c r="V186" s="153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23" t="s">
        <v>283</v>
      </c>
      <c r="C187" s="148" t="n">
        <f aca="false">H187+E187</f>
        <v>811.06</v>
      </c>
      <c r="D187" s="148"/>
      <c r="E187" s="148" t="n">
        <f aca="false">F187+G187</f>
        <v>53.06</v>
      </c>
      <c r="F187" s="148" t="n">
        <f aca="false">0.04*H187</f>
        <v>30.32</v>
      </c>
      <c r="G187" s="148" t="n">
        <f aca="false">0.03*H187</f>
        <v>22.74</v>
      </c>
      <c r="H187" s="148" t="n">
        <f aca="false">T187</f>
        <v>758</v>
      </c>
      <c r="I187" s="148" t="n">
        <f aca="false">0.6*C187</f>
        <v>486.636</v>
      </c>
      <c r="J187" s="25"/>
      <c r="K187" s="25"/>
      <c r="L187" s="25"/>
      <c r="M187" s="25"/>
      <c r="N187" s="25"/>
      <c r="O187" s="148" t="n">
        <v>83668</v>
      </c>
      <c r="P187" s="148" t="n">
        <v>84426</v>
      </c>
      <c r="Q187" s="237"/>
      <c r="R187" s="259"/>
      <c r="S187" s="239" t="n">
        <v>1</v>
      </c>
      <c r="T187" s="148" t="n">
        <f aca="false">(P187-O187)*S187</f>
        <v>758</v>
      </c>
      <c r="U187" s="640" t="n">
        <v>98630</v>
      </c>
      <c r="V187" s="153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23"/>
      <c r="C188" s="369" t="n">
        <f aca="false">H188+E188</f>
        <v>793.94</v>
      </c>
      <c r="D188" s="148"/>
      <c r="E188" s="148" t="n">
        <f aca="false">F188+G188</f>
        <v>51.94</v>
      </c>
      <c r="F188" s="148" t="n">
        <f aca="false">0.04*H188</f>
        <v>29.68</v>
      </c>
      <c r="G188" s="148" t="n">
        <f aca="false">0.03*H188</f>
        <v>22.26</v>
      </c>
      <c r="H188" s="148" t="n">
        <f aca="false">T188</f>
        <v>742</v>
      </c>
      <c r="I188" s="148" t="n">
        <f aca="false">0.6*C188</f>
        <v>476.364</v>
      </c>
      <c r="J188" s="25"/>
      <c r="K188" s="25"/>
      <c r="L188" s="25"/>
      <c r="M188" s="25"/>
      <c r="N188" s="25"/>
      <c r="O188" s="148" t="n">
        <v>76284</v>
      </c>
      <c r="P188" s="148" t="n">
        <v>77026</v>
      </c>
      <c r="Q188" s="204"/>
      <c r="R188" s="362"/>
      <c r="S188" s="239" t="n">
        <v>1</v>
      </c>
      <c r="T188" s="148" t="n">
        <f aca="false">(P188-O188)*S188</f>
        <v>742</v>
      </c>
      <c r="U188" s="640" t="s">
        <v>961</v>
      </c>
      <c r="V188" s="153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236" t="s">
        <v>286</v>
      </c>
      <c r="C189" s="148" t="n">
        <f aca="false">H189+E189</f>
        <v>0</v>
      </c>
      <c r="D189" s="148"/>
      <c r="E189" s="148" t="n">
        <f aca="false">F189+G189</f>
        <v>0</v>
      </c>
      <c r="F189" s="148" t="n">
        <f aca="false">0.04*H189</f>
        <v>0</v>
      </c>
      <c r="G189" s="148" t="n">
        <f aca="false">0.03*H189</f>
        <v>0</v>
      </c>
      <c r="H189" s="148" t="n">
        <f aca="false">T189</f>
        <v>0</v>
      </c>
      <c r="I189" s="148" t="n">
        <f aca="false">0.6*C189</f>
        <v>0</v>
      </c>
      <c r="J189" s="25"/>
      <c r="K189" s="25"/>
      <c r="L189" s="25"/>
      <c r="M189" s="25"/>
      <c r="N189" s="25"/>
      <c r="O189" s="148" t="n">
        <v>19403</v>
      </c>
      <c r="P189" s="148" t="n">
        <v>19403</v>
      </c>
      <c r="Q189" s="204"/>
      <c r="R189" s="149"/>
      <c r="S189" s="148" t="n">
        <v>1</v>
      </c>
      <c r="T189" s="148" t="n">
        <f aca="false">(P189-O189)*S189</f>
        <v>0</v>
      </c>
      <c r="U189" s="640" t="n">
        <v>8726</v>
      </c>
      <c r="V189" s="153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236" t="s">
        <v>859</v>
      </c>
      <c r="C190" s="148" t="n">
        <f aca="false">H190+E190</f>
        <v>1557.92</v>
      </c>
      <c r="D190" s="148"/>
      <c r="E190" s="148" t="n">
        <f aca="false">F190+G190</f>
        <v>101.92</v>
      </c>
      <c r="F190" s="148" t="n">
        <f aca="false">0.04*H190</f>
        <v>58.24</v>
      </c>
      <c r="G190" s="148" t="n">
        <f aca="false">0.03*H190</f>
        <v>43.68</v>
      </c>
      <c r="H190" s="148" t="n">
        <f aca="false">T190</f>
        <v>1456</v>
      </c>
      <c r="I190" s="148" t="n">
        <f aca="false">0.6*C190</f>
        <v>934.752</v>
      </c>
      <c r="J190" s="25"/>
      <c r="K190" s="25"/>
      <c r="L190" s="25"/>
      <c r="M190" s="25"/>
      <c r="N190" s="25"/>
      <c r="O190" s="148" t="n">
        <v>133705</v>
      </c>
      <c r="P190" s="148" t="n">
        <v>135161</v>
      </c>
      <c r="Q190" s="204"/>
      <c r="R190" s="276"/>
      <c r="S190" s="148" t="n">
        <v>1</v>
      </c>
      <c r="T190" s="148" t="n">
        <f aca="false">(P190-O190)*S190</f>
        <v>1456</v>
      </c>
      <c r="U190" s="640" t="n">
        <v>542003</v>
      </c>
      <c r="V190" s="153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236" t="s">
        <v>860</v>
      </c>
      <c r="C191" s="148" t="n">
        <f aca="false">H191+E191</f>
        <v>360.59</v>
      </c>
      <c r="D191" s="148"/>
      <c r="E191" s="148" t="n">
        <f aca="false">F191+G191</f>
        <v>23.59</v>
      </c>
      <c r="F191" s="148" t="n">
        <f aca="false">0.04*H191</f>
        <v>13.48</v>
      </c>
      <c r="G191" s="148" t="n">
        <f aca="false">0.03*H191</f>
        <v>10.11</v>
      </c>
      <c r="H191" s="148" t="n">
        <f aca="false">T191</f>
        <v>337</v>
      </c>
      <c r="I191" s="148" t="n">
        <f aca="false">0.6*C191</f>
        <v>216.354</v>
      </c>
      <c r="J191" s="25"/>
      <c r="K191" s="25"/>
      <c r="L191" s="25"/>
      <c r="M191" s="25"/>
      <c r="N191" s="25" t="s">
        <v>291</v>
      </c>
      <c r="O191" s="148" t="n">
        <v>43990</v>
      </c>
      <c r="P191" s="148" t="n">
        <v>44327</v>
      </c>
      <c r="Q191" s="25" t="s">
        <v>39</v>
      </c>
      <c r="R191" s="226"/>
      <c r="S191" s="148" t="n">
        <v>1</v>
      </c>
      <c r="T191" s="148" t="n">
        <f aca="false">(P191-O191)*S191</f>
        <v>337</v>
      </c>
      <c r="U191" s="640" t="n">
        <v>100986</v>
      </c>
      <c r="V191" s="153" t="s">
        <v>343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236" t="s">
        <v>862</v>
      </c>
      <c r="C192" s="148" t="n">
        <f aca="false">H192+E192</f>
        <v>586.36</v>
      </c>
      <c r="D192" s="148"/>
      <c r="E192" s="148" t="n">
        <f aca="false">F192+G192</f>
        <v>38.36</v>
      </c>
      <c r="F192" s="148" t="n">
        <f aca="false">0.04*H192</f>
        <v>21.92</v>
      </c>
      <c r="G192" s="148" t="n">
        <f aca="false">0.03*H192</f>
        <v>16.44</v>
      </c>
      <c r="H192" s="148" t="n">
        <f aca="false">T192</f>
        <v>548</v>
      </c>
      <c r="I192" s="148" t="n">
        <f aca="false">0.6*C192</f>
        <v>351.816</v>
      </c>
      <c r="J192" s="25"/>
      <c r="K192" s="25"/>
      <c r="L192" s="25"/>
      <c r="M192" s="25"/>
      <c r="N192" s="25"/>
      <c r="O192" s="148" t="n">
        <v>96461</v>
      </c>
      <c r="P192" s="148" t="n">
        <v>97009</v>
      </c>
      <c r="Q192" s="25" t="s">
        <v>153</v>
      </c>
      <c r="R192" s="226"/>
      <c r="S192" s="148" t="n">
        <v>1</v>
      </c>
      <c r="T192" s="148" t="n">
        <f aca="false">(P192-O192)*S192</f>
        <v>548</v>
      </c>
      <c r="U192" s="640" t="n">
        <v>70386</v>
      </c>
      <c r="V192" s="153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236" t="s">
        <v>863</v>
      </c>
      <c r="C193" s="148" t="n">
        <f aca="false">H193+E193</f>
        <v>658.05</v>
      </c>
      <c r="D193" s="148"/>
      <c r="E193" s="148" t="n">
        <f aca="false">F193+G193</f>
        <v>43.05</v>
      </c>
      <c r="F193" s="148" t="n">
        <f aca="false">0.04*H193</f>
        <v>24.6</v>
      </c>
      <c r="G193" s="148" t="n">
        <f aca="false">0.03*H193</f>
        <v>18.45</v>
      </c>
      <c r="H193" s="148" t="n">
        <f aca="false">T193</f>
        <v>615</v>
      </c>
      <c r="I193" s="148" t="n">
        <f aca="false">0.6*C193</f>
        <v>394.83</v>
      </c>
      <c r="J193" s="25"/>
      <c r="K193" s="25"/>
      <c r="L193" s="25"/>
      <c r="M193" s="25"/>
      <c r="N193" s="25"/>
      <c r="O193" s="148" t="n">
        <v>56642</v>
      </c>
      <c r="P193" s="148" t="n">
        <v>57257</v>
      </c>
      <c r="Q193" s="25" t="s">
        <v>39</v>
      </c>
      <c r="R193" s="226"/>
      <c r="S193" s="148" t="n">
        <v>1</v>
      </c>
      <c r="T193" s="148" t="n">
        <f aca="false">(P193-O193)*S193</f>
        <v>615</v>
      </c>
      <c r="U193" s="640" t="n">
        <v>64591</v>
      </c>
      <c r="V193" s="153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481" t="s">
        <v>864</v>
      </c>
      <c r="C194" s="148" t="n">
        <f aca="false">H194+E194</f>
        <v>2105.76</v>
      </c>
      <c r="D194" s="148"/>
      <c r="E194" s="148" t="n">
        <f aca="false">G194+F194</f>
        <v>137.76</v>
      </c>
      <c r="F194" s="148" t="n">
        <f aca="false">0.04*H194</f>
        <v>78.72</v>
      </c>
      <c r="G194" s="148" t="n">
        <f aca="false">0.03*H194</f>
        <v>59.04</v>
      </c>
      <c r="H194" s="148" t="n">
        <f aca="false">T194</f>
        <v>1968</v>
      </c>
      <c r="I194" s="148" t="n">
        <f aca="false">0.6*C194</f>
        <v>1263.456</v>
      </c>
      <c r="J194" s="25"/>
      <c r="K194" s="25"/>
      <c r="L194" s="25"/>
      <c r="M194" s="25"/>
      <c r="N194" s="25"/>
      <c r="O194" s="148" t="n">
        <v>38394</v>
      </c>
      <c r="P194" s="148" t="n">
        <v>40362</v>
      </c>
      <c r="Q194" s="237"/>
      <c r="R194" s="259"/>
      <c r="S194" s="239" t="n">
        <v>1</v>
      </c>
      <c r="T194" s="148" t="n">
        <f aca="false">(P194-O194)*S194</f>
        <v>1968</v>
      </c>
      <c r="U194" s="640" t="n">
        <v>87125</v>
      </c>
      <c r="V194" s="153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236" t="s">
        <v>865</v>
      </c>
      <c r="C195" s="148" t="n">
        <f aca="false">H195+E195</f>
        <v>1110.66</v>
      </c>
      <c r="D195" s="148"/>
      <c r="E195" s="148" t="n">
        <f aca="false">G195+F195</f>
        <v>72.66</v>
      </c>
      <c r="F195" s="148" t="n">
        <f aca="false">0.04*H195</f>
        <v>41.52</v>
      </c>
      <c r="G195" s="148" t="n">
        <f aca="false">0.03*H195</f>
        <v>31.14</v>
      </c>
      <c r="H195" s="148" t="n">
        <f aca="false">T195</f>
        <v>1038</v>
      </c>
      <c r="I195" s="148" t="n">
        <f aca="false">0.6*C195</f>
        <v>666.396</v>
      </c>
      <c r="J195" s="25"/>
      <c r="K195" s="25"/>
      <c r="L195" s="25"/>
      <c r="M195" s="25"/>
      <c r="N195" s="25"/>
      <c r="O195" s="148" t="n">
        <v>74894</v>
      </c>
      <c r="P195" s="148" t="n">
        <v>75932</v>
      </c>
      <c r="Q195" s="204"/>
      <c r="R195" s="362"/>
      <c r="S195" s="239" t="n">
        <v>1</v>
      </c>
      <c r="T195" s="148" t="n">
        <f aca="false">(P195-O195)*S195</f>
        <v>1038</v>
      </c>
      <c r="U195" s="640" t="n">
        <v>87202</v>
      </c>
      <c r="V195" s="153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236" t="s">
        <v>866</v>
      </c>
      <c r="C196" s="148" t="n">
        <f aca="false">H196+E196</f>
        <v>363.8</v>
      </c>
      <c r="D196" s="148"/>
      <c r="E196" s="148" t="n">
        <f aca="false">F196+G196</f>
        <v>23.8</v>
      </c>
      <c r="F196" s="148" t="n">
        <f aca="false">0.04*H196</f>
        <v>13.6</v>
      </c>
      <c r="G196" s="148" t="n">
        <f aca="false">0.03*H196</f>
        <v>10.2</v>
      </c>
      <c r="H196" s="148" t="n">
        <f aca="false">T196</f>
        <v>340</v>
      </c>
      <c r="I196" s="148" t="n">
        <f aca="false">0.6*C196</f>
        <v>218.28</v>
      </c>
      <c r="J196" s="25"/>
      <c r="K196" s="25"/>
      <c r="L196" s="25"/>
      <c r="M196" s="25"/>
      <c r="N196" s="25"/>
      <c r="O196" s="148" t="n">
        <v>33000</v>
      </c>
      <c r="P196" s="148" t="n">
        <v>33340</v>
      </c>
      <c r="Q196" s="204"/>
      <c r="R196" s="276"/>
      <c r="S196" s="239" t="n">
        <v>1</v>
      </c>
      <c r="T196" s="148" t="n">
        <f aca="false">(P196-O196)*S196</f>
        <v>340</v>
      </c>
      <c r="U196" s="640" t="n">
        <v>99475</v>
      </c>
      <c r="V196" s="153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236" t="s">
        <v>867</v>
      </c>
      <c r="C197" s="148" t="n">
        <f aca="false">H197+E197</f>
        <v>288.9</v>
      </c>
      <c r="D197" s="148"/>
      <c r="E197" s="148" t="n">
        <f aca="false">F197+G197</f>
        <v>18.9</v>
      </c>
      <c r="F197" s="148" t="n">
        <f aca="false">0.04*H197</f>
        <v>10.8</v>
      </c>
      <c r="G197" s="148" t="n">
        <f aca="false">0.03*H197</f>
        <v>8.1</v>
      </c>
      <c r="H197" s="148" t="n">
        <f aca="false">T197</f>
        <v>270</v>
      </c>
      <c r="I197" s="148" t="n">
        <f aca="false">0.6*C197</f>
        <v>173.34</v>
      </c>
      <c r="J197" s="25"/>
      <c r="K197" s="25"/>
      <c r="L197" s="25"/>
      <c r="M197" s="25"/>
      <c r="N197" s="25"/>
      <c r="O197" s="148" t="n">
        <v>57042</v>
      </c>
      <c r="P197" s="148" t="n">
        <v>57312</v>
      </c>
      <c r="Q197" s="25"/>
      <c r="R197" s="226"/>
      <c r="S197" s="148" t="n">
        <v>1</v>
      </c>
      <c r="T197" s="148" t="n">
        <f aca="false">(P197-O197)*S197</f>
        <v>270</v>
      </c>
      <c r="U197" s="640" t="n">
        <v>100985</v>
      </c>
      <c r="V197" s="153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236" t="s">
        <v>867</v>
      </c>
      <c r="C198" s="148" t="n">
        <f aca="false">H198+E198</f>
        <v>150.87</v>
      </c>
      <c r="D198" s="148"/>
      <c r="E198" s="148" t="n">
        <f aca="false">F198+G198</f>
        <v>9.87</v>
      </c>
      <c r="F198" s="148" t="n">
        <f aca="false">0.04*H198</f>
        <v>5.64</v>
      </c>
      <c r="G198" s="148" t="n">
        <f aca="false">0.03*H198</f>
        <v>4.23</v>
      </c>
      <c r="H198" s="148" t="n">
        <f aca="false">T198</f>
        <v>141</v>
      </c>
      <c r="I198" s="148" t="n">
        <f aca="false">0.5*C198</f>
        <v>75.435</v>
      </c>
      <c r="J198" s="25"/>
      <c r="K198" s="25"/>
      <c r="L198" s="25"/>
      <c r="M198" s="25"/>
      <c r="N198" s="25"/>
      <c r="O198" s="148" t="n">
        <v>32848</v>
      </c>
      <c r="P198" s="148" t="n">
        <v>32989</v>
      </c>
      <c r="Q198" s="237"/>
      <c r="R198" s="259"/>
      <c r="S198" s="239" t="n">
        <v>1</v>
      </c>
      <c r="T198" s="148" t="n">
        <f aca="false">(P198-O198)*S198</f>
        <v>141</v>
      </c>
      <c r="U198" s="640" t="n">
        <v>100839</v>
      </c>
      <c r="V198" s="153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236" t="s">
        <v>868</v>
      </c>
      <c r="C199" s="148" t="n">
        <f aca="false">H199+E199</f>
        <v>159.43</v>
      </c>
      <c r="D199" s="148"/>
      <c r="E199" s="148" t="n">
        <f aca="false">G199+F199</f>
        <v>10.43</v>
      </c>
      <c r="F199" s="148" t="n">
        <f aca="false">0.04*H199</f>
        <v>5.96</v>
      </c>
      <c r="G199" s="148" t="n">
        <f aca="false">0.03*H199</f>
        <v>4.47</v>
      </c>
      <c r="H199" s="148" t="n">
        <f aca="false">T199</f>
        <v>149</v>
      </c>
      <c r="I199" s="148" t="n">
        <f aca="false">0.6*C199</f>
        <v>95.658</v>
      </c>
      <c r="J199" s="25"/>
      <c r="K199" s="25"/>
      <c r="L199" s="25"/>
      <c r="M199" s="25"/>
      <c r="N199" s="25"/>
      <c r="O199" s="148" t="n">
        <v>23437</v>
      </c>
      <c r="P199" s="148" t="n">
        <v>23586</v>
      </c>
      <c r="Q199" s="204"/>
      <c r="R199" s="362"/>
      <c r="S199" s="239" t="n">
        <v>1</v>
      </c>
      <c r="T199" s="148" t="n">
        <f aca="false">(P199-O199)*S199</f>
        <v>149</v>
      </c>
      <c r="U199" s="640" t="n">
        <v>100976</v>
      </c>
      <c r="V199" s="153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236" t="s">
        <v>307</v>
      </c>
      <c r="C200" s="148" t="n">
        <f aca="false">H200+E200</f>
        <v>240.75</v>
      </c>
      <c r="D200" s="148"/>
      <c r="E200" s="148" t="n">
        <f aca="false">F200+G200</f>
        <v>15.75</v>
      </c>
      <c r="F200" s="148" t="n">
        <f aca="false">0.04*H200</f>
        <v>9</v>
      </c>
      <c r="G200" s="148" t="n">
        <f aca="false">0.03*H200</f>
        <v>6.75</v>
      </c>
      <c r="H200" s="148" t="n">
        <f aca="false">T200</f>
        <v>225</v>
      </c>
      <c r="I200" s="148" t="n">
        <f aca="false">0.6*C200</f>
        <v>144.45</v>
      </c>
      <c r="J200" s="25"/>
      <c r="K200" s="25"/>
      <c r="L200" s="25"/>
      <c r="M200" s="25"/>
      <c r="N200" s="25"/>
      <c r="O200" s="148" t="n">
        <v>41011</v>
      </c>
      <c r="P200" s="148" t="n">
        <v>41236</v>
      </c>
      <c r="Q200" s="204"/>
      <c r="R200" s="276"/>
      <c r="S200" s="148" t="n">
        <v>1</v>
      </c>
      <c r="T200" s="148" t="n">
        <f aca="false">(P200-O200)*S200</f>
        <v>225</v>
      </c>
      <c r="U200" s="640" t="n">
        <v>99491</v>
      </c>
      <c r="V200" s="153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236" t="s">
        <v>307</v>
      </c>
      <c r="C201" s="148" t="n">
        <f aca="false">H201+E201</f>
        <v>240.75</v>
      </c>
      <c r="D201" s="148"/>
      <c r="E201" s="148" t="n">
        <f aca="false">F201+G201</f>
        <v>15.75</v>
      </c>
      <c r="F201" s="148" t="n">
        <f aca="false">0.04*H201</f>
        <v>9</v>
      </c>
      <c r="G201" s="148" t="n">
        <f aca="false">0.03*H201</f>
        <v>6.75</v>
      </c>
      <c r="H201" s="148" t="n">
        <f aca="false">T201</f>
        <v>225</v>
      </c>
      <c r="I201" s="148" t="n">
        <f aca="false">0.6*C201</f>
        <v>144.45</v>
      </c>
      <c r="J201" s="162"/>
      <c r="K201" s="162"/>
      <c r="L201" s="162"/>
      <c r="M201" s="162"/>
      <c r="N201" s="162"/>
      <c r="O201" s="148" t="n">
        <v>32993</v>
      </c>
      <c r="P201" s="148" t="n">
        <v>33218</v>
      </c>
      <c r="Q201" s="237"/>
      <c r="R201" s="259"/>
      <c r="S201" s="239" t="n">
        <v>1</v>
      </c>
      <c r="T201" s="148" t="n">
        <f aca="false">(P201-O201)*S201</f>
        <v>225</v>
      </c>
      <c r="U201" s="640" t="n">
        <v>99470</v>
      </c>
      <c r="V201" s="153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236" t="s">
        <v>869</v>
      </c>
      <c r="C202" s="148" t="n">
        <f aca="false">H202+E202</f>
        <v>210.79</v>
      </c>
      <c r="D202" s="148"/>
      <c r="E202" s="148" t="n">
        <f aca="false">F202+G202</f>
        <v>13.79</v>
      </c>
      <c r="F202" s="148" t="n">
        <f aca="false">0.04*H202</f>
        <v>7.88</v>
      </c>
      <c r="G202" s="148" t="n">
        <f aca="false">0.03*H202</f>
        <v>5.91</v>
      </c>
      <c r="H202" s="148" t="n">
        <f aca="false">T202</f>
        <v>197</v>
      </c>
      <c r="I202" s="148" t="n">
        <f aca="false">0.6*C202</f>
        <v>126.474</v>
      </c>
      <c r="J202" s="25"/>
      <c r="K202" s="25"/>
      <c r="L202" s="25"/>
      <c r="M202" s="25"/>
      <c r="N202" s="25"/>
      <c r="O202" s="148" t="n">
        <v>31183</v>
      </c>
      <c r="P202" s="148" t="n">
        <v>31380</v>
      </c>
      <c r="Q202" s="204"/>
      <c r="R202" s="276"/>
      <c r="S202" s="239" t="n">
        <v>1</v>
      </c>
      <c r="T202" s="148" t="n">
        <f aca="false">(P202-O202)*S202</f>
        <v>197</v>
      </c>
      <c r="U202" s="640" t="n">
        <v>99541</v>
      </c>
      <c r="V202" s="153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236" t="s">
        <v>870</v>
      </c>
      <c r="C203" s="148" t="n">
        <f aca="false">H203+E203</f>
        <v>194.74</v>
      </c>
      <c r="D203" s="148"/>
      <c r="E203" s="148" t="n">
        <f aca="false">F203+G203</f>
        <v>12.74</v>
      </c>
      <c r="F203" s="148" t="n">
        <f aca="false">0.04*H203</f>
        <v>7.28</v>
      </c>
      <c r="G203" s="148" t="n">
        <f aca="false">0.03*H203</f>
        <v>5.46</v>
      </c>
      <c r="H203" s="148" t="n">
        <f aca="false">T203</f>
        <v>182</v>
      </c>
      <c r="I203" s="148" t="n">
        <f aca="false">0.6*C203</f>
        <v>116.844</v>
      </c>
      <c r="J203" s="25"/>
      <c r="K203" s="25"/>
      <c r="L203" s="25"/>
      <c r="M203" s="25"/>
      <c r="N203" s="25"/>
      <c r="O203" s="148" t="n">
        <v>29926</v>
      </c>
      <c r="P203" s="148" t="n">
        <v>30108</v>
      </c>
      <c r="Q203" s="237"/>
      <c r="R203" s="259"/>
      <c r="S203" s="239" t="n">
        <v>1</v>
      </c>
      <c r="T203" s="148" t="n">
        <f aca="false">(P203-O203)*S203</f>
        <v>182</v>
      </c>
      <c r="U203" s="640" t="n">
        <v>99680</v>
      </c>
      <c r="V203" s="153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236" t="s">
        <v>871</v>
      </c>
      <c r="C204" s="148" t="n">
        <f aca="false">H204+E204</f>
        <v>353.1</v>
      </c>
      <c r="D204" s="148"/>
      <c r="E204" s="148" t="n">
        <f aca="false">F204+G204</f>
        <v>23.1</v>
      </c>
      <c r="F204" s="148" t="n">
        <f aca="false">0.04*H204</f>
        <v>13.2</v>
      </c>
      <c r="G204" s="148" t="n">
        <f aca="false">0.03*H204</f>
        <v>9.9</v>
      </c>
      <c r="H204" s="148" t="n">
        <f aca="false">T204</f>
        <v>330</v>
      </c>
      <c r="I204" s="148" t="n">
        <f aca="false">0.6*C204</f>
        <v>211.86</v>
      </c>
      <c r="J204" s="25"/>
      <c r="K204" s="25"/>
      <c r="L204" s="25"/>
      <c r="M204" s="25"/>
      <c r="N204" s="25"/>
      <c r="O204" s="148" t="n">
        <v>65197</v>
      </c>
      <c r="P204" s="148" t="n">
        <v>65527</v>
      </c>
      <c r="Q204" s="25" t="s">
        <v>29</v>
      </c>
      <c r="R204" s="226"/>
      <c r="S204" s="239" t="n">
        <v>1</v>
      </c>
      <c r="T204" s="148" t="n">
        <f aca="false">(P204-O204)*S204</f>
        <v>330</v>
      </c>
      <c r="U204" s="640" t="n">
        <v>100829</v>
      </c>
      <c r="V204" s="153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618" t="s">
        <v>872</v>
      </c>
      <c r="C205" s="148" t="n">
        <f aca="false">H205+E205</f>
        <v>774.68</v>
      </c>
      <c r="D205" s="148"/>
      <c r="E205" s="148" t="n">
        <f aca="false">F205+G205</f>
        <v>50.68</v>
      </c>
      <c r="F205" s="148" t="n">
        <f aca="false">0.04*H205</f>
        <v>28.96</v>
      </c>
      <c r="G205" s="148" t="n">
        <f aca="false">0.03*H205</f>
        <v>21.72</v>
      </c>
      <c r="H205" s="148" t="n">
        <f aca="false">T205</f>
        <v>724</v>
      </c>
      <c r="I205" s="148" t="n">
        <f aca="false">0.6*C205</f>
        <v>464.808</v>
      </c>
      <c r="J205" s="25"/>
      <c r="K205" s="25"/>
      <c r="L205" s="25"/>
      <c r="M205" s="25"/>
      <c r="N205" s="25" t="s">
        <v>316</v>
      </c>
      <c r="O205" s="148" t="n">
        <v>57175</v>
      </c>
      <c r="P205" s="148" t="n">
        <v>57899</v>
      </c>
      <c r="Q205" s="204"/>
      <c r="R205" s="276"/>
      <c r="S205" s="239" t="n">
        <v>1</v>
      </c>
      <c r="T205" s="148" t="n">
        <f aca="false">(P205-O205)*S205</f>
        <v>724</v>
      </c>
      <c r="U205" s="640" t="n">
        <v>100980</v>
      </c>
      <c r="V205" s="153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236" t="s">
        <v>873</v>
      </c>
      <c r="C206" s="148" t="n">
        <f aca="false">H206+E206</f>
        <v>558.54</v>
      </c>
      <c r="D206" s="148"/>
      <c r="E206" s="148" t="n">
        <f aca="false">F206+G206</f>
        <v>36.54</v>
      </c>
      <c r="F206" s="148" t="n">
        <f aca="false">0.04*H206</f>
        <v>20.88</v>
      </c>
      <c r="G206" s="148" t="n">
        <f aca="false">0.03*H206</f>
        <v>15.66</v>
      </c>
      <c r="H206" s="148" t="n">
        <f aca="false">T206</f>
        <v>522</v>
      </c>
      <c r="I206" s="148" t="n">
        <f aca="false">0.6*C206</f>
        <v>335.124</v>
      </c>
      <c r="J206" s="25"/>
      <c r="K206" s="25"/>
      <c r="L206" s="25"/>
      <c r="M206" s="25"/>
      <c r="N206" s="25"/>
      <c r="O206" s="148" t="n">
        <v>44823</v>
      </c>
      <c r="P206" s="148" t="n">
        <v>45345</v>
      </c>
      <c r="Q206" s="204"/>
      <c r="R206" s="276"/>
      <c r="S206" s="148" t="n">
        <v>1</v>
      </c>
      <c r="T206" s="148" t="n">
        <f aca="false">(P206-O206)*S206</f>
        <v>522</v>
      </c>
      <c r="U206" s="640" t="s">
        <v>962</v>
      </c>
      <c r="V206" s="153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619" t="s">
        <v>874</v>
      </c>
      <c r="C207" s="148" t="n">
        <f aca="false">H207+E207</f>
        <v>359.52</v>
      </c>
      <c r="D207" s="148"/>
      <c r="E207" s="148" t="n">
        <f aca="false">F207+G207</f>
        <v>23.52</v>
      </c>
      <c r="F207" s="148" t="n">
        <f aca="false">0.04*H207</f>
        <v>13.44</v>
      </c>
      <c r="G207" s="148" t="n">
        <f aca="false">0.03*H207</f>
        <v>10.08</v>
      </c>
      <c r="H207" s="148" t="n">
        <f aca="false">T207</f>
        <v>336</v>
      </c>
      <c r="I207" s="148" t="n">
        <f aca="false">0.6*C207</f>
        <v>215.712</v>
      </c>
      <c r="J207" s="25"/>
      <c r="K207" s="25"/>
      <c r="L207" s="25"/>
      <c r="M207" s="25"/>
      <c r="N207" s="25"/>
      <c r="O207" s="148" t="n">
        <v>7096</v>
      </c>
      <c r="P207" s="148" t="n">
        <v>7432</v>
      </c>
      <c r="Q207" s="204"/>
      <c r="R207" s="276"/>
      <c r="S207" s="239" t="n">
        <v>1</v>
      </c>
      <c r="T207" s="148" t="n">
        <f aca="false">(P207-O207)*S207</f>
        <v>336</v>
      </c>
      <c r="U207" s="640" t="s">
        <v>963</v>
      </c>
      <c r="V207" s="153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236" t="s">
        <v>875</v>
      </c>
      <c r="C208" s="148" t="n">
        <f aca="false">H208+E208</f>
        <v>0</v>
      </c>
      <c r="D208" s="148"/>
      <c r="E208" s="148" t="n">
        <f aca="false">G208+F208</f>
        <v>0</v>
      </c>
      <c r="F208" s="148" t="n">
        <f aca="false">0.04*H208</f>
        <v>0</v>
      </c>
      <c r="G208" s="148" t="n">
        <f aca="false">0.03*H208</f>
        <v>0</v>
      </c>
      <c r="H208" s="148" t="n">
        <f aca="false">T208</f>
        <v>0</v>
      </c>
      <c r="I208" s="148" t="n">
        <f aca="false">0.6*C208</f>
        <v>0</v>
      </c>
      <c r="J208" s="25"/>
      <c r="K208" s="25"/>
      <c r="L208" s="25"/>
      <c r="M208" s="25"/>
      <c r="N208" s="25"/>
      <c r="O208" s="148" t="n">
        <v>68475</v>
      </c>
      <c r="P208" s="148" t="n">
        <v>68475</v>
      </c>
      <c r="Q208" s="204"/>
      <c r="R208" s="362"/>
      <c r="S208" s="239" t="n">
        <v>1</v>
      </c>
      <c r="T208" s="148" t="n">
        <f aca="false">(P208-O208)*S208</f>
        <v>0</v>
      </c>
      <c r="U208" s="640" t="n">
        <v>492735</v>
      </c>
      <c r="V208" s="153" t="s">
        <v>323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236" t="s">
        <v>876</v>
      </c>
      <c r="C209" s="148" t="n">
        <f aca="false">H209+E209</f>
        <v>346.68</v>
      </c>
      <c r="D209" s="148"/>
      <c r="E209" s="148" t="n">
        <f aca="false">F209++G209</f>
        <v>22.68</v>
      </c>
      <c r="F209" s="148" t="n">
        <f aca="false">0.04*H209</f>
        <v>12.96</v>
      </c>
      <c r="G209" s="148" t="n">
        <f aca="false">0.03*H209</f>
        <v>9.72</v>
      </c>
      <c r="H209" s="148" t="n">
        <f aca="false">T209</f>
        <v>324</v>
      </c>
      <c r="I209" s="148" t="n">
        <f aca="false">0.6*C209</f>
        <v>208.008</v>
      </c>
      <c r="J209" s="25"/>
      <c r="K209" s="25"/>
      <c r="L209" s="25"/>
      <c r="M209" s="25"/>
      <c r="N209" s="25"/>
      <c r="O209" s="148" t="n">
        <v>2487</v>
      </c>
      <c r="P209" s="148" t="n">
        <v>2811</v>
      </c>
      <c r="Q209" s="25" t="s">
        <v>153</v>
      </c>
      <c r="R209" s="226"/>
      <c r="S209" s="239" t="n">
        <v>1</v>
      </c>
      <c r="T209" s="148" t="n">
        <f aca="false">(P209-O209)*S209</f>
        <v>324</v>
      </c>
      <c r="U209" s="640" t="n">
        <v>77006572</v>
      </c>
      <c r="V209" s="153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236" t="s">
        <v>877</v>
      </c>
      <c r="C210" s="148" t="n">
        <f aca="false">H210+E210</f>
        <v>495.41</v>
      </c>
      <c r="D210" s="148"/>
      <c r="E210" s="148" t="n">
        <f aca="false">F210+G210</f>
        <v>32.41</v>
      </c>
      <c r="F210" s="148" t="n">
        <f aca="false">0.04*H210</f>
        <v>18.52</v>
      </c>
      <c r="G210" s="148" t="n">
        <f aca="false">0.03*H210</f>
        <v>13.89</v>
      </c>
      <c r="H210" s="148" t="n">
        <f aca="false">T210</f>
        <v>463</v>
      </c>
      <c r="I210" s="148" t="n">
        <f aca="false">0.6*C210</f>
        <v>297.246</v>
      </c>
      <c r="J210" s="25"/>
      <c r="K210" s="25"/>
      <c r="L210" s="25"/>
      <c r="M210" s="25"/>
      <c r="N210" s="25"/>
      <c r="O210" s="148" t="n">
        <v>86496</v>
      </c>
      <c r="P210" s="148" t="n">
        <v>86959</v>
      </c>
      <c r="Q210" s="25"/>
      <c r="R210" s="226"/>
      <c r="S210" s="148" t="n">
        <v>1</v>
      </c>
      <c r="T210" s="148" t="n">
        <f aca="false">(P210-O210)*S210</f>
        <v>463</v>
      </c>
      <c r="U210" s="640" t="n">
        <v>503440</v>
      </c>
      <c r="V210" s="153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236" t="s">
        <v>878</v>
      </c>
      <c r="C211" s="148" t="n">
        <f aca="false">H211+E211</f>
        <v>216.14</v>
      </c>
      <c r="D211" s="148"/>
      <c r="E211" s="148" t="n">
        <f aca="false">F211+G211</f>
        <v>14.14</v>
      </c>
      <c r="F211" s="148" t="n">
        <f aca="false">0.04*H211</f>
        <v>8.08</v>
      </c>
      <c r="G211" s="148" t="n">
        <f aca="false">0.03*H211</f>
        <v>6.06</v>
      </c>
      <c r="H211" s="148" t="n">
        <f aca="false">T211</f>
        <v>202</v>
      </c>
      <c r="I211" s="148" t="n">
        <f aca="false">0.6*C211</f>
        <v>129.684</v>
      </c>
      <c r="J211" s="162"/>
      <c r="K211" s="162"/>
      <c r="L211" s="162"/>
      <c r="M211" s="162"/>
      <c r="N211" s="162"/>
      <c r="O211" s="148" t="n">
        <v>53888</v>
      </c>
      <c r="P211" s="148" t="n">
        <v>54090</v>
      </c>
      <c r="Q211" s="237"/>
      <c r="R211" s="259"/>
      <c r="S211" s="239" t="n">
        <v>1</v>
      </c>
      <c r="T211" s="148" t="n">
        <f aca="false">(P211-O211)*S211</f>
        <v>202</v>
      </c>
      <c r="U211" s="640" t="n">
        <v>492892</v>
      </c>
      <c r="V211" s="620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236" t="s">
        <v>879</v>
      </c>
      <c r="C212" s="148" t="n">
        <f aca="false">H212+E212</f>
        <v>196.88</v>
      </c>
      <c r="D212" s="148"/>
      <c r="E212" s="148" t="n">
        <f aca="false">F212+G212</f>
        <v>12.88</v>
      </c>
      <c r="F212" s="148" t="n">
        <f aca="false">0.04*H212</f>
        <v>7.36</v>
      </c>
      <c r="G212" s="148" t="n">
        <f aca="false">0.03*H212</f>
        <v>5.52</v>
      </c>
      <c r="H212" s="148" t="n">
        <f aca="false">T212</f>
        <v>184</v>
      </c>
      <c r="I212" s="148" t="n">
        <f aca="false">0.6*C212</f>
        <v>118.128</v>
      </c>
      <c r="J212" s="25"/>
      <c r="K212" s="25"/>
      <c r="L212" s="25"/>
      <c r="M212" s="25"/>
      <c r="N212" s="25"/>
      <c r="O212" s="148" t="n">
        <v>35957</v>
      </c>
      <c r="P212" s="148" t="n">
        <v>36141</v>
      </c>
      <c r="Q212" s="204"/>
      <c r="R212" s="276"/>
      <c r="S212" s="148" t="n">
        <v>1</v>
      </c>
      <c r="T212" s="148" t="n">
        <f aca="false">(P212-O212)*S212</f>
        <v>184</v>
      </c>
      <c r="U212" s="640" t="n">
        <v>503014</v>
      </c>
      <c r="V212" s="620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613" t="s">
        <v>880</v>
      </c>
      <c r="C213" s="449" t="n">
        <f aca="false">H213+E213</f>
        <v>418.37</v>
      </c>
      <c r="D213" s="449"/>
      <c r="E213" s="449" t="n">
        <f aca="false">G213+F213</f>
        <v>27.37</v>
      </c>
      <c r="F213" s="449" t="n">
        <f aca="false">0.04*H213</f>
        <v>15.64</v>
      </c>
      <c r="G213" s="449" t="n">
        <f aca="false">0.03*H213</f>
        <v>11.73</v>
      </c>
      <c r="H213" s="449" t="n">
        <f aca="false">T213</f>
        <v>391</v>
      </c>
      <c r="I213" s="449" t="n">
        <f aca="false">0.6*C213</f>
        <v>251.022</v>
      </c>
      <c r="J213" s="614"/>
      <c r="K213" s="614"/>
      <c r="L213" s="614"/>
      <c r="M213" s="614"/>
      <c r="N213" s="614"/>
      <c r="O213" s="449" t="n">
        <v>34594</v>
      </c>
      <c r="P213" s="449" t="n">
        <v>34985</v>
      </c>
      <c r="Q213" s="621"/>
      <c r="R213" s="622"/>
      <c r="S213" s="617" t="n">
        <v>1</v>
      </c>
      <c r="T213" s="449" t="n">
        <f aca="false">(P213-O213)*S213</f>
        <v>391</v>
      </c>
      <c r="U213" s="640" t="n">
        <v>88031383</v>
      </c>
      <c r="V213" s="153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236" t="s">
        <v>333</v>
      </c>
      <c r="C214" s="148" t="n">
        <f aca="false">H214+E214</f>
        <v>187.25</v>
      </c>
      <c r="D214" s="148"/>
      <c r="E214" s="148" t="n">
        <f aca="false">F214+G214</f>
        <v>12.25</v>
      </c>
      <c r="F214" s="148" t="n">
        <f aca="false">0.04*H214</f>
        <v>7</v>
      </c>
      <c r="G214" s="148" t="n">
        <f aca="false">0.03*H214</f>
        <v>5.25</v>
      </c>
      <c r="H214" s="148" t="n">
        <f aca="false">T214</f>
        <v>175</v>
      </c>
      <c r="I214" s="148" t="n">
        <f aca="false">0.6*C214</f>
        <v>112.35</v>
      </c>
      <c r="J214" s="25"/>
      <c r="K214" s="25"/>
      <c r="L214" s="25"/>
      <c r="M214" s="25"/>
      <c r="N214" s="25"/>
      <c r="O214" s="148" t="n">
        <v>28587</v>
      </c>
      <c r="P214" s="148" t="n">
        <v>28762</v>
      </c>
      <c r="Q214" s="204"/>
      <c r="R214" s="276"/>
      <c r="S214" s="148" t="n">
        <v>1</v>
      </c>
      <c r="T214" s="148" t="n">
        <f aca="false">(P214-O214)*S214</f>
        <v>175</v>
      </c>
      <c r="U214" s="640" t="n">
        <v>16596</v>
      </c>
      <c r="V214" s="153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236" t="s">
        <v>881</v>
      </c>
      <c r="C215" s="148" t="n">
        <f aca="false">H215+E215</f>
        <v>205.44</v>
      </c>
      <c r="D215" s="148"/>
      <c r="E215" s="148" t="n">
        <f aca="false">F215+G215</f>
        <v>13.44</v>
      </c>
      <c r="F215" s="148" t="n">
        <f aca="false">0.04*H215</f>
        <v>7.68</v>
      </c>
      <c r="G215" s="148" t="n">
        <f aca="false">0.03*H215</f>
        <v>5.76</v>
      </c>
      <c r="H215" s="148" t="n">
        <f aca="false">T215</f>
        <v>192</v>
      </c>
      <c r="I215" s="148" t="n">
        <f aca="false">0.6*C215</f>
        <v>123.264</v>
      </c>
      <c r="J215" s="25"/>
      <c r="K215" s="25"/>
      <c r="L215" s="25"/>
      <c r="M215" s="25"/>
      <c r="N215" s="25"/>
      <c r="O215" s="148" t="n">
        <v>41480</v>
      </c>
      <c r="P215" s="148" t="n">
        <v>41672</v>
      </c>
      <c r="Q215" s="25"/>
      <c r="R215" s="226"/>
      <c r="S215" s="148" t="n">
        <v>1</v>
      </c>
      <c r="T215" s="148" t="n">
        <f aca="false">(P215-O215)*S215</f>
        <v>192</v>
      </c>
      <c r="U215" s="640" t="n">
        <v>88031436</v>
      </c>
      <c r="V215" s="153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236" t="s">
        <v>882</v>
      </c>
      <c r="C216" s="148" t="n">
        <f aca="false">H216+E216</f>
        <v>918.06</v>
      </c>
      <c r="D216" s="148"/>
      <c r="E216" s="148" t="n">
        <f aca="false">F216+G216</f>
        <v>60.06</v>
      </c>
      <c r="F216" s="148" t="n">
        <f aca="false">0.04*H216</f>
        <v>34.32</v>
      </c>
      <c r="G216" s="148" t="n">
        <f aca="false">0.03*H216</f>
        <v>25.74</v>
      </c>
      <c r="H216" s="148" t="n">
        <f aca="false">T216</f>
        <v>858</v>
      </c>
      <c r="I216" s="148" t="n">
        <f aca="false">0.6*C216</f>
        <v>550.836</v>
      </c>
      <c r="J216" s="25"/>
      <c r="K216" s="25"/>
      <c r="L216" s="25"/>
      <c r="M216" s="25"/>
      <c r="N216" s="25"/>
      <c r="O216" s="623" t="n">
        <v>58605</v>
      </c>
      <c r="P216" s="623" t="n">
        <v>59463</v>
      </c>
      <c r="Q216" s="204"/>
      <c r="R216" s="276"/>
      <c r="S216" s="148" t="n">
        <v>1</v>
      </c>
      <c r="T216" s="148" t="n">
        <f aca="false">(P216-O216)*S216</f>
        <v>858</v>
      </c>
      <c r="U216" s="640" t="n">
        <v>88031413</v>
      </c>
      <c r="V216" s="153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236" t="s">
        <v>339</v>
      </c>
      <c r="C217" s="194" t="n">
        <f aca="false">H217+E217</f>
        <v>1625.33</v>
      </c>
      <c r="D217" s="194"/>
      <c r="E217" s="194" t="n">
        <f aca="false">F217+G217</f>
        <v>106.33</v>
      </c>
      <c r="F217" s="194" t="n">
        <f aca="false">0.04*H217</f>
        <v>60.76</v>
      </c>
      <c r="G217" s="194" t="n">
        <f aca="false">0.03*H217</f>
        <v>45.57</v>
      </c>
      <c r="H217" s="194" t="n">
        <f aca="false">T217</f>
        <v>1519</v>
      </c>
      <c r="I217" s="194"/>
      <c r="J217" s="25"/>
      <c r="K217" s="25"/>
      <c r="L217" s="25"/>
      <c r="M217" s="25"/>
      <c r="N217" s="25" t="s">
        <v>340</v>
      </c>
      <c r="O217" s="194" t="n">
        <v>31042</v>
      </c>
      <c r="P217" s="194" t="n">
        <v>32561</v>
      </c>
      <c r="Q217" s="237"/>
      <c r="R217" s="561"/>
      <c r="S217" s="194" t="n">
        <v>1</v>
      </c>
      <c r="T217" s="148" t="n">
        <f aca="false">(P217-O217)*S217</f>
        <v>1519</v>
      </c>
      <c r="U217" s="681" t="s">
        <v>964</v>
      </c>
      <c r="V217" s="153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236" t="s">
        <v>883</v>
      </c>
      <c r="C218" s="148" t="n">
        <f aca="false">H218+E218</f>
        <v>0</v>
      </c>
      <c r="D218" s="148"/>
      <c r="E218" s="148" t="n">
        <f aca="false">G218+F218</f>
        <v>0</v>
      </c>
      <c r="F218" s="148" t="n">
        <f aca="false">0.04*H218</f>
        <v>0</v>
      </c>
      <c r="G218" s="148" t="n">
        <f aca="false">0.03*H218</f>
        <v>0</v>
      </c>
      <c r="H218" s="148" t="n">
        <f aca="false">T218</f>
        <v>0</v>
      </c>
      <c r="I218" s="148" t="n">
        <f aca="false">0.6*C218</f>
        <v>0</v>
      </c>
      <c r="J218" s="25"/>
      <c r="K218" s="25"/>
      <c r="L218" s="25"/>
      <c r="M218" s="25"/>
      <c r="N218" s="25"/>
      <c r="O218" s="148" t="n">
        <v>38589</v>
      </c>
      <c r="P218" s="148" t="n">
        <v>38589</v>
      </c>
      <c r="Q218" s="204"/>
      <c r="R218" s="362"/>
      <c r="S218" s="239" t="n">
        <v>1</v>
      </c>
      <c r="T218" s="148" t="n">
        <f aca="false">(P218-O218)*S218</f>
        <v>0</v>
      </c>
      <c r="U218" s="640" t="n">
        <v>4369</v>
      </c>
      <c r="V218" s="153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236" t="s">
        <v>884</v>
      </c>
      <c r="C219" s="369" t="n">
        <f aca="false">H219+E219</f>
        <v>0</v>
      </c>
      <c r="D219" s="148"/>
      <c r="E219" s="148" t="n">
        <f aca="false">F219+G219</f>
        <v>0</v>
      </c>
      <c r="F219" s="148" t="n">
        <f aca="false">0.04*H219</f>
        <v>0</v>
      </c>
      <c r="G219" s="148" t="n">
        <f aca="false">0.03*H219</f>
        <v>0</v>
      </c>
      <c r="H219" s="148" t="n">
        <f aca="false">T219</f>
        <v>0</v>
      </c>
      <c r="I219" s="148" t="n">
        <f aca="false">0.6*C219</f>
        <v>0</v>
      </c>
      <c r="J219" s="25"/>
      <c r="K219" s="25"/>
      <c r="L219" s="25"/>
      <c r="M219" s="25"/>
      <c r="N219" s="25"/>
      <c r="O219" s="148" t="n">
        <v>36462</v>
      </c>
      <c r="P219" s="148" t="n">
        <v>36462</v>
      </c>
      <c r="Q219" s="204"/>
      <c r="R219" s="362"/>
      <c r="S219" s="239" t="n">
        <v>1</v>
      </c>
      <c r="T219" s="148" t="n">
        <f aca="false">(P219-O219)*S219</f>
        <v>0</v>
      </c>
      <c r="U219" s="640" t="n">
        <v>1400</v>
      </c>
      <c r="V219" s="153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236" t="s">
        <v>885</v>
      </c>
      <c r="C220" s="148" t="n">
        <f aca="false">H220+E220</f>
        <v>0</v>
      </c>
      <c r="D220" s="148"/>
      <c r="E220" s="148" t="n">
        <f aca="false">G220+F220</f>
        <v>0</v>
      </c>
      <c r="F220" s="148" t="n">
        <f aca="false">0.04*H220</f>
        <v>0</v>
      </c>
      <c r="G220" s="148" t="n">
        <f aca="false">0.03*H220</f>
        <v>0</v>
      </c>
      <c r="H220" s="148" t="n">
        <f aca="false">T220</f>
        <v>0</v>
      </c>
      <c r="I220" s="148" t="n">
        <f aca="false">0.6*C220</f>
        <v>0</v>
      </c>
      <c r="J220" s="25"/>
      <c r="K220" s="25"/>
      <c r="L220" s="25"/>
      <c r="M220" s="25"/>
      <c r="N220" s="25"/>
      <c r="O220" s="148" t="n">
        <v>43342</v>
      </c>
      <c r="P220" s="148" t="n">
        <v>43342</v>
      </c>
      <c r="Q220" s="237"/>
      <c r="R220" s="259"/>
      <c r="S220" s="239" t="n">
        <v>1</v>
      </c>
      <c r="T220" s="148" t="n">
        <f aca="false">(P220-O220)*S220</f>
        <v>0</v>
      </c>
      <c r="U220" s="640" t="n">
        <v>2328</v>
      </c>
      <c r="V220" s="153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236" t="s">
        <v>886</v>
      </c>
      <c r="C221" s="369" t="n">
        <f aca="false">H221+E221</f>
        <v>0</v>
      </c>
      <c r="D221" s="148"/>
      <c r="E221" s="148" t="n">
        <f aca="false">F221+G221</f>
        <v>0</v>
      </c>
      <c r="F221" s="148" t="n">
        <f aca="false">0.04*H221</f>
        <v>0</v>
      </c>
      <c r="G221" s="148" t="n">
        <f aca="false">0.03*H221</f>
        <v>0</v>
      </c>
      <c r="H221" s="148" t="n">
        <f aca="false">T221</f>
        <v>0</v>
      </c>
      <c r="I221" s="148" t="n">
        <f aca="false">0.6*C221</f>
        <v>0</v>
      </c>
      <c r="J221" s="25"/>
      <c r="K221" s="25"/>
      <c r="L221" s="25"/>
      <c r="M221" s="25"/>
      <c r="N221" s="25"/>
      <c r="O221" s="148" t="n">
        <v>77142</v>
      </c>
      <c r="P221" s="148" t="n">
        <v>77142</v>
      </c>
      <c r="Q221" s="204"/>
      <c r="R221" s="362"/>
      <c r="S221" s="239" t="n">
        <v>1</v>
      </c>
      <c r="T221" s="148" t="n">
        <f aca="false">(P221-O221)*S221</f>
        <v>0</v>
      </c>
      <c r="U221" s="640" t="n">
        <v>6910</v>
      </c>
      <c r="V221" s="153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618" t="s">
        <v>887</v>
      </c>
      <c r="C222" s="148" t="n">
        <f aca="false">H222+E222</f>
        <v>282.48</v>
      </c>
      <c r="D222" s="148"/>
      <c r="E222" s="148" t="n">
        <f aca="false">F222+G222</f>
        <v>18.48</v>
      </c>
      <c r="F222" s="148" t="n">
        <f aca="false">0.04*H222</f>
        <v>10.56</v>
      </c>
      <c r="G222" s="148" t="n">
        <f aca="false">0.03*H222</f>
        <v>7.92</v>
      </c>
      <c r="H222" s="148" t="n">
        <f aca="false">T222</f>
        <v>264</v>
      </c>
      <c r="I222" s="148" t="n">
        <f aca="false">0.6*C222</f>
        <v>169.488</v>
      </c>
      <c r="J222" s="25"/>
      <c r="K222" s="25"/>
      <c r="L222" s="25"/>
      <c r="M222" s="25"/>
      <c r="N222" s="25"/>
      <c r="O222" s="148" t="n">
        <v>7806</v>
      </c>
      <c r="P222" s="148" t="n">
        <v>8070</v>
      </c>
      <c r="Q222" s="204"/>
      <c r="R222" s="276"/>
      <c r="S222" s="239" t="n">
        <v>1</v>
      </c>
      <c r="T222" s="148" t="n">
        <f aca="false">(P222-O222)*S222</f>
        <v>264</v>
      </c>
      <c r="U222" s="640" t="s">
        <v>965</v>
      </c>
      <c r="V222" s="153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7" t="s">
        <v>351</v>
      </c>
      <c r="C223" s="148" t="n">
        <f aca="false">H223+E223</f>
        <v>532.86</v>
      </c>
      <c r="D223" s="148"/>
      <c r="E223" s="148" t="n">
        <f aca="false">F223+G223</f>
        <v>34.86</v>
      </c>
      <c r="F223" s="148" t="n">
        <f aca="false">0.04*H223</f>
        <v>19.92</v>
      </c>
      <c r="G223" s="148" t="n">
        <f aca="false">0.03*H223</f>
        <v>14.94</v>
      </c>
      <c r="H223" s="148" t="n">
        <f aca="false">T223</f>
        <v>498</v>
      </c>
      <c r="I223" s="148" t="n">
        <f aca="false">0.6*C223</f>
        <v>319.716</v>
      </c>
      <c r="J223" s="25"/>
      <c r="K223" s="25"/>
      <c r="L223" s="25"/>
      <c r="M223" s="25"/>
      <c r="N223" s="25"/>
      <c r="O223" s="148" t="n">
        <v>23286</v>
      </c>
      <c r="P223" s="148" t="n">
        <v>23784</v>
      </c>
      <c r="Q223" s="237"/>
      <c r="R223" s="259"/>
      <c r="S223" s="239" t="n">
        <v>1</v>
      </c>
      <c r="T223" s="148" t="n">
        <f aca="false">(P223-O223)*S223</f>
        <v>498</v>
      </c>
      <c r="U223" s="640" t="s">
        <v>966</v>
      </c>
      <c r="V223" s="153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236" t="s">
        <v>888</v>
      </c>
      <c r="C224" s="148" t="n">
        <f aca="false">H224+E224</f>
        <v>222.56</v>
      </c>
      <c r="D224" s="148"/>
      <c r="E224" s="148" t="n">
        <f aca="false">F224+G224</f>
        <v>14.56</v>
      </c>
      <c r="F224" s="148" t="n">
        <f aca="false">0.04*H224</f>
        <v>8.32</v>
      </c>
      <c r="G224" s="148" t="n">
        <f aca="false">0.03*H224</f>
        <v>6.24</v>
      </c>
      <c r="H224" s="148" t="n">
        <f aca="false">T224</f>
        <v>208</v>
      </c>
      <c r="I224" s="148" t="n">
        <f aca="false">0.5*C224</f>
        <v>111.28</v>
      </c>
      <c r="J224" s="25"/>
      <c r="K224" s="25"/>
      <c r="L224" s="25"/>
      <c r="M224" s="25"/>
      <c r="N224" s="25"/>
      <c r="O224" s="148" t="n">
        <v>6878</v>
      </c>
      <c r="P224" s="148" t="n">
        <v>7086</v>
      </c>
      <c r="Q224" s="204"/>
      <c r="R224" s="276"/>
      <c r="S224" s="148" t="n">
        <v>1</v>
      </c>
      <c r="T224" s="148" t="n">
        <f aca="false">(P224-O224)*S224</f>
        <v>208</v>
      </c>
      <c r="U224" s="640" t="s">
        <v>967</v>
      </c>
      <c r="V224" s="153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236" t="s">
        <v>355</v>
      </c>
      <c r="C225" s="148" t="n">
        <f aca="false">H225+E225</f>
        <v>205.44</v>
      </c>
      <c r="D225" s="148"/>
      <c r="E225" s="148" t="n">
        <f aca="false">F225+G225</f>
        <v>13.44</v>
      </c>
      <c r="F225" s="148" t="n">
        <f aca="false">0.04*H225</f>
        <v>7.68</v>
      </c>
      <c r="G225" s="148" t="n">
        <f aca="false">0.03*H225</f>
        <v>5.76</v>
      </c>
      <c r="H225" s="148" t="n">
        <f aca="false">T225</f>
        <v>192</v>
      </c>
      <c r="I225" s="148" t="n">
        <f aca="false">0.5*C225</f>
        <v>102.72</v>
      </c>
      <c r="J225" s="25"/>
      <c r="K225" s="25"/>
      <c r="L225" s="25"/>
      <c r="M225" s="25"/>
      <c r="N225" s="25"/>
      <c r="O225" s="148" t="n">
        <v>37675</v>
      </c>
      <c r="P225" s="148" t="n">
        <v>37867</v>
      </c>
      <c r="Q225" s="204"/>
      <c r="R225" s="276"/>
      <c r="S225" s="148" t="n">
        <v>1</v>
      </c>
      <c r="T225" s="148" t="n">
        <f aca="false">(P225-O225)*S225</f>
        <v>192</v>
      </c>
      <c r="U225" s="640" t="s">
        <v>968</v>
      </c>
      <c r="V225" s="153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236" t="s">
        <v>357</v>
      </c>
      <c r="C226" s="148" t="n">
        <f aca="false">H226+E226</f>
        <v>194.74</v>
      </c>
      <c r="D226" s="148"/>
      <c r="E226" s="148" t="n">
        <f aca="false">F226+G226</f>
        <v>12.74</v>
      </c>
      <c r="F226" s="148" t="n">
        <f aca="false">0.04*H226</f>
        <v>7.28</v>
      </c>
      <c r="G226" s="148" t="n">
        <f aca="false">0.03*H226</f>
        <v>5.46</v>
      </c>
      <c r="H226" s="148" t="n">
        <f aca="false">T226</f>
        <v>182</v>
      </c>
      <c r="I226" s="190" t="n">
        <f aca="false">0.6*C226</f>
        <v>116.844</v>
      </c>
      <c r="J226" s="25"/>
      <c r="K226" s="25"/>
      <c r="L226" s="25"/>
      <c r="M226" s="25"/>
      <c r="N226" s="25"/>
      <c r="O226" s="148" t="n">
        <v>4124</v>
      </c>
      <c r="P226" s="148" t="n">
        <v>4306</v>
      </c>
      <c r="Q226" s="204"/>
      <c r="R226" s="276"/>
      <c r="S226" s="239" t="n">
        <v>1</v>
      </c>
      <c r="T226" s="148" t="n">
        <f aca="false">(P226-O226)*S226</f>
        <v>182</v>
      </c>
      <c r="U226" s="640" t="s">
        <v>969</v>
      </c>
      <c r="V226" s="153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236" t="s">
        <v>889</v>
      </c>
      <c r="C227" s="148" t="n">
        <f aca="false">H227+E227</f>
        <v>65.27</v>
      </c>
      <c r="D227" s="148"/>
      <c r="E227" s="148" t="n">
        <f aca="false">F227+G227</f>
        <v>4.27</v>
      </c>
      <c r="F227" s="148" t="n">
        <f aca="false">0.04*H227</f>
        <v>2.44</v>
      </c>
      <c r="G227" s="148" t="n">
        <f aca="false">0.03*H227</f>
        <v>1.83</v>
      </c>
      <c r="H227" s="148" t="n">
        <f aca="false">T227</f>
        <v>61</v>
      </c>
      <c r="I227" s="190" t="n">
        <f aca="false">0.6*C227</f>
        <v>39.162</v>
      </c>
      <c r="J227" s="25"/>
      <c r="K227" s="25"/>
      <c r="L227" s="25"/>
      <c r="M227" s="25"/>
      <c r="N227" s="25"/>
      <c r="O227" s="148" t="n">
        <v>22184</v>
      </c>
      <c r="P227" s="148" t="n">
        <v>22245</v>
      </c>
      <c r="Q227" s="204"/>
      <c r="R227" s="276"/>
      <c r="S227" s="239" t="n">
        <v>1</v>
      </c>
      <c r="T227" s="148" t="n">
        <f aca="false">(P227-O227)*S227</f>
        <v>61</v>
      </c>
      <c r="U227" s="640" t="n">
        <v>530958</v>
      </c>
      <c r="V227" s="153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236" t="s">
        <v>890</v>
      </c>
      <c r="C228" s="148" t="n">
        <f aca="false">H228+E228</f>
        <v>289.97</v>
      </c>
      <c r="D228" s="148"/>
      <c r="E228" s="148" t="n">
        <f aca="false">F228+G228</f>
        <v>18.97</v>
      </c>
      <c r="F228" s="148" t="n">
        <f aca="false">0.04*H228</f>
        <v>10.84</v>
      </c>
      <c r="G228" s="148" t="n">
        <f aca="false">0.03*H228</f>
        <v>8.13</v>
      </c>
      <c r="H228" s="148" t="n">
        <f aca="false">T228</f>
        <v>271</v>
      </c>
      <c r="I228" s="148" t="n">
        <f aca="false">0.6*C228</f>
        <v>173.982</v>
      </c>
      <c r="J228" s="25"/>
      <c r="K228" s="25"/>
      <c r="L228" s="25"/>
      <c r="M228" s="25"/>
      <c r="N228" s="25"/>
      <c r="O228" s="148" t="n">
        <v>18178</v>
      </c>
      <c r="P228" s="148" t="n">
        <v>18449</v>
      </c>
      <c r="Q228" s="204"/>
      <c r="R228" s="276"/>
      <c r="S228" s="148" t="n">
        <v>1</v>
      </c>
      <c r="T228" s="148" t="n">
        <f aca="false">(P228-O228)*S228</f>
        <v>271</v>
      </c>
      <c r="U228" s="640" t="n">
        <v>607637</v>
      </c>
      <c r="V228" s="153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236" t="s">
        <v>363</v>
      </c>
      <c r="C229" s="148" t="n">
        <f aca="false">H229+E229</f>
        <v>227.91</v>
      </c>
      <c r="D229" s="148"/>
      <c r="E229" s="148" t="n">
        <f aca="false">F229+G229</f>
        <v>14.91</v>
      </c>
      <c r="F229" s="148" t="n">
        <f aca="false">0.04*H229</f>
        <v>8.52</v>
      </c>
      <c r="G229" s="148" t="n">
        <f aca="false">0.03*H229</f>
        <v>6.39</v>
      </c>
      <c r="H229" s="148" t="n">
        <f aca="false">T229</f>
        <v>213</v>
      </c>
      <c r="I229" s="190" t="n">
        <f aca="false">0.6*C229</f>
        <v>136.746</v>
      </c>
      <c r="J229" s="25"/>
      <c r="K229" s="25"/>
      <c r="L229" s="25"/>
      <c r="M229" s="25"/>
      <c r="N229" s="25"/>
      <c r="O229" s="148" t="n">
        <v>13571</v>
      </c>
      <c r="P229" s="148" t="n">
        <v>13784</v>
      </c>
      <c r="Q229" s="237"/>
      <c r="R229" s="467"/>
      <c r="S229" s="239" t="n">
        <v>1</v>
      </c>
      <c r="T229" s="148" t="n">
        <f aca="false">(P229-O229)*S229</f>
        <v>213</v>
      </c>
      <c r="U229" s="640" t="n">
        <v>56067</v>
      </c>
      <c r="V229" s="153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227" t="s">
        <v>365</v>
      </c>
      <c r="C230" s="190" t="n">
        <f aca="false">H230+E230</f>
        <v>8046.4</v>
      </c>
      <c r="D230" s="190"/>
      <c r="E230" s="190" t="n">
        <f aca="false">F230+G230</f>
        <v>526.4</v>
      </c>
      <c r="F230" s="190" t="n">
        <f aca="false">0.04*H230</f>
        <v>300.8</v>
      </c>
      <c r="G230" s="190" t="n">
        <f aca="false">0.03*H230</f>
        <v>225.6</v>
      </c>
      <c r="H230" s="190" t="n">
        <f aca="false">T230</f>
        <v>7520</v>
      </c>
      <c r="I230" s="190"/>
      <c r="J230" s="25"/>
      <c r="K230" s="25"/>
      <c r="L230" s="25"/>
      <c r="M230" s="25"/>
      <c r="N230" s="25"/>
      <c r="O230" s="624" t="n">
        <v>35113.4</v>
      </c>
      <c r="P230" s="624" t="n">
        <v>35301.4</v>
      </c>
      <c r="Q230" s="204"/>
      <c r="R230" s="226"/>
      <c r="S230" s="239" t="n">
        <v>40</v>
      </c>
      <c r="T230" s="148" t="n">
        <f aca="false">(P230-O230)*S230</f>
        <v>7520</v>
      </c>
      <c r="U230" s="640" t="n">
        <v>1535390</v>
      </c>
      <c r="V230" s="153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481" t="s">
        <v>367</v>
      </c>
      <c r="C231" s="148" t="n">
        <f aca="false">H231+E231</f>
        <v>5769.975</v>
      </c>
      <c r="D231" s="149"/>
      <c r="E231" s="148" t="n">
        <f aca="false">F231+G231</f>
        <v>377.475</v>
      </c>
      <c r="F231" s="148" t="n">
        <f aca="false">0.04*T231</f>
        <v>215.7</v>
      </c>
      <c r="G231" s="148" t="n">
        <f aca="false">0.03*T231</f>
        <v>161.775</v>
      </c>
      <c r="H231" s="148" t="n">
        <f aca="false">T231</f>
        <v>5392.5</v>
      </c>
      <c r="I231" s="148" t="n">
        <f aca="false">H231*0.5</f>
        <v>2696.25</v>
      </c>
      <c r="J231" s="162"/>
      <c r="K231" s="162"/>
      <c r="L231" s="162"/>
      <c r="M231" s="162"/>
      <c r="N231" s="162"/>
      <c r="O231" s="149" t="n">
        <v>771.35</v>
      </c>
      <c r="P231" s="149" t="n">
        <v>879.2</v>
      </c>
      <c r="Q231" s="466"/>
      <c r="R231" s="498"/>
      <c r="S231" s="149" t="n">
        <v>50</v>
      </c>
      <c r="T231" s="148" t="n">
        <f aca="false">(P231-O231)*S231</f>
        <v>5392.5</v>
      </c>
      <c r="U231" s="640" t="s">
        <v>970</v>
      </c>
      <c r="V231" s="153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481" t="s">
        <v>891</v>
      </c>
      <c r="C232" s="148" t="n">
        <f aca="false">H232+E232</f>
        <v>2525.2</v>
      </c>
      <c r="D232" s="148"/>
      <c r="E232" s="148" t="n">
        <f aca="false">G232+F232</f>
        <v>165.2</v>
      </c>
      <c r="F232" s="148" t="n">
        <f aca="false">H232*0.04</f>
        <v>94.4</v>
      </c>
      <c r="G232" s="148" t="n">
        <f aca="false">H232*0.03</f>
        <v>70.8</v>
      </c>
      <c r="H232" s="148" t="n">
        <f aca="false">T232</f>
        <v>2360</v>
      </c>
      <c r="I232" s="148" t="n">
        <f aca="false">0.6*C232</f>
        <v>1515.12</v>
      </c>
      <c r="J232" s="25"/>
      <c r="K232" s="25"/>
      <c r="L232" s="25"/>
      <c r="M232" s="25"/>
      <c r="N232" s="25"/>
      <c r="O232" s="190" t="n">
        <v>816260</v>
      </c>
      <c r="P232" s="190" t="n">
        <v>818620</v>
      </c>
      <c r="Q232" s="204"/>
      <c r="R232" s="625"/>
      <c r="S232" s="239" t="n">
        <v>1</v>
      </c>
      <c r="T232" s="148" t="n">
        <f aca="false">(P232-O232)*S232</f>
        <v>2360</v>
      </c>
      <c r="U232" s="640" t="n">
        <v>399479</v>
      </c>
      <c r="V232" s="153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626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4"/>
      <c r="R233" s="276"/>
      <c r="S233" s="148"/>
      <c r="T233" s="148"/>
      <c r="U233" s="640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1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4"/>
      <c r="R234" s="276"/>
      <c r="S234" s="148"/>
      <c r="T234" s="148"/>
      <c r="U234" s="640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6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4"/>
      <c r="R235" s="276"/>
      <c r="S235" s="148"/>
      <c r="T235" s="148"/>
      <c r="U235" s="640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6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4"/>
      <c r="R236" s="276"/>
      <c r="S236" s="148"/>
      <c r="T236" s="148"/>
      <c r="U236" s="640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6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7"/>
      <c r="R237" s="226"/>
      <c r="S237" s="148"/>
      <c r="T237" s="148"/>
      <c r="U237" s="640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6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4"/>
      <c r="R238" s="362"/>
      <c r="S238" s="239"/>
      <c r="T238" s="148"/>
      <c r="U238" s="640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6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4"/>
      <c r="R239" s="362"/>
      <c r="S239" s="239"/>
      <c r="T239" s="148"/>
      <c r="U239" s="640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6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4"/>
      <c r="P240" s="194"/>
      <c r="Q240" s="204"/>
      <c r="R240" s="363"/>
      <c r="S240" s="364"/>
      <c r="T240" s="194"/>
      <c r="U240" s="640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6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4"/>
      <c r="P241" s="194"/>
      <c r="Q241" s="204"/>
      <c r="R241" s="363"/>
      <c r="S241" s="364"/>
      <c r="T241" s="194"/>
      <c r="U241" s="640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5"/>
      <c r="C242" s="194"/>
      <c r="D242" s="194"/>
      <c r="E242" s="194"/>
      <c r="F242" s="194"/>
      <c r="G242" s="194"/>
      <c r="H242" s="194"/>
      <c r="I242" s="194"/>
      <c r="J242" s="25"/>
      <c r="K242" s="25"/>
      <c r="L242" s="25"/>
      <c r="M242" s="25"/>
      <c r="N242" s="25"/>
      <c r="O242" s="148"/>
      <c r="P242" s="148"/>
      <c r="Q242" s="276"/>
      <c r="R242" s="362"/>
      <c r="S242" s="148"/>
      <c r="T242" s="148"/>
      <c r="U242" s="640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236" t="s">
        <v>370</v>
      </c>
      <c r="C243" s="148" t="n">
        <f aca="false">H243+E243</f>
        <v>578.87</v>
      </c>
      <c r="D243" s="148"/>
      <c r="E243" s="148" t="n">
        <f aca="false">F243+G243</f>
        <v>37.87</v>
      </c>
      <c r="F243" s="148" t="n">
        <f aca="false">0.04*H243</f>
        <v>21.64</v>
      </c>
      <c r="G243" s="148" t="n">
        <f aca="false">0.03*H243</f>
        <v>16.23</v>
      </c>
      <c r="H243" s="148" t="n">
        <f aca="false">T243</f>
        <v>541</v>
      </c>
      <c r="I243" s="148"/>
      <c r="J243" s="226"/>
      <c r="K243" s="226"/>
      <c r="L243" s="226"/>
      <c r="M243" s="226"/>
      <c r="N243" s="226"/>
      <c r="O243" s="188" t="n">
        <v>51108</v>
      </c>
      <c r="P243" s="188" t="n">
        <v>51649</v>
      </c>
      <c r="Q243" s="237"/>
      <c r="R243" s="627"/>
      <c r="S243" s="188" t="n">
        <v>1</v>
      </c>
      <c r="T243" s="188" t="n">
        <f aca="false">P243-O243</f>
        <v>541</v>
      </c>
      <c r="U243" s="640" t="s">
        <v>971</v>
      </c>
      <c r="V243" s="153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402" t="s">
        <v>372</v>
      </c>
      <c r="C244" s="188" t="n">
        <f aca="false">H244+E244</f>
        <v>1191.98</v>
      </c>
      <c r="D244" s="188"/>
      <c r="E244" s="188" t="n">
        <f aca="false">F244+G244</f>
        <v>77.98</v>
      </c>
      <c r="F244" s="188" t="n">
        <f aca="false">0.04*H244</f>
        <v>44.56</v>
      </c>
      <c r="G244" s="188" t="n">
        <f aca="false">0.03*H244</f>
        <v>33.42</v>
      </c>
      <c r="H244" s="188" t="n">
        <f aca="false">T244</f>
        <v>1114</v>
      </c>
      <c r="I244" s="188"/>
      <c r="J244" s="25"/>
      <c r="K244" s="25"/>
      <c r="L244" s="25"/>
      <c r="M244" s="25"/>
      <c r="N244" s="25"/>
      <c r="O244" s="148" t="n">
        <v>70765</v>
      </c>
      <c r="P244" s="148" t="n">
        <v>71879</v>
      </c>
      <c r="Q244" s="237"/>
      <c r="R244" s="452"/>
      <c r="S244" s="148" t="n">
        <v>1</v>
      </c>
      <c r="T244" s="148" t="n">
        <f aca="false">P244-O244</f>
        <v>1114</v>
      </c>
      <c r="U244" s="640" t="s">
        <v>972</v>
      </c>
      <c r="V244" s="153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236" t="s">
        <v>374</v>
      </c>
      <c r="C245" s="148" t="n">
        <f aca="false">H245+E245</f>
        <v>293.18</v>
      </c>
      <c r="D245" s="148"/>
      <c r="E245" s="148" t="n">
        <f aca="false">F245+G245</f>
        <v>19.18</v>
      </c>
      <c r="F245" s="148" t="n">
        <f aca="false">0.04*H245</f>
        <v>10.96</v>
      </c>
      <c r="G245" s="148" t="n">
        <f aca="false">0.03*H245</f>
        <v>8.22</v>
      </c>
      <c r="H245" s="148" t="n">
        <f aca="false">T245</f>
        <v>274</v>
      </c>
      <c r="I245" s="148"/>
      <c r="J245" s="25"/>
      <c r="K245" s="25"/>
      <c r="L245" s="25"/>
      <c r="M245" s="25"/>
      <c r="N245" s="25"/>
      <c r="O245" s="148" t="n">
        <v>23733</v>
      </c>
      <c r="P245" s="148" t="n">
        <v>24007</v>
      </c>
      <c r="Q245" s="237"/>
      <c r="R245" s="452"/>
      <c r="S245" s="148" t="n">
        <v>1</v>
      </c>
      <c r="T245" s="148" t="n">
        <f aca="false">P245-O245</f>
        <v>274</v>
      </c>
      <c r="U245" s="640" t="s">
        <v>973</v>
      </c>
      <c r="V245" s="153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236" t="s">
        <v>892</v>
      </c>
      <c r="C246" s="148" t="n">
        <f aca="false">H246+E246</f>
        <v>1432.73</v>
      </c>
      <c r="D246" s="148"/>
      <c r="E246" s="148" t="n">
        <f aca="false">F246+G246</f>
        <v>93.73</v>
      </c>
      <c r="F246" s="148" t="n">
        <f aca="false">0.04*H246</f>
        <v>53.56</v>
      </c>
      <c r="G246" s="148" t="n">
        <f aca="false">0.03*H246</f>
        <v>40.17</v>
      </c>
      <c r="H246" s="148" t="n">
        <f aca="false">T246</f>
        <v>1339</v>
      </c>
      <c r="I246" s="148"/>
      <c r="J246" s="25"/>
      <c r="K246" s="25"/>
      <c r="L246" s="25"/>
      <c r="M246" s="25"/>
      <c r="N246" s="25"/>
      <c r="O246" s="148" t="n">
        <v>99106</v>
      </c>
      <c r="P246" s="148" t="n">
        <v>100445</v>
      </c>
      <c r="Q246" s="237"/>
      <c r="R246" s="452"/>
      <c r="S246" s="148" t="n">
        <v>1</v>
      </c>
      <c r="T246" s="148" t="n">
        <f aca="false">P246-O246</f>
        <v>1339</v>
      </c>
      <c r="U246" s="640" t="s">
        <v>974</v>
      </c>
      <c r="V246" s="153" t="s">
        <v>975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10" t="s">
        <v>379</v>
      </c>
      <c r="C247" s="190" t="n">
        <f aca="false">H247+E247</f>
        <v>14595.8699999999</v>
      </c>
      <c r="D247" s="148"/>
      <c r="E247" s="148" t="n">
        <f aca="false">F247+G247</f>
        <v>954.869999999994</v>
      </c>
      <c r="F247" s="148" t="n">
        <f aca="false">0.04*H247</f>
        <v>545.639999999997</v>
      </c>
      <c r="G247" s="148" t="n">
        <f aca="false">0.03*H247</f>
        <v>409.229999999997</v>
      </c>
      <c r="H247" s="148" t="n">
        <f aca="false">T247</f>
        <v>13640.9999999999</v>
      </c>
      <c r="I247" s="148"/>
      <c r="J247" s="25"/>
      <c r="K247" s="25"/>
      <c r="L247" s="25"/>
      <c r="M247" s="25"/>
      <c r="N247" s="25"/>
      <c r="O247" s="579" t="n">
        <v>25895.9</v>
      </c>
      <c r="P247" s="579" t="n">
        <v>26350.6</v>
      </c>
      <c r="Q247" s="237"/>
      <c r="R247" s="452"/>
      <c r="S247" s="148" t="n">
        <v>30</v>
      </c>
      <c r="T247" s="148" t="n">
        <f aca="false">(P247-O247)*S247</f>
        <v>13640.9999999999</v>
      </c>
      <c r="U247" s="640" t="s">
        <v>976</v>
      </c>
      <c r="V247" s="153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10"/>
      <c r="C248" s="190" t="n">
        <f aca="false">H248+E248</f>
        <v>4492.93</v>
      </c>
      <c r="D248" s="148"/>
      <c r="E248" s="148" t="n">
        <f aca="false">F248+G248</f>
        <v>293.93</v>
      </c>
      <c r="F248" s="148" t="n">
        <f aca="false">0.04*H248</f>
        <v>167.96</v>
      </c>
      <c r="G248" s="148" t="n">
        <f aca="false">0.03*H248</f>
        <v>125.97</v>
      </c>
      <c r="H248" s="148" t="n">
        <f aca="false">T248</f>
        <v>4199</v>
      </c>
      <c r="I248" s="148"/>
      <c r="J248" s="25"/>
      <c r="K248" s="25"/>
      <c r="L248" s="25"/>
      <c r="M248" s="25"/>
      <c r="N248" s="25"/>
      <c r="O248" s="148" t="n">
        <v>84596</v>
      </c>
      <c r="P248" s="148" t="n">
        <v>88795</v>
      </c>
      <c r="Q248" s="237"/>
      <c r="R248" s="452"/>
      <c r="S248" s="148" t="n">
        <v>1</v>
      </c>
      <c r="T248" s="148" t="n">
        <f aca="false">P248-O248</f>
        <v>4199</v>
      </c>
      <c r="U248" s="640" t="s">
        <v>977</v>
      </c>
      <c r="V248" s="153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236" t="s">
        <v>893</v>
      </c>
      <c r="C249" s="148" t="n">
        <f aca="false">H249+E249</f>
        <v>1730.19</v>
      </c>
      <c r="D249" s="148"/>
      <c r="E249" s="148" t="n">
        <f aca="false">F249+G249</f>
        <v>113.19</v>
      </c>
      <c r="F249" s="148" t="n">
        <f aca="false">0.04*H249</f>
        <v>64.68</v>
      </c>
      <c r="G249" s="148" t="n">
        <f aca="false">0.03*H249</f>
        <v>48.51</v>
      </c>
      <c r="H249" s="148" t="n">
        <f aca="false">T249</f>
        <v>1617</v>
      </c>
      <c r="I249" s="148"/>
      <c r="J249" s="25"/>
      <c r="K249" s="25"/>
      <c r="L249" s="25"/>
      <c r="M249" s="25"/>
      <c r="N249" s="25"/>
      <c r="O249" s="148" t="n">
        <v>82451</v>
      </c>
      <c r="P249" s="148" t="n">
        <v>84068</v>
      </c>
      <c r="Q249" s="237"/>
      <c r="R249" s="452"/>
      <c r="S249" s="148" t="n">
        <v>1</v>
      </c>
      <c r="T249" s="148" t="n">
        <f aca="false">P249-O249</f>
        <v>1617</v>
      </c>
      <c r="U249" s="640" t="s">
        <v>978</v>
      </c>
      <c r="V249" s="153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236" t="s">
        <v>385</v>
      </c>
      <c r="C250" s="148" t="n">
        <f aca="false">H250+E250</f>
        <v>2813.03</v>
      </c>
      <c r="D250" s="148"/>
      <c r="E250" s="148" t="n">
        <f aca="false">F250+G250</f>
        <v>184.03</v>
      </c>
      <c r="F250" s="148" t="n">
        <f aca="false">0.04*H250</f>
        <v>105.16</v>
      </c>
      <c r="G250" s="148" t="n">
        <f aca="false">0.03*H250</f>
        <v>78.87</v>
      </c>
      <c r="H250" s="148" t="n">
        <f aca="false">T250</f>
        <v>2629</v>
      </c>
      <c r="I250" s="148"/>
      <c r="J250" s="25"/>
      <c r="K250" s="25"/>
      <c r="L250" s="25"/>
      <c r="M250" s="25"/>
      <c r="N250" s="25"/>
      <c r="O250" s="148" t="n">
        <v>89744</v>
      </c>
      <c r="P250" s="148" t="n">
        <v>92373</v>
      </c>
      <c r="Q250" s="237"/>
      <c r="R250" s="452"/>
      <c r="S250" s="148" t="n">
        <v>1</v>
      </c>
      <c r="T250" s="148" t="n">
        <f aca="false">P250-O250</f>
        <v>2629</v>
      </c>
      <c r="U250" s="640" t="s">
        <v>979</v>
      </c>
      <c r="V250" s="153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628"/>
      <c r="C251" s="369" t="n">
        <f aca="false">H251+E251</f>
        <v>0</v>
      </c>
      <c r="D251" s="369"/>
      <c r="E251" s="369" t="n">
        <f aca="false">F251+G251</f>
        <v>0</v>
      </c>
      <c r="F251" s="369" t="n">
        <f aca="false">0.04*H251</f>
        <v>0</v>
      </c>
      <c r="G251" s="369" t="n">
        <f aca="false">0.03*H251</f>
        <v>0</v>
      </c>
      <c r="H251" s="369" t="n">
        <f aca="false">T251</f>
        <v>0</v>
      </c>
      <c r="I251" s="369"/>
      <c r="J251" s="370"/>
      <c r="K251" s="370"/>
      <c r="L251" s="370"/>
      <c r="M251" s="370"/>
      <c r="N251" s="370"/>
      <c r="O251" s="369" t="n">
        <v>0</v>
      </c>
      <c r="P251" s="369" t="n">
        <v>0</v>
      </c>
      <c r="Q251" s="371"/>
      <c r="R251" s="372"/>
      <c r="S251" s="369" t="n">
        <v>1</v>
      </c>
      <c r="T251" s="369" t="n">
        <f aca="false">P251-O251</f>
        <v>0</v>
      </c>
      <c r="U251" s="640"/>
      <c r="V251" s="153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365" t="s">
        <v>387</v>
      </c>
      <c r="C252" s="194" t="n">
        <f aca="false">H252+E252</f>
        <v>368.08</v>
      </c>
      <c r="D252" s="194"/>
      <c r="E252" s="194" t="n">
        <f aca="false">F252+G252</f>
        <v>24.08</v>
      </c>
      <c r="F252" s="194" t="n">
        <f aca="false">0.04*H252</f>
        <v>13.76</v>
      </c>
      <c r="G252" s="194" t="n">
        <f aca="false">0.03*H252</f>
        <v>10.32</v>
      </c>
      <c r="H252" s="194" t="n">
        <f aca="false">T252</f>
        <v>344</v>
      </c>
      <c r="I252" s="194"/>
      <c r="J252" s="25"/>
      <c r="K252" s="25"/>
      <c r="L252" s="25"/>
      <c r="M252" s="25"/>
      <c r="N252" s="25" t="s">
        <v>340</v>
      </c>
      <c r="O252" s="194" t="n">
        <v>22451</v>
      </c>
      <c r="P252" s="194" t="n">
        <v>22795</v>
      </c>
      <c r="Q252" s="237"/>
      <c r="R252" s="561"/>
      <c r="S252" s="194" t="n">
        <v>1</v>
      </c>
      <c r="T252" s="194" t="n">
        <f aca="false">P252-O252</f>
        <v>344</v>
      </c>
      <c r="U252" s="640" t="s">
        <v>980</v>
      </c>
      <c r="V252" s="153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365" t="s">
        <v>390</v>
      </c>
      <c r="C253" s="194" t="n">
        <f aca="false">H253+E253</f>
        <v>253.59</v>
      </c>
      <c r="D253" s="194"/>
      <c r="E253" s="194" t="n">
        <f aca="false">F253+G253</f>
        <v>16.59</v>
      </c>
      <c r="F253" s="194" t="n">
        <f aca="false">0.04*H253</f>
        <v>9.48</v>
      </c>
      <c r="G253" s="194" t="n">
        <f aca="false">0.03*H253</f>
        <v>7.11</v>
      </c>
      <c r="H253" s="194" t="n">
        <f aca="false">T253</f>
        <v>237</v>
      </c>
      <c r="I253" s="194"/>
      <c r="J253" s="25"/>
      <c r="K253" s="25"/>
      <c r="L253" s="25"/>
      <c r="M253" s="25"/>
      <c r="N253" s="25" t="s">
        <v>340</v>
      </c>
      <c r="O253" s="194" t="n">
        <v>5125</v>
      </c>
      <c r="P253" s="194" t="n">
        <v>5362</v>
      </c>
      <c r="Q253" s="237"/>
      <c r="R253" s="561"/>
      <c r="S253" s="194" t="n">
        <v>1</v>
      </c>
      <c r="T253" s="194" t="n">
        <f aca="false">P253-O253</f>
        <v>237</v>
      </c>
      <c r="U253" s="640" t="s">
        <v>981</v>
      </c>
      <c r="V253" s="153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629" t="s">
        <v>392</v>
      </c>
      <c r="C254" s="194" t="n">
        <f aca="false">H254+E254</f>
        <v>342.4</v>
      </c>
      <c r="D254" s="194"/>
      <c r="E254" s="194" t="n">
        <f aca="false">F254+G254</f>
        <v>22.4</v>
      </c>
      <c r="F254" s="194" t="n">
        <f aca="false">0.04*H254</f>
        <v>12.8</v>
      </c>
      <c r="G254" s="194" t="n">
        <f aca="false">0.03*H254</f>
        <v>9.6</v>
      </c>
      <c r="H254" s="194" t="n">
        <f aca="false">T254</f>
        <v>320</v>
      </c>
      <c r="I254" s="194"/>
      <c r="J254" s="25"/>
      <c r="K254" s="25"/>
      <c r="L254" s="25"/>
      <c r="M254" s="25"/>
      <c r="N254" s="25" t="s">
        <v>340</v>
      </c>
      <c r="O254" s="194" t="n">
        <v>13286</v>
      </c>
      <c r="P254" s="194" t="n">
        <v>13606</v>
      </c>
      <c r="Q254" s="237"/>
      <c r="R254" s="561"/>
      <c r="S254" s="194" t="n">
        <v>1</v>
      </c>
      <c r="T254" s="194" t="n">
        <f aca="false">P254-O254</f>
        <v>320</v>
      </c>
      <c r="U254" s="682" t="s">
        <v>982</v>
      </c>
      <c r="V254" s="153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630" t="s">
        <v>394</v>
      </c>
      <c r="C255" s="148" t="n">
        <f aca="false">H255+E255</f>
        <v>1260.46</v>
      </c>
      <c r="D255" s="148"/>
      <c r="E255" s="148" t="n">
        <f aca="false">F255+G255</f>
        <v>82.46</v>
      </c>
      <c r="F255" s="148" t="n">
        <f aca="false">0.04*H255</f>
        <v>47.12</v>
      </c>
      <c r="G255" s="148" t="n">
        <f aca="false">0.03*H255</f>
        <v>35.34</v>
      </c>
      <c r="H255" s="148" t="n">
        <f aca="false">T255</f>
        <v>1178</v>
      </c>
      <c r="I255" s="148"/>
      <c r="J255" s="226"/>
      <c r="K255" s="226"/>
      <c r="L255" s="226"/>
      <c r="M255" s="226"/>
      <c r="N255" s="226"/>
      <c r="O255" s="148" t="n">
        <v>77243</v>
      </c>
      <c r="P255" s="148" t="n">
        <v>78421</v>
      </c>
      <c r="Q255" s="259"/>
      <c r="R255" s="362"/>
      <c r="S255" s="148" t="n">
        <v>1</v>
      </c>
      <c r="T255" s="148" t="n">
        <f aca="false">P255-O255</f>
        <v>1178</v>
      </c>
      <c r="U255" s="640" t="s">
        <v>983</v>
      </c>
      <c r="V255" s="153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236" t="s">
        <v>396</v>
      </c>
      <c r="C256" s="188" t="n">
        <f aca="false">H256+E256</f>
        <v>1091.4</v>
      </c>
      <c r="D256" s="188"/>
      <c r="E256" s="188" t="n">
        <f aca="false">F256+G256</f>
        <v>71.4</v>
      </c>
      <c r="F256" s="188" t="n">
        <f aca="false">0.04*H256</f>
        <v>40.8</v>
      </c>
      <c r="G256" s="188" t="n">
        <f aca="false">0.03*H256</f>
        <v>30.6</v>
      </c>
      <c r="H256" s="188" t="n">
        <f aca="false">T256</f>
        <v>1020</v>
      </c>
      <c r="I256" s="188"/>
      <c r="J256" s="25"/>
      <c r="K256" s="25"/>
      <c r="L256" s="25"/>
      <c r="M256" s="25"/>
      <c r="N256" s="25"/>
      <c r="O256" s="188" t="n">
        <v>56335</v>
      </c>
      <c r="P256" s="188" t="n">
        <v>57355</v>
      </c>
      <c r="Q256" s="237"/>
      <c r="R256" s="631"/>
      <c r="S256" s="188" t="n">
        <v>1</v>
      </c>
      <c r="T256" s="188" t="n">
        <f aca="false">P256-O256</f>
        <v>1020</v>
      </c>
      <c r="U256" s="640" t="s">
        <v>984</v>
      </c>
      <c r="V256" s="153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236" t="s">
        <v>398</v>
      </c>
      <c r="C257" s="148" t="n">
        <f aca="false">H257+E257</f>
        <v>117.7</v>
      </c>
      <c r="D257" s="148"/>
      <c r="E257" s="148" t="n">
        <f aca="false">F257+G257</f>
        <v>7.7</v>
      </c>
      <c r="F257" s="148" t="n">
        <f aca="false">0.04*H257</f>
        <v>4.4</v>
      </c>
      <c r="G257" s="148" t="n">
        <f aca="false">0.03*H257</f>
        <v>3.3</v>
      </c>
      <c r="H257" s="148" t="n">
        <f aca="false">T257</f>
        <v>110</v>
      </c>
      <c r="I257" s="148"/>
      <c r="J257" s="25"/>
      <c r="K257" s="25"/>
      <c r="L257" s="25"/>
      <c r="M257" s="25"/>
      <c r="N257" s="25"/>
      <c r="O257" s="148" t="n">
        <v>27543</v>
      </c>
      <c r="P257" s="148" t="n">
        <v>27653</v>
      </c>
      <c r="Q257" s="237"/>
      <c r="R257" s="362"/>
      <c r="S257" s="148" t="n">
        <v>1</v>
      </c>
      <c r="T257" s="148" t="n">
        <f aca="false">P257-O257</f>
        <v>110</v>
      </c>
      <c r="U257" s="640" t="s">
        <v>985</v>
      </c>
      <c r="V257" s="153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236" t="s">
        <v>400</v>
      </c>
      <c r="C258" s="148" t="n">
        <f aca="false">H258+E258</f>
        <v>1155.6</v>
      </c>
      <c r="D258" s="148"/>
      <c r="E258" s="148" t="n">
        <f aca="false">F258+G258</f>
        <v>75.6</v>
      </c>
      <c r="F258" s="148" t="n">
        <f aca="false">0.04*H258</f>
        <v>43.2</v>
      </c>
      <c r="G258" s="148" t="n">
        <f aca="false">0.03*H258</f>
        <v>32.4</v>
      </c>
      <c r="H258" s="148" t="n">
        <f aca="false">T258</f>
        <v>1080</v>
      </c>
      <c r="I258" s="148"/>
      <c r="J258" s="25"/>
      <c r="K258" s="25"/>
      <c r="L258" s="25"/>
      <c r="M258" s="25"/>
      <c r="N258" s="25"/>
      <c r="O258" s="148" t="n">
        <v>81027</v>
      </c>
      <c r="P258" s="148" t="n">
        <v>82107</v>
      </c>
      <c r="Q258" s="237"/>
      <c r="R258" s="362"/>
      <c r="S258" s="148" t="n">
        <v>1</v>
      </c>
      <c r="T258" s="148" t="n">
        <f aca="false">P258-O258</f>
        <v>1080</v>
      </c>
      <c r="U258" s="640" t="s">
        <v>986</v>
      </c>
      <c r="V258" s="153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236" t="s">
        <v>401</v>
      </c>
      <c r="C259" s="148" t="n">
        <f aca="false">H259+E259</f>
        <v>1302.19</v>
      </c>
      <c r="D259" s="148"/>
      <c r="E259" s="148" t="n">
        <f aca="false">F259+G259</f>
        <v>85.19</v>
      </c>
      <c r="F259" s="148" t="n">
        <f aca="false">0.04*H259</f>
        <v>48.68</v>
      </c>
      <c r="G259" s="148" t="n">
        <f aca="false">0.03*H259</f>
        <v>36.51</v>
      </c>
      <c r="H259" s="148" t="n">
        <f aca="false">T259</f>
        <v>1217</v>
      </c>
      <c r="I259" s="148"/>
      <c r="J259" s="25"/>
      <c r="K259" s="25"/>
      <c r="L259" s="25"/>
      <c r="M259" s="25"/>
      <c r="N259" s="25"/>
      <c r="O259" s="148" t="n">
        <v>112073</v>
      </c>
      <c r="P259" s="148" t="n">
        <v>113290</v>
      </c>
      <c r="Q259" s="237"/>
      <c r="R259" s="362"/>
      <c r="S259" s="148" t="n">
        <v>1</v>
      </c>
      <c r="T259" s="148" t="n">
        <f aca="false">P259-O259</f>
        <v>1217</v>
      </c>
      <c r="U259" s="640" t="s">
        <v>987</v>
      </c>
      <c r="V259" s="153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236" t="s">
        <v>403</v>
      </c>
      <c r="C260" s="148" t="n">
        <f aca="false">H260+E260</f>
        <v>1204.82</v>
      </c>
      <c r="D260" s="148"/>
      <c r="E260" s="148" t="n">
        <f aca="false">F260+G260</f>
        <v>78.82</v>
      </c>
      <c r="F260" s="148" t="n">
        <f aca="false">0.04*H260</f>
        <v>45.04</v>
      </c>
      <c r="G260" s="148" t="n">
        <f aca="false">0.03*H260</f>
        <v>33.78</v>
      </c>
      <c r="H260" s="148" t="n">
        <f aca="false">T260</f>
        <v>1126</v>
      </c>
      <c r="I260" s="148" t="n">
        <f aca="false">0.6*C260</f>
        <v>722.892</v>
      </c>
      <c r="J260" s="25"/>
      <c r="K260" s="25"/>
      <c r="L260" s="25"/>
      <c r="M260" s="25"/>
      <c r="N260" s="25"/>
      <c r="O260" s="393" t="n">
        <v>19114</v>
      </c>
      <c r="P260" s="393" t="n">
        <v>20240</v>
      </c>
      <c r="Q260" s="25"/>
      <c r="R260" s="226"/>
      <c r="S260" s="239" t="n">
        <v>1</v>
      </c>
      <c r="T260" s="148" t="n">
        <f aca="false">(P260-O260)*S260</f>
        <v>1126</v>
      </c>
      <c r="U260" s="640" t="n">
        <v>34431</v>
      </c>
      <c r="V260" s="153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632" t="s">
        <v>405</v>
      </c>
      <c r="C261" s="148" t="n">
        <f aca="false">H261+E261</f>
        <v>1401.7</v>
      </c>
      <c r="D261" s="148"/>
      <c r="E261" s="148" t="n">
        <f aca="false">F261+G261</f>
        <v>91.7</v>
      </c>
      <c r="F261" s="148" t="n">
        <f aca="false">0.04*H261</f>
        <v>52.4</v>
      </c>
      <c r="G261" s="148" t="n">
        <f aca="false">0.03*H261</f>
        <v>39.3</v>
      </c>
      <c r="H261" s="148" t="n">
        <f aca="false">T261</f>
        <v>1310</v>
      </c>
      <c r="I261" s="148" t="n">
        <f aca="false">0.6*C261</f>
        <v>841.02</v>
      </c>
      <c r="J261" s="25"/>
      <c r="K261" s="25"/>
      <c r="L261" s="25"/>
      <c r="M261" s="25"/>
      <c r="N261" s="25"/>
      <c r="O261" s="393" t="n">
        <v>65810</v>
      </c>
      <c r="P261" s="393" t="n">
        <v>67120</v>
      </c>
      <c r="Q261" s="25"/>
      <c r="R261" s="226"/>
      <c r="S261" s="239" t="n">
        <v>1</v>
      </c>
      <c r="T261" s="148" t="n">
        <f aca="false">(P261-O261)*S261</f>
        <v>1310</v>
      </c>
      <c r="U261" s="640" t="s">
        <v>988</v>
      </c>
      <c r="V261" s="153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236" t="s">
        <v>372</v>
      </c>
      <c r="C262" s="148" t="n">
        <f aca="false">H262+E262</f>
        <v>712.62</v>
      </c>
      <c r="D262" s="148"/>
      <c r="E262" s="148" t="n">
        <f aca="false">F262+G262</f>
        <v>46.62</v>
      </c>
      <c r="F262" s="148" t="n">
        <f aca="false">0.04*H262</f>
        <v>26.64</v>
      </c>
      <c r="G262" s="148" t="n">
        <f aca="false">0.03*H262</f>
        <v>19.98</v>
      </c>
      <c r="H262" s="148" t="n">
        <f aca="false">T262</f>
        <v>666</v>
      </c>
      <c r="I262" s="148" t="n">
        <f aca="false">0.6*C262</f>
        <v>427.572</v>
      </c>
      <c r="J262" s="25"/>
      <c r="K262" s="25"/>
      <c r="L262" s="25"/>
      <c r="M262" s="25"/>
      <c r="N262" s="25"/>
      <c r="O262" s="393" t="n">
        <v>32287</v>
      </c>
      <c r="P262" s="393" t="n">
        <v>32953</v>
      </c>
      <c r="Q262" s="25"/>
      <c r="R262" s="226"/>
      <c r="S262" s="239" t="n">
        <v>1</v>
      </c>
      <c r="T262" s="148" t="n">
        <f aca="false">(P262-O262)*S262</f>
        <v>666</v>
      </c>
      <c r="U262" s="681" t="s">
        <v>989</v>
      </c>
      <c r="V262" s="153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308" t="s">
        <v>894</v>
      </c>
      <c r="C263" s="148" t="n">
        <f aca="false">H263+E263</f>
        <v>927.69</v>
      </c>
      <c r="D263" s="148"/>
      <c r="E263" s="148" t="n">
        <f aca="false">F263+G263</f>
        <v>60.69</v>
      </c>
      <c r="F263" s="148" t="n">
        <f aca="false">0.04*H263</f>
        <v>34.68</v>
      </c>
      <c r="G263" s="148" t="n">
        <f aca="false">0.03*H263</f>
        <v>26.01</v>
      </c>
      <c r="H263" s="148" t="n">
        <f aca="false">T263</f>
        <v>867</v>
      </c>
      <c r="I263" s="148" t="n">
        <f aca="false">0.6*C263</f>
        <v>556.614</v>
      </c>
      <c r="J263" s="25"/>
      <c r="K263" s="25"/>
      <c r="L263" s="25"/>
      <c r="M263" s="25"/>
      <c r="N263" s="25"/>
      <c r="O263" s="393" t="n">
        <v>37564</v>
      </c>
      <c r="P263" s="393" t="n">
        <v>38431</v>
      </c>
      <c r="Q263" s="25"/>
      <c r="R263" s="226"/>
      <c r="S263" s="239" t="n">
        <v>1</v>
      </c>
      <c r="T263" s="148" t="n">
        <f aca="false">(P263-O263)*S263</f>
        <v>867</v>
      </c>
      <c r="U263" s="640" t="s">
        <v>990</v>
      </c>
      <c r="V263" s="153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632" t="s">
        <v>410</v>
      </c>
      <c r="C264" s="206" t="n">
        <f aca="false">H264+E264</f>
        <v>1166.3</v>
      </c>
      <c r="D264" s="206"/>
      <c r="E264" s="206" t="n">
        <f aca="false">F264+G264</f>
        <v>76.3</v>
      </c>
      <c r="F264" s="206" t="n">
        <f aca="false">0.04*H264</f>
        <v>43.6</v>
      </c>
      <c r="G264" s="206" t="n">
        <f aca="false">0.03*H264</f>
        <v>32.7</v>
      </c>
      <c r="H264" s="206" t="n">
        <f aca="false">T264</f>
        <v>1090</v>
      </c>
      <c r="I264" s="206" t="n">
        <f aca="false">0.6*C264</f>
        <v>699.78</v>
      </c>
      <c r="J264" s="208"/>
      <c r="K264" s="208"/>
      <c r="L264" s="208"/>
      <c r="M264" s="208"/>
      <c r="N264" s="208"/>
      <c r="O264" s="206" t="n">
        <v>62297</v>
      </c>
      <c r="P264" s="206" t="n">
        <v>63387</v>
      </c>
      <c r="Q264" s="208"/>
      <c r="R264" s="304"/>
      <c r="S264" s="223" t="n">
        <v>1</v>
      </c>
      <c r="T264" s="206" t="n">
        <f aca="false">(P264-O264)*S264</f>
        <v>1090</v>
      </c>
      <c r="U264" s="673" t="s">
        <v>991</v>
      </c>
      <c r="V264" s="210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578" t="s">
        <v>895</v>
      </c>
      <c r="C265" s="148" t="n">
        <f aca="false">H265+E265</f>
        <v>1596.44</v>
      </c>
      <c r="D265" s="148"/>
      <c r="E265" s="148" t="n">
        <f aca="false">F265+G265</f>
        <v>104.44</v>
      </c>
      <c r="F265" s="148" t="n">
        <f aca="false">0.04*H265</f>
        <v>59.68</v>
      </c>
      <c r="G265" s="148" t="n">
        <f aca="false">0.03*H265</f>
        <v>44.76</v>
      </c>
      <c r="H265" s="148" t="n">
        <f aca="false">T265</f>
        <v>1492</v>
      </c>
      <c r="I265" s="148" t="n">
        <f aca="false">0.6*C265</f>
        <v>957.864</v>
      </c>
      <c r="J265" s="25"/>
      <c r="K265" s="25"/>
      <c r="L265" s="25"/>
      <c r="M265" s="25"/>
      <c r="N265" s="25"/>
      <c r="O265" s="393" t="n">
        <v>74971</v>
      </c>
      <c r="P265" s="393" t="n">
        <v>76463</v>
      </c>
      <c r="Q265" s="25"/>
      <c r="R265" s="226"/>
      <c r="S265" s="239" t="n">
        <v>1</v>
      </c>
      <c r="T265" s="148" t="n">
        <f aca="false">(P265-O265)*S265</f>
        <v>1492</v>
      </c>
      <c r="U265" s="640" t="s">
        <v>992</v>
      </c>
      <c r="V265" s="153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236" t="s">
        <v>896</v>
      </c>
      <c r="C266" s="148" t="n">
        <f aca="false">H266+E266</f>
        <v>922.34</v>
      </c>
      <c r="D266" s="148"/>
      <c r="E266" s="148" t="n">
        <f aca="false">F266+G266</f>
        <v>60.34</v>
      </c>
      <c r="F266" s="148" t="n">
        <f aca="false">0.04*H266</f>
        <v>34.48</v>
      </c>
      <c r="G266" s="148" t="n">
        <f aca="false">0.03*H266</f>
        <v>25.86</v>
      </c>
      <c r="H266" s="148" t="n">
        <f aca="false">T266</f>
        <v>862</v>
      </c>
      <c r="I266" s="148" t="n">
        <f aca="false">0.5*C266</f>
        <v>461.17</v>
      </c>
      <c r="J266" s="25"/>
      <c r="K266" s="25"/>
      <c r="L266" s="25"/>
      <c r="M266" s="25"/>
      <c r="N266" s="25"/>
      <c r="O266" s="449" t="n">
        <v>17477</v>
      </c>
      <c r="P266" s="449" t="n">
        <v>18339</v>
      </c>
      <c r="Q266" s="237"/>
      <c r="R266" s="238"/>
      <c r="S266" s="239" t="n">
        <v>1</v>
      </c>
      <c r="T266" s="148" t="n">
        <f aca="false">(P266-O266)*S266</f>
        <v>862</v>
      </c>
      <c r="U266" s="640" t="s">
        <v>993</v>
      </c>
      <c r="V266" s="153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236" t="s">
        <v>416</v>
      </c>
      <c r="C267" s="148" t="n">
        <f aca="false">H267+E267</f>
        <v>1180.21</v>
      </c>
      <c r="D267" s="148"/>
      <c r="E267" s="148" t="n">
        <f aca="false">F267+G267</f>
        <v>77.21</v>
      </c>
      <c r="F267" s="148" t="n">
        <f aca="false">0.04*H267</f>
        <v>44.12</v>
      </c>
      <c r="G267" s="148" t="n">
        <f aca="false">0.03*H267</f>
        <v>33.09</v>
      </c>
      <c r="H267" s="148" t="n">
        <f aca="false">T267</f>
        <v>1103</v>
      </c>
      <c r="I267" s="148" t="n">
        <f aca="false">0.6*C267</f>
        <v>708.126</v>
      </c>
      <c r="J267" s="25"/>
      <c r="K267" s="25"/>
      <c r="L267" s="25"/>
      <c r="M267" s="25"/>
      <c r="N267" s="25"/>
      <c r="O267" s="393" t="n">
        <v>64752</v>
      </c>
      <c r="P267" s="393" t="n">
        <v>65855</v>
      </c>
      <c r="Q267" s="25"/>
      <c r="R267" s="226"/>
      <c r="S267" s="239" t="n">
        <v>1</v>
      </c>
      <c r="T267" s="148" t="n">
        <f aca="false">(P267-O267)*S267</f>
        <v>1103</v>
      </c>
      <c r="U267" s="640" t="s">
        <v>994</v>
      </c>
      <c r="V267" s="153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236" t="s">
        <v>418</v>
      </c>
      <c r="C268" s="148" t="n">
        <f aca="false">H268+E268</f>
        <v>849.58</v>
      </c>
      <c r="D268" s="148"/>
      <c r="E268" s="148" t="n">
        <f aca="false">F268+G268</f>
        <v>55.58</v>
      </c>
      <c r="F268" s="148" t="n">
        <f aca="false">0.04*H268</f>
        <v>31.76</v>
      </c>
      <c r="G268" s="148" t="n">
        <f aca="false">0.03*H268</f>
        <v>23.82</v>
      </c>
      <c r="H268" s="148" t="n">
        <f aca="false">T268</f>
        <v>794</v>
      </c>
      <c r="I268" s="148" t="n">
        <f aca="false">0.6*C268</f>
        <v>509.748</v>
      </c>
      <c r="J268" s="25"/>
      <c r="K268" s="25"/>
      <c r="L268" s="25"/>
      <c r="M268" s="25"/>
      <c r="N268" s="25"/>
      <c r="O268" s="393" t="n">
        <v>38370</v>
      </c>
      <c r="P268" s="393" t="n">
        <v>39164</v>
      </c>
      <c r="Q268" s="25"/>
      <c r="R268" s="226"/>
      <c r="S268" s="239" t="n">
        <v>1</v>
      </c>
      <c r="T268" s="148" t="n">
        <f aca="false">(P268-O268)*S268</f>
        <v>794</v>
      </c>
      <c r="U268" s="640" t="s">
        <v>995</v>
      </c>
      <c r="V268" s="153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236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6"/>
      <c r="S269" s="239"/>
      <c r="T269" s="148"/>
      <c r="U269" s="640"/>
      <c r="V269" s="153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578" t="s">
        <v>897</v>
      </c>
      <c r="C270" s="148" t="n">
        <f aca="false">H270+E270</f>
        <v>32.1</v>
      </c>
      <c r="D270" s="148"/>
      <c r="E270" s="148" t="n">
        <f aca="false">F270+G270</f>
        <v>2.1</v>
      </c>
      <c r="F270" s="148" t="n">
        <f aca="false">0.04*H270</f>
        <v>1.2</v>
      </c>
      <c r="G270" s="148" t="n">
        <f aca="false">0.03*H270</f>
        <v>0.9</v>
      </c>
      <c r="H270" s="148" t="n">
        <f aca="false">T270</f>
        <v>30</v>
      </c>
      <c r="I270" s="148" t="n">
        <f aca="false">0.6*C270</f>
        <v>19.26</v>
      </c>
      <c r="J270" s="25"/>
      <c r="K270" s="25"/>
      <c r="L270" s="25"/>
      <c r="M270" s="25"/>
      <c r="N270" s="25"/>
      <c r="O270" s="148" t="n">
        <v>376787</v>
      </c>
      <c r="P270" s="148" t="n">
        <v>376817</v>
      </c>
      <c r="Q270" s="25" t="s">
        <v>35</v>
      </c>
      <c r="R270" s="226"/>
      <c r="S270" s="148" t="n">
        <v>1</v>
      </c>
      <c r="T270" s="148" t="n">
        <f aca="false">(P270-O270)*S270</f>
        <v>30</v>
      </c>
      <c r="U270" s="640" t="s">
        <v>996</v>
      </c>
      <c r="V270" s="153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634" t="s">
        <v>423</v>
      </c>
      <c r="C271" s="206" t="n">
        <f aca="false">H271+E271</f>
        <v>0</v>
      </c>
      <c r="D271" s="206"/>
      <c r="E271" s="206" t="n">
        <f aca="false">F271+G271</f>
        <v>0</v>
      </c>
      <c r="F271" s="206" t="n">
        <f aca="false">0.04*H271</f>
        <v>0</v>
      </c>
      <c r="G271" s="206" t="n">
        <f aca="false">0.03*H271</f>
        <v>0</v>
      </c>
      <c r="H271" s="206" t="n">
        <f aca="false">T271</f>
        <v>0</v>
      </c>
      <c r="I271" s="206" t="n">
        <f aca="false">0.6*C271</f>
        <v>0</v>
      </c>
      <c r="J271" s="208"/>
      <c r="K271" s="208"/>
      <c r="L271" s="208"/>
      <c r="M271" s="208"/>
      <c r="N271" s="208"/>
      <c r="O271" s="206" t="n">
        <v>38296</v>
      </c>
      <c r="P271" s="206" t="n">
        <v>38296</v>
      </c>
      <c r="Q271" s="221"/>
      <c r="R271" s="404"/>
      <c r="S271" s="223" t="n">
        <v>1</v>
      </c>
      <c r="T271" s="206" t="n">
        <f aca="false">(P271-O271)*S271</f>
        <v>0</v>
      </c>
      <c r="U271" s="673"/>
      <c r="V271" s="210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6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640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0" t="s">
        <v>898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683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88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640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4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640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396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640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399" t="s">
        <v>428</v>
      </c>
      <c r="C277" s="400" t="n">
        <f aca="false">'Яблоко и ТП-7март'!B73</f>
        <v>119719.550000005</v>
      </c>
      <c r="D277" s="190"/>
      <c r="E277" s="187"/>
      <c r="F277" s="190"/>
      <c r="G277" s="190"/>
      <c r="H277" s="190"/>
      <c r="I277" s="190"/>
      <c r="J277" s="262"/>
      <c r="K277" s="262"/>
      <c r="L277" s="262"/>
      <c r="M277" s="262"/>
      <c r="N277" s="262"/>
      <c r="O277" s="397"/>
      <c r="P277" s="397"/>
      <c r="Q277" s="237"/>
      <c r="R277" s="398"/>
      <c r="S277" s="401"/>
      <c r="T277" s="148"/>
      <c r="U277" s="640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7" t="s">
        <v>429</v>
      </c>
      <c r="C278" s="400" t="n">
        <f aca="false">'Яблоко и ТП-7март'!B62</f>
        <v>184421.2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4"/>
      <c r="R278" s="362"/>
      <c r="S278" s="239"/>
      <c r="T278" s="148"/>
      <c r="U278" s="640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578" t="s">
        <v>430</v>
      </c>
      <c r="C279" s="148" t="n">
        <f aca="false">H279+E279</f>
        <v>377.71</v>
      </c>
      <c r="D279" s="148"/>
      <c r="E279" s="148" t="n">
        <f aca="false">G279+F279</f>
        <v>24.71</v>
      </c>
      <c r="F279" s="148" t="n">
        <f aca="false">0.04*H279</f>
        <v>14.12</v>
      </c>
      <c r="G279" s="148" t="n">
        <f aca="false">0.03*H279</f>
        <v>10.59</v>
      </c>
      <c r="H279" s="148" t="n">
        <f aca="false">T279</f>
        <v>353</v>
      </c>
      <c r="I279" s="148" t="n">
        <f aca="false">0.6*C279</f>
        <v>226.626</v>
      </c>
      <c r="J279" s="25"/>
      <c r="K279" s="25"/>
      <c r="L279" s="25"/>
      <c r="M279" s="25"/>
      <c r="N279" s="25"/>
      <c r="O279" s="148" t="n">
        <v>50790</v>
      </c>
      <c r="P279" s="148" t="n">
        <v>51143</v>
      </c>
      <c r="Q279" s="204"/>
      <c r="R279" s="362"/>
      <c r="S279" s="239" t="n">
        <v>1</v>
      </c>
      <c r="T279" s="148" t="n">
        <f aca="false">(P279-O279)*S279</f>
        <v>353</v>
      </c>
      <c r="U279" s="640" t="s">
        <v>997</v>
      </c>
      <c r="V279" s="153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236" t="s">
        <v>433</v>
      </c>
      <c r="C280" s="148" t="n">
        <f aca="false">H280+E280</f>
        <v>0</v>
      </c>
      <c r="D280" s="148"/>
      <c r="E280" s="148" t="n">
        <f aca="false">F280+G280</f>
        <v>0</v>
      </c>
      <c r="F280" s="148" t="n">
        <f aca="false">0.04*H280</f>
        <v>0</v>
      </c>
      <c r="G280" s="148" t="n">
        <f aca="false">0.03*H280</f>
        <v>0</v>
      </c>
      <c r="H280" s="148" t="n">
        <f aca="false">T280</f>
        <v>0</v>
      </c>
      <c r="I280" s="148" t="n">
        <f aca="false">0.6*C280</f>
        <v>0</v>
      </c>
      <c r="J280" s="25"/>
      <c r="K280" s="25"/>
      <c r="L280" s="25"/>
      <c r="M280" s="25"/>
      <c r="N280" s="25"/>
      <c r="O280" s="148" t="n">
        <v>19323</v>
      </c>
      <c r="P280" s="148" t="n">
        <v>19323</v>
      </c>
      <c r="Q280" s="237"/>
      <c r="R280" s="259"/>
      <c r="S280" s="239" t="n">
        <v>1</v>
      </c>
      <c r="T280" s="148" t="n">
        <f aca="false">(P280-O280)*S280</f>
        <v>0</v>
      </c>
      <c r="U280" s="640" t="n">
        <v>282335</v>
      </c>
      <c r="V280" s="153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402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7"/>
      <c r="R281" s="259"/>
      <c r="S281" s="239"/>
      <c r="T281" s="148"/>
      <c r="U281" s="640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402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7"/>
      <c r="R282" s="259"/>
      <c r="S282" s="239"/>
      <c r="T282" s="148"/>
      <c r="U282" s="640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402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7"/>
      <c r="R283" s="259"/>
      <c r="S283" s="239"/>
      <c r="T283" s="148"/>
      <c r="U283" s="640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402" t="s">
        <v>435</v>
      </c>
      <c r="C284" s="148" t="n">
        <f aca="false">H284+E284</f>
        <v>38.52</v>
      </c>
      <c r="D284" s="148"/>
      <c r="E284" s="148" t="n">
        <f aca="false">F284+G284</f>
        <v>2.52</v>
      </c>
      <c r="F284" s="148" t="n">
        <f aca="false">0.04*H284</f>
        <v>1.44</v>
      </c>
      <c r="G284" s="148" t="n">
        <f aca="false">0.03*H284</f>
        <v>1.08</v>
      </c>
      <c r="H284" s="148" t="n">
        <f aca="false">T284</f>
        <v>36</v>
      </c>
      <c r="I284" s="148" t="n">
        <f aca="false">0.6*C284</f>
        <v>23.112</v>
      </c>
      <c r="J284" s="25"/>
      <c r="K284" s="25"/>
      <c r="L284" s="25"/>
      <c r="M284" s="25"/>
      <c r="N284" s="25"/>
      <c r="O284" s="148" t="n">
        <v>14004</v>
      </c>
      <c r="P284" s="148" t="n">
        <v>14040</v>
      </c>
      <c r="Q284" s="237"/>
      <c r="R284" s="259"/>
      <c r="S284" s="239" t="n">
        <v>1</v>
      </c>
      <c r="T284" s="148" t="n">
        <f aca="false">(P284-O284)*S284</f>
        <v>36</v>
      </c>
      <c r="U284" s="640" t="s">
        <v>998</v>
      </c>
      <c r="V284" s="153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3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673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635"/>
      <c r="C286" s="206" t="n">
        <f aca="false">H286+E286</f>
        <v>2387.17</v>
      </c>
      <c r="D286" s="206"/>
      <c r="E286" s="206" t="n">
        <f aca="false">F286+G286</f>
        <v>156.17</v>
      </c>
      <c r="F286" s="206" t="n">
        <f aca="false">0.04*H286</f>
        <v>89.24</v>
      </c>
      <c r="G286" s="206" t="n">
        <f aca="false">0.03*H286</f>
        <v>66.93</v>
      </c>
      <c r="H286" s="206" t="n">
        <f aca="false">T286</f>
        <v>2231</v>
      </c>
      <c r="I286" s="206" t="n">
        <f aca="false">0.6*C286</f>
        <v>1432.302</v>
      </c>
      <c r="J286" s="208"/>
      <c r="K286" s="208"/>
      <c r="L286" s="208"/>
      <c r="M286" s="208"/>
      <c r="N286" s="208"/>
      <c r="O286" s="206" t="n">
        <v>95982</v>
      </c>
      <c r="P286" s="206" t="n">
        <v>98213</v>
      </c>
      <c r="Q286" s="221"/>
      <c r="R286" s="404"/>
      <c r="S286" s="223" t="n">
        <v>1</v>
      </c>
      <c r="T286" s="206" t="n">
        <f aca="false">(P286-O286)*S286</f>
        <v>2231</v>
      </c>
      <c r="U286" s="673" t="s">
        <v>999</v>
      </c>
      <c r="V286" s="210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11" t="s">
        <v>439</v>
      </c>
      <c r="C287" s="206" t="n">
        <f aca="false">H287+E287</f>
        <v>1250.83</v>
      </c>
      <c r="D287" s="206"/>
      <c r="E287" s="206" t="n">
        <f aca="false">F287+G287</f>
        <v>81.83</v>
      </c>
      <c r="F287" s="206" t="n">
        <f aca="false">0.04*H287</f>
        <v>46.76</v>
      </c>
      <c r="G287" s="206" t="n">
        <f aca="false">0.03*H287</f>
        <v>35.07</v>
      </c>
      <c r="H287" s="206" t="n">
        <f aca="false">T287</f>
        <v>1169</v>
      </c>
      <c r="I287" s="206" t="n">
        <f aca="false">0.6*C287</f>
        <v>750.498</v>
      </c>
      <c r="J287" s="208"/>
      <c r="K287" s="208"/>
      <c r="L287" s="208"/>
      <c r="M287" s="208"/>
      <c r="N287" s="208"/>
      <c r="O287" s="206" t="n">
        <v>320895</v>
      </c>
      <c r="P287" s="206" t="n">
        <v>322064</v>
      </c>
      <c r="Q287" s="221"/>
      <c r="R287" s="404"/>
      <c r="S287" s="223" t="n">
        <v>1</v>
      </c>
      <c r="T287" s="206" t="n">
        <f aca="false">(P287-O287)*S287</f>
        <v>1169</v>
      </c>
      <c r="U287" s="673" t="s">
        <v>1000</v>
      </c>
      <c r="V287" s="412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636" t="s">
        <v>441</v>
      </c>
      <c r="C288" s="206" t="n">
        <f aca="false">H288+E288</f>
        <v>9618.23</v>
      </c>
      <c r="D288" s="206"/>
      <c r="E288" s="206" t="n">
        <f aca="false">F288+G288</f>
        <v>629.23</v>
      </c>
      <c r="F288" s="206" t="n">
        <f aca="false">0.04*H288</f>
        <v>359.56</v>
      </c>
      <c r="G288" s="206" t="n">
        <f aca="false">0.03*H288</f>
        <v>269.67</v>
      </c>
      <c r="H288" s="206" t="n">
        <f aca="false">T288</f>
        <v>8989</v>
      </c>
      <c r="I288" s="206" t="n">
        <f aca="false">0.6*C288</f>
        <v>5770.938</v>
      </c>
      <c r="J288" s="208"/>
      <c r="K288" s="208"/>
      <c r="L288" s="208"/>
      <c r="M288" s="208"/>
      <c r="N288" s="208"/>
      <c r="O288" s="206" t="n">
        <v>355718</v>
      </c>
      <c r="P288" s="206" t="n">
        <v>364707</v>
      </c>
      <c r="Q288" s="221"/>
      <c r="R288" s="404"/>
      <c r="S288" s="223" t="n">
        <v>1</v>
      </c>
      <c r="T288" s="206" t="n">
        <f aca="false">(P288-O288)*S288</f>
        <v>8989</v>
      </c>
      <c r="U288" s="673" t="s">
        <v>1001</v>
      </c>
      <c r="V288" s="412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11" t="s">
        <v>443</v>
      </c>
      <c r="C289" s="206" t="n">
        <f aca="false">H289+E289</f>
        <v>19966.2</v>
      </c>
      <c r="D289" s="206"/>
      <c r="E289" s="206" t="n">
        <f aca="false">F289+G289</f>
        <v>1306.2</v>
      </c>
      <c r="F289" s="206" t="n">
        <f aca="false">0.04*H289</f>
        <v>746.4</v>
      </c>
      <c r="G289" s="206" t="n">
        <f aca="false">0.03*H289</f>
        <v>559.8</v>
      </c>
      <c r="H289" s="206" t="n">
        <f aca="false">T289</f>
        <v>18660</v>
      </c>
      <c r="I289" s="206" t="n">
        <f aca="false">0.6*C289</f>
        <v>11979.72</v>
      </c>
      <c r="J289" s="208"/>
      <c r="K289" s="208"/>
      <c r="L289" s="208"/>
      <c r="M289" s="208"/>
      <c r="N289" s="208"/>
      <c r="O289" s="206" t="n">
        <v>12733</v>
      </c>
      <c r="P289" s="206" t="n">
        <v>13039</v>
      </c>
      <c r="Q289" s="221"/>
      <c r="R289" s="404"/>
      <c r="S289" s="223" t="n">
        <v>60</v>
      </c>
      <c r="T289" s="206" t="n">
        <f aca="false">(P289-O289)*S289+300</f>
        <v>18660</v>
      </c>
      <c r="U289" s="673" t="s">
        <v>1002</v>
      </c>
      <c r="V289" s="412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11" t="s">
        <v>445</v>
      </c>
      <c r="C290" s="206" t="n">
        <f aca="false">H290+E290</f>
        <v>356.31</v>
      </c>
      <c r="D290" s="206"/>
      <c r="E290" s="206" t="n">
        <f aca="false">F290+G290</f>
        <v>23.31</v>
      </c>
      <c r="F290" s="206" t="n">
        <f aca="false">0.04*H290</f>
        <v>13.32</v>
      </c>
      <c r="G290" s="206" t="n">
        <f aca="false">0.03*H290</f>
        <v>9.99</v>
      </c>
      <c r="H290" s="206" t="n">
        <f aca="false">T290</f>
        <v>333</v>
      </c>
      <c r="I290" s="206" t="n">
        <f aca="false">0.6*C290</f>
        <v>213.786</v>
      </c>
      <c r="J290" s="208"/>
      <c r="K290" s="208"/>
      <c r="L290" s="208"/>
      <c r="M290" s="208"/>
      <c r="N290" s="208"/>
      <c r="O290" s="206" t="n">
        <v>124577</v>
      </c>
      <c r="P290" s="206" t="n">
        <v>124910</v>
      </c>
      <c r="Q290" s="221"/>
      <c r="R290" s="404"/>
      <c r="S290" s="223" t="n">
        <v>1</v>
      </c>
      <c r="T290" s="206" t="n">
        <f aca="false">(P290-O290)*S290</f>
        <v>333</v>
      </c>
      <c r="U290" s="673" t="s">
        <v>1003</v>
      </c>
      <c r="V290" s="637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11" t="s">
        <v>447</v>
      </c>
      <c r="C291" s="206" t="n">
        <f aca="false">H291+E291</f>
        <v>756.49</v>
      </c>
      <c r="D291" s="206"/>
      <c r="E291" s="206" t="n">
        <f aca="false">F291+G291</f>
        <v>49.49</v>
      </c>
      <c r="F291" s="206" t="n">
        <f aca="false">0.04*H291</f>
        <v>28.28</v>
      </c>
      <c r="G291" s="206" t="n">
        <f aca="false">0.03*H291</f>
        <v>21.21</v>
      </c>
      <c r="H291" s="206" t="n">
        <f aca="false">T291</f>
        <v>707</v>
      </c>
      <c r="I291" s="206" t="n">
        <f aca="false">0.6*C291</f>
        <v>453.894</v>
      </c>
      <c r="J291" s="208"/>
      <c r="K291" s="208"/>
      <c r="L291" s="208"/>
      <c r="M291" s="208"/>
      <c r="N291" s="208"/>
      <c r="O291" s="206" t="n">
        <v>42185</v>
      </c>
      <c r="P291" s="206" t="n">
        <v>42892</v>
      </c>
      <c r="Q291" s="221"/>
      <c r="R291" s="404"/>
      <c r="S291" s="223" t="n">
        <v>1</v>
      </c>
      <c r="T291" s="206" t="n">
        <f aca="false">(P291-O291)*S291</f>
        <v>707</v>
      </c>
      <c r="U291" s="673" t="s">
        <v>1004</v>
      </c>
      <c r="V291" s="412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638" t="s">
        <v>449</v>
      </c>
      <c r="C292" s="206" t="n">
        <f aca="false">H292+E292</f>
        <v>0</v>
      </c>
      <c r="D292" s="206"/>
      <c r="E292" s="206" t="n">
        <f aca="false">F292+G292</f>
        <v>0</v>
      </c>
      <c r="F292" s="206" t="n">
        <f aca="false">0.04*H292</f>
        <v>0</v>
      </c>
      <c r="G292" s="206" t="n">
        <f aca="false">0.03*H292</f>
        <v>0</v>
      </c>
      <c r="H292" s="206" t="n">
        <f aca="false">T292</f>
        <v>0</v>
      </c>
      <c r="I292" s="206" t="n">
        <f aca="false">0.6*C292</f>
        <v>0</v>
      </c>
      <c r="J292" s="208"/>
      <c r="K292" s="208"/>
      <c r="L292" s="208"/>
      <c r="M292" s="208"/>
      <c r="N292" s="208"/>
      <c r="O292" s="206" t="n">
        <v>153727</v>
      </c>
      <c r="P292" s="206" t="n">
        <v>153727</v>
      </c>
      <c r="Q292" s="221"/>
      <c r="R292" s="404"/>
      <c r="S292" s="223" t="n">
        <v>1</v>
      </c>
      <c r="T292" s="206" t="n">
        <f aca="false">(P292-O292)*S292</f>
        <v>0</v>
      </c>
      <c r="U292" s="673" t="n">
        <v>5006</v>
      </c>
      <c r="V292" s="412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1"/>
      <c r="C293" s="206"/>
      <c r="D293" s="206"/>
      <c r="E293" s="206"/>
      <c r="F293" s="206"/>
      <c r="G293" s="206"/>
      <c r="H293" s="206"/>
      <c r="I293" s="206"/>
      <c r="J293" s="208"/>
      <c r="K293" s="208"/>
      <c r="L293" s="208"/>
      <c r="M293" s="208"/>
      <c r="N293" s="208"/>
      <c r="O293" s="206"/>
      <c r="P293" s="206"/>
      <c r="Q293" s="221"/>
      <c r="R293" s="404"/>
      <c r="S293" s="223"/>
      <c r="T293" s="206"/>
      <c r="U293" s="673" t="s">
        <v>1005</v>
      </c>
      <c r="V293" s="412" t="s">
        <v>1006</v>
      </c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11" t="s">
        <v>899</v>
      </c>
      <c r="C294" s="206" t="n">
        <f aca="false">H294+E294</f>
        <v>437.63</v>
      </c>
      <c r="D294" s="206"/>
      <c r="E294" s="206" t="n">
        <f aca="false">F294+G294</f>
        <v>28.63</v>
      </c>
      <c r="F294" s="206" t="n">
        <f aca="false">0.04*H294</f>
        <v>16.36</v>
      </c>
      <c r="G294" s="206" t="n">
        <f aca="false">0.03*H294</f>
        <v>12.27</v>
      </c>
      <c r="H294" s="206" t="n">
        <f aca="false">T294</f>
        <v>409</v>
      </c>
      <c r="I294" s="206" t="n">
        <f aca="false">0.6*C294</f>
        <v>262.578</v>
      </c>
      <c r="J294" s="208"/>
      <c r="K294" s="208"/>
      <c r="L294" s="208"/>
      <c r="M294" s="208"/>
      <c r="N294" s="208"/>
      <c r="O294" s="206" t="n">
        <v>2901</v>
      </c>
      <c r="P294" s="206" t="n">
        <v>3310</v>
      </c>
      <c r="Q294" s="221"/>
      <c r="R294" s="404"/>
      <c r="S294" s="223" t="n">
        <v>1</v>
      </c>
      <c r="T294" s="206" t="n">
        <f aca="false">(P294-O294)*S294</f>
        <v>409</v>
      </c>
      <c r="U294" s="673" t="s">
        <v>1007</v>
      </c>
      <c r="V294" s="412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11" t="s">
        <v>453</v>
      </c>
      <c r="C295" s="206" t="n">
        <f aca="false">H295+E295</f>
        <v>3967.56</v>
      </c>
      <c r="D295" s="206"/>
      <c r="E295" s="206" t="n">
        <f aca="false">F295+G295</f>
        <v>259.56</v>
      </c>
      <c r="F295" s="206" t="n">
        <f aca="false">0.04*H295</f>
        <v>148.32</v>
      </c>
      <c r="G295" s="206" t="n">
        <f aca="false">0.03*H295</f>
        <v>111.24</v>
      </c>
      <c r="H295" s="206" t="n">
        <f aca="false">T295</f>
        <v>3708</v>
      </c>
      <c r="I295" s="206" t="n">
        <f aca="false">0.6*C295</f>
        <v>2380.536</v>
      </c>
      <c r="J295" s="208"/>
      <c r="K295" s="208"/>
      <c r="L295" s="208"/>
      <c r="M295" s="208"/>
      <c r="N295" s="208"/>
      <c r="O295" s="206" t="n">
        <v>453134</v>
      </c>
      <c r="P295" s="206" t="n">
        <v>456842</v>
      </c>
      <c r="Q295" s="221"/>
      <c r="R295" s="404"/>
      <c r="S295" s="223" t="n">
        <v>1</v>
      </c>
      <c r="T295" s="206" t="n">
        <f aca="false">(P295-O295)*S295</f>
        <v>3708</v>
      </c>
      <c r="U295" s="673" t="s">
        <v>1008</v>
      </c>
      <c r="V295" s="412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11" t="s">
        <v>455</v>
      </c>
      <c r="C296" s="206" t="n">
        <f aca="false">H296+E296</f>
        <v>9474.85</v>
      </c>
      <c r="D296" s="206"/>
      <c r="E296" s="206" t="n">
        <f aca="false">F296+G296</f>
        <v>619.85</v>
      </c>
      <c r="F296" s="206" t="n">
        <f aca="false">0.04*H296</f>
        <v>354.2</v>
      </c>
      <c r="G296" s="206" t="n">
        <f aca="false">0.03*H296</f>
        <v>265.65</v>
      </c>
      <c r="H296" s="206" t="n">
        <f aca="false">T296</f>
        <v>8855</v>
      </c>
      <c r="I296" s="206" t="n">
        <f aca="false">0.6*C296</f>
        <v>5684.91</v>
      </c>
      <c r="J296" s="208"/>
      <c r="K296" s="208"/>
      <c r="L296" s="208"/>
      <c r="M296" s="208"/>
      <c r="N296" s="208"/>
      <c r="O296" s="206" t="n">
        <v>526418</v>
      </c>
      <c r="P296" s="206" t="n">
        <v>535273</v>
      </c>
      <c r="Q296" s="221"/>
      <c r="R296" s="404"/>
      <c r="S296" s="223" t="n">
        <v>1</v>
      </c>
      <c r="T296" s="206" t="n">
        <f aca="false">(P296-O296)*S296</f>
        <v>8855</v>
      </c>
      <c r="U296" s="673" t="s">
        <v>1009</v>
      </c>
      <c r="V296" s="412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11" t="s">
        <v>900</v>
      </c>
      <c r="C297" s="414" t="n">
        <f aca="false">H297+E297</f>
        <v>7522.1</v>
      </c>
      <c r="D297" s="206"/>
      <c r="E297" s="206" t="n">
        <f aca="false">F297+G297</f>
        <v>492.1</v>
      </c>
      <c r="F297" s="206" t="n">
        <f aca="false">0.04*H297</f>
        <v>281.2</v>
      </c>
      <c r="G297" s="206" t="n">
        <f aca="false">0.03*H297</f>
        <v>210.9</v>
      </c>
      <c r="H297" s="206" t="n">
        <f aca="false">T297</f>
        <v>7030</v>
      </c>
      <c r="I297" s="206" t="n">
        <f aca="false">0.6*C297</f>
        <v>4513.26</v>
      </c>
      <c r="J297" s="208"/>
      <c r="K297" s="208"/>
      <c r="L297" s="208"/>
      <c r="M297" s="208"/>
      <c r="N297" s="208"/>
      <c r="O297" s="206" t="n">
        <f aca="false">33501+2062</f>
        <v>35563</v>
      </c>
      <c r="P297" s="206" t="n">
        <f aca="false">39931+2662</f>
        <v>42593</v>
      </c>
      <c r="Q297" s="221"/>
      <c r="R297" s="404"/>
      <c r="S297" s="223" t="n">
        <v>1</v>
      </c>
      <c r="T297" s="206" t="n">
        <f aca="false">(P297-O297)*S297</f>
        <v>7030</v>
      </c>
      <c r="U297" s="673" t="s">
        <v>1010</v>
      </c>
      <c r="V297" s="412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11" t="s">
        <v>459</v>
      </c>
      <c r="C298" s="206" t="n">
        <f aca="false">H298+E298</f>
        <v>2331.53</v>
      </c>
      <c r="D298" s="206"/>
      <c r="E298" s="206" t="n">
        <f aca="false">F298+G298</f>
        <v>152.53</v>
      </c>
      <c r="F298" s="206" t="n">
        <f aca="false">0.04*H298</f>
        <v>87.16</v>
      </c>
      <c r="G298" s="206" t="n">
        <f aca="false">0.03*H298</f>
        <v>65.37</v>
      </c>
      <c r="H298" s="206" t="n">
        <f aca="false">T298</f>
        <v>2179</v>
      </c>
      <c r="I298" s="206" t="n">
        <f aca="false">0.6*C298</f>
        <v>1398.918</v>
      </c>
      <c r="J298" s="208"/>
      <c r="K298" s="208"/>
      <c r="L298" s="208"/>
      <c r="M298" s="208"/>
      <c r="N298" s="208"/>
      <c r="O298" s="206" t="n">
        <v>282150</v>
      </c>
      <c r="P298" s="206" t="n">
        <v>284329</v>
      </c>
      <c r="Q298" s="221"/>
      <c r="R298" s="404"/>
      <c r="S298" s="223" t="n">
        <v>1</v>
      </c>
      <c r="T298" s="206" t="n">
        <f aca="false">(P298-O298)*S298</f>
        <v>2179</v>
      </c>
      <c r="U298" s="673" t="s">
        <v>1011</v>
      </c>
      <c r="V298" s="412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11" t="s">
        <v>461</v>
      </c>
      <c r="C299" s="206" t="n">
        <f aca="false">H299+E299</f>
        <v>1710.93</v>
      </c>
      <c r="D299" s="206"/>
      <c r="E299" s="206" t="n">
        <f aca="false">F299+G299</f>
        <v>111.93</v>
      </c>
      <c r="F299" s="206" t="n">
        <f aca="false">0.04*H299</f>
        <v>63.96</v>
      </c>
      <c r="G299" s="206" t="n">
        <f aca="false">0.03*H299</f>
        <v>47.97</v>
      </c>
      <c r="H299" s="206" t="n">
        <f aca="false">T299</f>
        <v>1599</v>
      </c>
      <c r="I299" s="206" t="n">
        <f aca="false">0.6*C299</f>
        <v>1026.558</v>
      </c>
      <c r="J299" s="208"/>
      <c r="K299" s="208"/>
      <c r="L299" s="208"/>
      <c r="M299" s="208"/>
      <c r="N299" s="208"/>
      <c r="O299" s="206" t="n">
        <v>88236</v>
      </c>
      <c r="P299" s="206" t="n">
        <v>89835</v>
      </c>
      <c r="Q299" s="221"/>
      <c r="R299" s="404"/>
      <c r="S299" s="223" t="n">
        <v>1</v>
      </c>
      <c r="T299" s="206" t="n">
        <f aca="false">(P299-O299)*S299</f>
        <v>1599</v>
      </c>
      <c r="U299" s="673" t="s">
        <v>1012</v>
      </c>
      <c r="V299" s="412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11" t="s">
        <v>463</v>
      </c>
      <c r="C300" s="206" t="n">
        <f aca="false">H300+E300</f>
        <v>1003.66</v>
      </c>
      <c r="D300" s="206"/>
      <c r="E300" s="206" t="n">
        <f aca="false">F300+G300</f>
        <v>65.66</v>
      </c>
      <c r="F300" s="206" t="n">
        <f aca="false">0.04*H300</f>
        <v>37.52</v>
      </c>
      <c r="G300" s="206" t="n">
        <f aca="false">0.03*H300</f>
        <v>28.14</v>
      </c>
      <c r="H300" s="206" t="n">
        <f aca="false">T300</f>
        <v>938</v>
      </c>
      <c r="I300" s="206" t="n">
        <f aca="false">0.6*C300</f>
        <v>602.196</v>
      </c>
      <c r="J300" s="208"/>
      <c r="K300" s="208"/>
      <c r="L300" s="208"/>
      <c r="M300" s="208"/>
      <c r="N300" s="208"/>
      <c r="O300" s="206" t="n">
        <v>37511</v>
      </c>
      <c r="P300" s="206" t="n">
        <v>38449</v>
      </c>
      <c r="Q300" s="221"/>
      <c r="R300" s="404"/>
      <c r="S300" s="223" t="n">
        <v>1</v>
      </c>
      <c r="T300" s="206" t="n">
        <f aca="false">(P300-O300)*S300</f>
        <v>938</v>
      </c>
      <c r="U300" s="673" t="n">
        <v>101522115</v>
      </c>
      <c r="V300" s="412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11" t="s">
        <v>465</v>
      </c>
      <c r="C301" s="206" t="n">
        <f aca="false">H301+E301</f>
        <v>449.4</v>
      </c>
      <c r="D301" s="206"/>
      <c r="E301" s="206" t="n">
        <f aca="false">F301+G301</f>
        <v>29.4</v>
      </c>
      <c r="F301" s="206" t="n">
        <f aca="false">0.04*H301</f>
        <v>16.8</v>
      </c>
      <c r="G301" s="206" t="n">
        <f aca="false">0.03*H301</f>
        <v>12.6</v>
      </c>
      <c r="H301" s="206" t="n">
        <f aca="false">T301</f>
        <v>420</v>
      </c>
      <c r="I301" s="206" t="n">
        <f aca="false">0.6*C301</f>
        <v>269.64</v>
      </c>
      <c r="J301" s="208"/>
      <c r="K301" s="208"/>
      <c r="L301" s="208"/>
      <c r="M301" s="208"/>
      <c r="N301" s="208"/>
      <c r="O301" s="206" t="n">
        <v>18668</v>
      </c>
      <c r="P301" s="206" t="n">
        <v>19088</v>
      </c>
      <c r="Q301" s="221"/>
      <c r="R301" s="404"/>
      <c r="S301" s="223" t="n">
        <v>1</v>
      </c>
      <c r="T301" s="206" t="n">
        <f aca="false">(P301-O301)*S301</f>
        <v>420</v>
      </c>
      <c r="U301" s="673" t="s">
        <v>1013</v>
      </c>
      <c r="V301" s="412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11" t="s">
        <v>467</v>
      </c>
      <c r="C302" s="206" t="n">
        <f aca="false">H302+E302</f>
        <v>425.86</v>
      </c>
      <c r="D302" s="206"/>
      <c r="E302" s="206" t="n">
        <f aca="false">F302+G302</f>
        <v>27.86</v>
      </c>
      <c r="F302" s="206" t="n">
        <f aca="false">0.04*H302</f>
        <v>15.92</v>
      </c>
      <c r="G302" s="206" t="n">
        <f aca="false">0.03*H302</f>
        <v>11.94</v>
      </c>
      <c r="H302" s="206" t="n">
        <f aca="false">T302</f>
        <v>398</v>
      </c>
      <c r="I302" s="206" t="n">
        <f aca="false">0.6*C302</f>
        <v>255.516</v>
      </c>
      <c r="J302" s="208"/>
      <c r="K302" s="208"/>
      <c r="L302" s="208"/>
      <c r="M302" s="208"/>
      <c r="N302" s="208"/>
      <c r="O302" s="206" t="n">
        <v>26135</v>
      </c>
      <c r="P302" s="206" t="n">
        <v>26533</v>
      </c>
      <c r="Q302" s="221"/>
      <c r="R302" s="404"/>
      <c r="S302" s="223" t="n">
        <v>1</v>
      </c>
      <c r="T302" s="206" t="n">
        <f aca="false">(P302-O302)*S302</f>
        <v>398</v>
      </c>
      <c r="U302" s="673" t="s">
        <v>1014</v>
      </c>
      <c r="V302" s="412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11" t="s">
        <v>469</v>
      </c>
      <c r="C303" s="206" t="n">
        <f aca="false">H303+E303</f>
        <v>1668.13</v>
      </c>
      <c r="D303" s="206"/>
      <c r="E303" s="206" t="n">
        <f aca="false">F303+G303</f>
        <v>109.13</v>
      </c>
      <c r="F303" s="206" t="n">
        <f aca="false">0.04*H303</f>
        <v>62.36</v>
      </c>
      <c r="G303" s="206" t="n">
        <f aca="false">0.03*H303</f>
        <v>46.77</v>
      </c>
      <c r="H303" s="206" t="n">
        <f aca="false">T303</f>
        <v>1559</v>
      </c>
      <c r="I303" s="206" t="n">
        <f aca="false">0.6*C303</f>
        <v>1000.878</v>
      </c>
      <c r="J303" s="208"/>
      <c r="K303" s="208"/>
      <c r="L303" s="208"/>
      <c r="M303" s="208"/>
      <c r="N303" s="208"/>
      <c r="O303" s="206" t="n">
        <v>245476</v>
      </c>
      <c r="P303" s="206" t="n">
        <v>247035</v>
      </c>
      <c r="Q303" s="221"/>
      <c r="R303" s="404"/>
      <c r="S303" s="223" t="n">
        <v>1</v>
      </c>
      <c r="T303" s="206" t="n">
        <f aca="false">(P303-O303)*S303</f>
        <v>1559</v>
      </c>
      <c r="U303" s="673" t="s">
        <v>1015</v>
      </c>
      <c r="V303" s="412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11" t="s">
        <v>471</v>
      </c>
      <c r="C304" s="206" t="n">
        <f aca="false">H304+E304</f>
        <v>5388.52</v>
      </c>
      <c r="D304" s="206"/>
      <c r="E304" s="206" t="n">
        <f aca="false">F304+G304</f>
        <v>352.52</v>
      </c>
      <c r="F304" s="206" t="n">
        <f aca="false">0.04*H304</f>
        <v>201.44</v>
      </c>
      <c r="G304" s="206" t="n">
        <f aca="false">0.03*H304</f>
        <v>151.08</v>
      </c>
      <c r="H304" s="206" t="n">
        <f aca="false">T304</f>
        <v>5036</v>
      </c>
      <c r="I304" s="206" t="n">
        <f aca="false">0.6*C304</f>
        <v>3233.112</v>
      </c>
      <c r="J304" s="208"/>
      <c r="K304" s="208"/>
      <c r="L304" s="208"/>
      <c r="M304" s="208"/>
      <c r="N304" s="208"/>
      <c r="O304" s="206" t="n">
        <v>388367</v>
      </c>
      <c r="P304" s="206" t="n">
        <v>393403</v>
      </c>
      <c r="Q304" s="221"/>
      <c r="R304" s="404"/>
      <c r="S304" s="223" t="n">
        <v>1</v>
      </c>
      <c r="T304" s="206" t="n">
        <f aca="false">(P304-O304)*S304</f>
        <v>5036</v>
      </c>
      <c r="U304" s="673" t="s">
        <v>1016</v>
      </c>
      <c r="V304" s="412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11" t="s">
        <v>901</v>
      </c>
      <c r="C305" s="206" t="n">
        <f aca="false">H305+E305</f>
        <v>265.36</v>
      </c>
      <c r="D305" s="206"/>
      <c r="E305" s="206" t="n">
        <f aca="false">F305+G305</f>
        <v>17.36</v>
      </c>
      <c r="F305" s="206" t="n">
        <f aca="false">0.04*H305</f>
        <v>9.92</v>
      </c>
      <c r="G305" s="206" t="n">
        <f aca="false">0.03*H305</f>
        <v>7.44</v>
      </c>
      <c r="H305" s="206" t="n">
        <f aca="false">T305</f>
        <v>248</v>
      </c>
      <c r="I305" s="206" t="n">
        <f aca="false">0.6*C305</f>
        <v>159.216</v>
      </c>
      <c r="J305" s="208"/>
      <c r="K305" s="208"/>
      <c r="L305" s="208"/>
      <c r="M305" s="208"/>
      <c r="N305" s="208"/>
      <c r="O305" s="206" t="n">
        <v>80140</v>
      </c>
      <c r="P305" s="206" t="n">
        <v>80388</v>
      </c>
      <c r="Q305" s="221"/>
      <c r="R305" s="404"/>
      <c r="S305" s="223" t="n">
        <v>1</v>
      </c>
      <c r="T305" s="206" t="n">
        <f aca="false">(P305-O305)*S305</f>
        <v>248</v>
      </c>
      <c r="U305" s="673" t="s">
        <v>1017</v>
      </c>
      <c r="V305" s="412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11" t="s">
        <v>475</v>
      </c>
      <c r="C306" s="206" t="n">
        <f aca="false">H306+E306</f>
        <v>681.59</v>
      </c>
      <c r="D306" s="206"/>
      <c r="E306" s="206" t="n">
        <f aca="false">F306+G306</f>
        <v>44.59</v>
      </c>
      <c r="F306" s="206" t="n">
        <f aca="false">0.04*H306</f>
        <v>25.48</v>
      </c>
      <c r="G306" s="206" t="n">
        <f aca="false">0.03*H306</f>
        <v>19.11</v>
      </c>
      <c r="H306" s="206" t="n">
        <f aca="false">T306</f>
        <v>637</v>
      </c>
      <c r="I306" s="206" t="n">
        <f aca="false">0.6*C306</f>
        <v>408.954</v>
      </c>
      <c r="J306" s="208"/>
      <c r="K306" s="208"/>
      <c r="L306" s="208"/>
      <c r="M306" s="208"/>
      <c r="N306" s="208"/>
      <c r="O306" s="206" t="n">
        <v>199332</v>
      </c>
      <c r="P306" s="206" t="n">
        <v>199969</v>
      </c>
      <c r="Q306" s="221"/>
      <c r="R306" s="404"/>
      <c r="S306" s="223" t="n">
        <v>1</v>
      </c>
      <c r="T306" s="206" t="n">
        <f aca="false">(P306-O306)*S306</f>
        <v>637</v>
      </c>
      <c r="U306" s="673" t="s">
        <v>1018</v>
      </c>
      <c r="V306" s="412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11" t="s">
        <v>477</v>
      </c>
      <c r="C307" s="206" t="n">
        <f aca="false">H307+E307</f>
        <v>1301.12</v>
      </c>
      <c r="D307" s="206"/>
      <c r="E307" s="206" t="n">
        <f aca="false">F307+G307</f>
        <v>85.12</v>
      </c>
      <c r="F307" s="206" t="n">
        <f aca="false">0.04*H307</f>
        <v>48.64</v>
      </c>
      <c r="G307" s="206" t="n">
        <f aca="false">0.03*H307</f>
        <v>36.48</v>
      </c>
      <c r="H307" s="206" t="n">
        <f aca="false">T307</f>
        <v>1216</v>
      </c>
      <c r="I307" s="206" t="n">
        <f aca="false">0.6*C307</f>
        <v>780.672</v>
      </c>
      <c r="J307" s="208"/>
      <c r="K307" s="208"/>
      <c r="L307" s="208"/>
      <c r="M307" s="208"/>
      <c r="N307" s="208"/>
      <c r="O307" s="206" t="n">
        <v>344492</v>
      </c>
      <c r="P307" s="206" t="n">
        <v>345708</v>
      </c>
      <c r="Q307" s="221"/>
      <c r="R307" s="404"/>
      <c r="S307" s="223" t="n">
        <v>1</v>
      </c>
      <c r="T307" s="206" t="n">
        <f aca="false">(P307-O307)*S307</f>
        <v>1216</v>
      </c>
      <c r="U307" s="673" t="s">
        <v>1019</v>
      </c>
      <c r="V307" s="412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1"/>
      <c r="C308" s="206"/>
      <c r="D308" s="206"/>
      <c r="E308" s="206"/>
      <c r="F308" s="206"/>
      <c r="G308" s="206"/>
      <c r="H308" s="206"/>
      <c r="I308" s="206"/>
      <c r="J308" s="208"/>
      <c r="K308" s="208"/>
      <c r="L308" s="208"/>
      <c r="M308" s="208"/>
      <c r="N308" s="208"/>
      <c r="O308" s="206"/>
      <c r="P308" s="206"/>
      <c r="Q308" s="221"/>
      <c r="R308" s="404"/>
      <c r="S308" s="223"/>
      <c r="T308" s="206"/>
      <c r="U308" s="673"/>
      <c r="V308" s="412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11" t="s">
        <v>479</v>
      </c>
      <c r="C309" s="206" t="n">
        <f aca="false">H309+E309</f>
        <v>0</v>
      </c>
      <c r="D309" s="206"/>
      <c r="E309" s="206" t="n">
        <f aca="false">F309+G309</f>
        <v>0</v>
      </c>
      <c r="F309" s="206" t="n">
        <f aca="false">0.04*H309</f>
        <v>0</v>
      </c>
      <c r="G309" s="206" t="n">
        <f aca="false">0.03*H309</f>
        <v>0</v>
      </c>
      <c r="H309" s="206" t="n">
        <f aca="false">T309</f>
        <v>0</v>
      </c>
      <c r="I309" s="206" t="n">
        <f aca="false">0.6*C309</f>
        <v>0</v>
      </c>
      <c r="J309" s="208"/>
      <c r="K309" s="208"/>
      <c r="L309" s="208"/>
      <c r="M309" s="208"/>
      <c r="N309" s="208"/>
      <c r="O309" s="206" t="n">
        <v>392079</v>
      </c>
      <c r="P309" s="206" t="n">
        <v>392079</v>
      </c>
      <c r="Q309" s="221"/>
      <c r="R309" s="404"/>
      <c r="S309" s="223" t="n">
        <v>1</v>
      </c>
      <c r="T309" s="206" t="n">
        <f aca="false">(P309-O309)*S309</f>
        <v>0</v>
      </c>
      <c r="U309" s="673" t="n">
        <v>806</v>
      </c>
      <c r="V309" s="412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11" t="s">
        <v>480</v>
      </c>
      <c r="C310" s="206" t="n">
        <f aca="false">H310+E310</f>
        <v>3321.28</v>
      </c>
      <c r="D310" s="206"/>
      <c r="E310" s="206" t="n">
        <f aca="false">F310+G310</f>
        <v>217.28</v>
      </c>
      <c r="F310" s="206" t="n">
        <f aca="false">0.04*H310</f>
        <v>124.16</v>
      </c>
      <c r="G310" s="206" t="n">
        <f aca="false">0.03*H310</f>
        <v>93.12</v>
      </c>
      <c r="H310" s="206" t="n">
        <f aca="false">T310</f>
        <v>3104</v>
      </c>
      <c r="I310" s="206" t="n">
        <f aca="false">0.6*C310</f>
        <v>1992.768</v>
      </c>
      <c r="J310" s="208"/>
      <c r="K310" s="208"/>
      <c r="L310" s="208"/>
      <c r="M310" s="208"/>
      <c r="N310" s="208"/>
      <c r="O310" s="206" t="n">
        <v>123209</v>
      </c>
      <c r="P310" s="206" t="n">
        <v>126313</v>
      </c>
      <c r="Q310" s="221"/>
      <c r="R310" s="404"/>
      <c r="S310" s="223" t="n">
        <v>1</v>
      </c>
      <c r="T310" s="206" t="n">
        <f aca="false">(P310-O310)*S310</f>
        <v>3104</v>
      </c>
      <c r="U310" s="673" t="s">
        <v>1020</v>
      </c>
      <c r="V310" s="412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11" t="s">
        <v>482</v>
      </c>
      <c r="C311" s="206" t="n">
        <f aca="false">H311+E311</f>
        <v>0</v>
      </c>
      <c r="D311" s="206"/>
      <c r="E311" s="206" t="n">
        <f aca="false">F311+G311</f>
        <v>0</v>
      </c>
      <c r="F311" s="206" t="n">
        <f aca="false">0.04*H311</f>
        <v>0</v>
      </c>
      <c r="G311" s="206" t="n">
        <f aca="false">0.03*H311</f>
        <v>0</v>
      </c>
      <c r="H311" s="206" t="n">
        <f aca="false">T311</f>
        <v>0</v>
      </c>
      <c r="I311" s="206" t="n">
        <f aca="false">0.6*C311</f>
        <v>0</v>
      </c>
      <c r="J311" s="208"/>
      <c r="K311" s="208"/>
      <c r="L311" s="208"/>
      <c r="M311" s="208"/>
      <c r="N311" s="208"/>
      <c r="O311" s="206" t="n">
        <v>29110</v>
      </c>
      <c r="P311" s="206" t="n">
        <v>29110</v>
      </c>
      <c r="Q311" s="221"/>
      <c r="R311" s="404"/>
      <c r="S311" s="223" t="n">
        <v>1</v>
      </c>
      <c r="T311" s="206" t="n">
        <f aca="false">(P311-O311)*S311</f>
        <v>0</v>
      </c>
      <c r="U311" s="673" t="n">
        <v>2125</v>
      </c>
      <c r="V311" s="412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1"/>
      <c r="C312" s="414"/>
      <c r="D312" s="206"/>
      <c r="E312" s="206"/>
      <c r="F312" s="206"/>
      <c r="G312" s="206"/>
      <c r="H312" s="206"/>
      <c r="I312" s="206"/>
      <c r="J312" s="208"/>
      <c r="K312" s="208"/>
      <c r="L312" s="208"/>
      <c r="M312" s="208"/>
      <c r="N312" s="208"/>
      <c r="O312" s="206"/>
      <c r="P312" s="206"/>
      <c r="Q312" s="221"/>
      <c r="R312" s="404"/>
      <c r="S312" s="223"/>
      <c r="T312" s="206"/>
      <c r="U312" s="673"/>
      <c r="V312" s="412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11" t="s">
        <v>902</v>
      </c>
      <c r="C313" s="206" t="n">
        <f aca="false">H313+E313</f>
        <v>227.91</v>
      </c>
      <c r="D313" s="206"/>
      <c r="E313" s="206" t="n">
        <f aca="false">F313+G313</f>
        <v>14.91</v>
      </c>
      <c r="F313" s="206" t="n">
        <f aca="false">0.04*H313</f>
        <v>8.52</v>
      </c>
      <c r="G313" s="206" t="n">
        <f aca="false">0.03*H313</f>
        <v>6.39</v>
      </c>
      <c r="H313" s="206" t="n">
        <f aca="false">T313</f>
        <v>213</v>
      </c>
      <c r="I313" s="206" t="n">
        <f aca="false">0.6*C313</f>
        <v>136.746</v>
      </c>
      <c r="J313" s="208"/>
      <c r="K313" s="208"/>
      <c r="L313" s="208"/>
      <c r="M313" s="208"/>
      <c r="N313" s="208"/>
      <c r="O313" s="206" t="n">
        <v>85852</v>
      </c>
      <c r="P313" s="206" t="n">
        <v>86065</v>
      </c>
      <c r="Q313" s="221"/>
      <c r="R313" s="404"/>
      <c r="S313" s="223" t="n">
        <v>1</v>
      </c>
      <c r="T313" s="206" t="n">
        <f aca="false">(P313-O313)*S313</f>
        <v>213</v>
      </c>
      <c r="U313" s="673" t="s">
        <v>1021</v>
      </c>
      <c r="V313" s="412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11" t="s">
        <v>486</v>
      </c>
      <c r="C314" s="206" t="n">
        <f aca="false">H314+E314</f>
        <v>1117.08</v>
      </c>
      <c r="D314" s="206"/>
      <c r="E314" s="206" t="n">
        <f aca="false">F314+G314</f>
        <v>73.08</v>
      </c>
      <c r="F314" s="206" t="n">
        <f aca="false">0.04*H314</f>
        <v>41.76</v>
      </c>
      <c r="G314" s="206" t="n">
        <f aca="false">0.03*H314</f>
        <v>31.32</v>
      </c>
      <c r="H314" s="206" t="n">
        <f aca="false">T314</f>
        <v>1044</v>
      </c>
      <c r="I314" s="206" t="n">
        <f aca="false">0.6*C314</f>
        <v>670.248</v>
      </c>
      <c r="J314" s="208"/>
      <c r="K314" s="208"/>
      <c r="L314" s="208"/>
      <c r="M314" s="208"/>
      <c r="N314" s="208"/>
      <c r="O314" s="206" t="n">
        <v>290687</v>
      </c>
      <c r="P314" s="206" t="n">
        <v>291731</v>
      </c>
      <c r="Q314" s="221"/>
      <c r="R314" s="404"/>
      <c r="S314" s="223" t="n">
        <v>1</v>
      </c>
      <c r="T314" s="206" t="n">
        <f aca="false">(P314-O314)*S314</f>
        <v>1044</v>
      </c>
      <c r="U314" s="673" t="s">
        <v>1022</v>
      </c>
      <c r="V314" s="412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1"/>
      <c r="C315" s="206"/>
      <c r="D315" s="206"/>
      <c r="E315" s="206"/>
      <c r="F315" s="206"/>
      <c r="G315" s="206"/>
      <c r="H315" s="206"/>
      <c r="I315" s="206"/>
      <c r="J315" s="208"/>
      <c r="K315" s="208"/>
      <c r="L315" s="208"/>
      <c r="M315" s="208"/>
      <c r="N315" s="208"/>
      <c r="O315" s="206"/>
      <c r="P315" s="206"/>
      <c r="Q315" s="221"/>
      <c r="R315" s="404"/>
      <c r="S315" s="223"/>
      <c r="T315" s="206"/>
      <c r="U315" s="673"/>
      <c r="V315" s="412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11" t="s">
        <v>488</v>
      </c>
      <c r="C316" s="206" t="n">
        <f aca="false">H316+E316</f>
        <v>17334</v>
      </c>
      <c r="D316" s="206"/>
      <c r="E316" s="206" t="n">
        <f aca="false">F316+G316</f>
        <v>1134</v>
      </c>
      <c r="F316" s="206" t="n">
        <f aca="false">0.04*H316</f>
        <v>648</v>
      </c>
      <c r="G316" s="206" t="n">
        <f aca="false">0.03*H316</f>
        <v>486</v>
      </c>
      <c r="H316" s="206" t="n">
        <f aca="false">T316</f>
        <v>16200</v>
      </c>
      <c r="I316" s="206" t="n">
        <f aca="false">0.6*C316</f>
        <v>10400.4</v>
      </c>
      <c r="J316" s="208"/>
      <c r="K316" s="208"/>
      <c r="L316" s="208"/>
      <c r="M316" s="208"/>
      <c r="N316" s="208"/>
      <c r="O316" s="206" t="n">
        <v>19796</v>
      </c>
      <c r="P316" s="206" t="n">
        <v>20606</v>
      </c>
      <c r="Q316" s="221"/>
      <c r="R316" s="404"/>
      <c r="S316" s="223" t="n">
        <v>20</v>
      </c>
      <c r="T316" s="206" t="n">
        <f aca="false">(P316-O316)*S316</f>
        <v>16200</v>
      </c>
      <c r="U316" s="673" t="s">
        <v>1023</v>
      </c>
      <c r="V316" s="412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11" t="s">
        <v>490</v>
      </c>
      <c r="C317" s="206" t="n">
        <f aca="false">H317+E317</f>
        <v>10453.9</v>
      </c>
      <c r="D317" s="206"/>
      <c r="E317" s="206" t="n">
        <f aca="false">F317+G317</f>
        <v>683.9</v>
      </c>
      <c r="F317" s="206" t="n">
        <f aca="false">0.04*H317</f>
        <v>390.8</v>
      </c>
      <c r="G317" s="206" t="n">
        <f aca="false">0.03*H317</f>
        <v>293.1</v>
      </c>
      <c r="H317" s="206" t="n">
        <f aca="false">T317</f>
        <v>9770</v>
      </c>
      <c r="I317" s="206" t="n">
        <f aca="false">0.6*C317</f>
        <v>6272.34</v>
      </c>
      <c r="J317" s="208"/>
      <c r="K317" s="208"/>
      <c r="L317" s="208"/>
      <c r="M317" s="208"/>
      <c r="N317" s="208"/>
      <c r="O317" s="206" t="n">
        <v>238739</v>
      </c>
      <c r="P317" s="206" t="n">
        <v>248509</v>
      </c>
      <c r="Q317" s="221"/>
      <c r="R317" s="404"/>
      <c r="S317" s="223" t="n">
        <v>1</v>
      </c>
      <c r="T317" s="206" t="n">
        <f aca="false">(P317-O317)*S317</f>
        <v>9770</v>
      </c>
      <c r="U317" s="673" t="s">
        <v>1024</v>
      </c>
      <c r="V317" s="412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636" t="s">
        <v>903</v>
      </c>
      <c r="C318" s="206" t="n">
        <f aca="false">H318+E318</f>
        <v>4194.4</v>
      </c>
      <c r="D318" s="206"/>
      <c r="E318" s="206" t="n">
        <f aca="false">F318+G318</f>
        <v>274.4</v>
      </c>
      <c r="F318" s="206" t="n">
        <f aca="false">0.04*H318</f>
        <v>156.8</v>
      </c>
      <c r="G318" s="206" t="n">
        <f aca="false">0.03*H318</f>
        <v>117.6</v>
      </c>
      <c r="H318" s="206" t="n">
        <f aca="false">T318</f>
        <v>3920</v>
      </c>
      <c r="I318" s="206" t="n">
        <f aca="false">0.6*C318</f>
        <v>2516.64</v>
      </c>
      <c r="J318" s="208"/>
      <c r="K318" s="208"/>
      <c r="L318" s="208"/>
      <c r="M318" s="208"/>
      <c r="N318" s="208"/>
      <c r="O318" s="206" t="n">
        <v>563370</v>
      </c>
      <c r="P318" s="206" t="n">
        <v>567290</v>
      </c>
      <c r="Q318" s="221"/>
      <c r="R318" s="404"/>
      <c r="S318" s="223" t="n">
        <v>1</v>
      </c>
      <c r="T318" s="206" t="n">
        <f aca="false">(P318-O318)*S318</f>
        <v>3920</v>
      </c>
      <c r="U318" s="673" t="n">
        <v>35821</v>
      </c>
      <c r="V318" s="210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308" t="s">
        <v>396</v>
      </c>
      <c r="C319" s="206" t="n">
        <f aca="false">H319+E319</f>
        <v>1048.6</v>
      </c>
      <c r="D319" s="206"/>
      <c r="E319" s="206" t="n">
        <f aca="false">F319+G319</f>
        <v>68.6</v>
      </c>
      <c r="F319" s="206" t="n">
        <f aca="false">0.04*H319</f>
        <v>39.2</v>
      </c>
      <c r="G319" s="206" t="n">
        <f aca="false">0.03*H319</f>
        <v>29.4</v>
      </c>
      <c r="H319" s="206" t="n">
        <f aca="false">T319</f>
        <v>980</v>
      </c>
      <c r="I319" s="206" t="n">
        <f aca="false">0.6*C319</f>
        <v>629.16</v>
      </c>
      <c r="J319" s="208"/>
      <c r="K319" s="208"/>
      <c r="L319" s="208"/>
      <c r="M319" s="208"/>
      <c r="N319" s="208"/>
      <c r="O319" s="206" t="n">
        <v>27642</v>
      </c>
      <c r="P319" s="206" t="n">
        <v>28622</v>
      </c>
      <c r="Q319" s="221"/>
      <c r="R319" s="404"/>
      <c r="S319" s="223" t="n">
        <v>1</v>
      </c>
      <c r="T319" s="206" t="n">
        <f aca="false">(P319-O319)*S319</f>
        <v>980</v>
      </c>
      <c r="U319" s="673" t="n">
        <v>103473542</v>
      </c>
      <c r="V319" s="210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636" t="s">
        <v>459</v>
      </c>
      <c r="C320" s="206" t="n">
        <f aca="false">H320+E320</f>
        <v>818.55</v>
      </c>
      <c r="D320" s="206"/>
      <c r="E320" s="206" t="n">
        <f aca="false">F320+G320</f>
        <v>53.55</v>
      </c>
      <c r="F320" s="206" t="n">
        <f aca="false">0.04*H320</f>
        <v>30.6</v>
      </c>
      <c r="G320" s="206" t="n">
        <f aca="false">0.03*H320</f>
        <v>22.95</v>
      </c>
      <c r="H320" s="206" t="n">
        <f aca="false">T320</f>
        <v>765</v>
      </c>
      <c r="I320" s="206" t="n">
        <f aca="false">0.6*C320</f>
        <v>491.13</v>
      </c>
      <c r="J320" s="208"/>
      <c r="K320" s="208"/>
      <c r="L320" s="208"/>
      <c r="M320" s="208"/>
      <c r="N320" s="208"/>
      <c r="O320" s="206" t="n">
        <v>23985</v>
      </c>
      <c r="P320" s="206" t="n">
        <v>24750</v>
      </c>
      <c r="Q320" s="221"/>
      <c r="R320" s="404"/>
      <c r="S320" s="223" t="n">
        <v>1</v>
      </c>
      <c r="T320" s="206" t="n">
        <f aca="false">(P320-O320)*S320</f>
        <v>765</v>
      </c>
      <c r="U320" s="673" t="n">
        <v>103095559</v>
      </c>
      <c r="V320" s="210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636" t="s">
        <v>496</v>
      </c>
      <c r="C321" s="206" t="n">
        <f aca="false">H321+E321</f>
        <v>1173.79</v>
      </c>
      <c r="D321" s="206"/>
      <c r="E321" s="206" t="n">
        <f aca="false">F321+G321</f>
        <v>76.79</v>
      </c>
      <c r="F321" s="206" t="n">
        <f aca="false">0.04*H321</f>
        <v>43.88</v>
      </c>
      <c r="G321" s="206" t="n">
        <f aca="false">0.03*H321</f>
        <v>32.91</v>
      </c>
      <c r="H321" s="206" t="n">
        <f aca="false">T321</f>
        <v>1097</v>
      </c>
      <c r="I321" s="206" t="n">
        <f aca="false">0.6*C321</f>
        <v>704.274</v>
      </c>
      <c r="J321" s="208"/>
      <c r="K321" s="208"/>
      <c r="L321" s="208"/>
      <c r="M321" s="208"/>
      <c r="N321" s="208"/>
      <c r="O321" s="206" t="n">
        <v>41976</v>
      </c>
      <c r="P321" s="206" t="n">
        <v>43073</v>
      </c>
      <c r="Q321" s="221"/>
      <c r="R321" s="404"/>
      <c r="S321" s="223" t="n">
        <v>1</v>
      </c>
      <c r="T321" s="206" t="n">
        <f aca="false">(P321-O321)*S321</f>
        <v>1097</v>
      </c>
      <c r="U321" s="673" t="s">
        <v>1025</v>
      </c>
      <c r="V321" s="210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634" t="s">
        <v>498</v>
      </c>
      <c r="C322" s="206" t="n">
        <f aca="false">H322+E322</f>
        <v>0</v>
      </c>
      <c r="D322" s="206"/>
      <c r="E322" s="206" t="n">
        <f aca="false">F322+G322</f>
        <v>0</v>
      </c>
      <c r="F322" s="206" t="n">
        <f aca="false">0.04*H322</f>
        <v>0</v>
      </c>
      <c r="G322" s="206" t="n">
        <f aca="false">0.03*H322</f>
        <v>0</v>
      </c>
      <c r="H322" s="206" t="n">
        <f aca="false">T322</f>
        <v>0</v>
      </c>
      <c r="I322" s="206" t="n">
        <f aca="false">0.6*C322</f>
        <v>0</v>
      </c>
      <c r="J322" s="208"/>
      <c r="K322" s="208"/>
      <c r="L322" s="208"/>
      <c r="M322" s="208"/>
      <c r="N322" s="208"/>
      <c r="O322" s="206" t="n">
        <v>59063</v>
      </c>
      <c r="P322" s="206" t="n">
        <v>59063</v>
      </c>
      <c r="Q322" s="221"/>
      <c r="R322" s="404"/>
      <c r="S322" s="223" t="n">
        <v>1</v>
      </c>
      <c r="T322" s="206" t="n">
        <f aca="false">(P322-O322)*S322</f>
        <v>0</v>
      </c>
      <c r="U322" s="673" t="n">
        <v>4616</v>
      </c>
      <c r="V322" s="210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634" t="s">
        <v>500</v>
      </c>
      <c r="C323" s="206" t="n">
        <f aca="false">H323+E323</f>
        <v>16437.34</v>
      </c>
      <c r="D323" s="206"/>
      <c r="E323" s="206" t="n">
        <f aca="false">F323+G323</f>
        <v>1075.34</v>
      </c>
      <c r="F323" s="206" t="n">
        <f aca="false">0.04*H323</f>
        <v>614.48</v>
      </c>
      <c r="G323" s="206" t="n">
        <f aca="false">0.03*H323</f>
        <v>460.86</v>
      </c>
      <c r="H323" s="206" t="n">
        <f aca="false">T323</f>
        <v>15362</v>
      </c>
      <c r="I323" s="206" t="n">
        <f aca="false">0.6*C323</f>
        <v>9862.404</v>
      </c>
      <c r="J323" s="208"/>
      <c r="K323" s="208"/>
      <c r="L323" s="208"/>
      <c r="M323" s="208"/>
      <c r="N323" s="208"/>
      <c r="O323" s="206" t="n">
        <v>63419</v>
      </c>
      <c r="P323" s="206" t="n">
        <v>65819</v>
      </c>
      <c r="Q323" s="221"/>
      <c r="R323" s="404"/>
      <c r="S323" s="223" t="n">
        <v>20</v>
      </c>
      <c r="T323" s="206" t="n">
        <f aca="false">(P323-O323)*S323-T326-C327-T286-T317-T324-T325-T167-T168-T173</f>
        <v>15362</v>
      </c>
      <c r="U323" s="673" t="s">
        <v>1026</v>
      </c>
      <c r="V323" s="210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634" t="s">
        <v>501</v>
      </c>
      <c r="C324" s="206" t="n">
        <f aca="false">H324+E324</f>
        <v>6494.9</v>
      </c>
      <c r="D324" s="206"/>
      <c r="E324" s="206" t="n">
        <f aca="false">F324+G324</f>
        <v>424.9</v>
      </c>
      <c r="F324" s="206" t="n">
        <f aca="false">0.04*H324</f>
        <v>242.8</v>
      </c>
      <c r="G324" s="206" t="n">
        <f aca="false">0.03*H324</f>
        <v>182.1</v>
      </c>
      <c r="H324" s="206" t="n">
        <f aca="false">T324</f>
        <v>6070</v>
      </c>
      <c r="I324" s="206" t="n">
        <f aca="false">0.6*C324</f>
        <v>3896.94</v>
      </c>
      <c r="J324" s="208"/>
      <c r="K324" s="208"/>
      <c r="L324" s="208"/>
      <c r="M324" s="208"/>
      <c r="N324" s="208"/>
      <c r="O324" s="206" t="n">
        <v>50448</v>
      </c>
      <c r="P324" s="206" t="n">
        <v>56518</v>
      </c>
      <c r="Q324" s="221"/>
      <c r="R324" s="404"/>
      <c r="S324" s="223" t="n">
        <v>1</v>
      </c>
      <c r="T324" s="206" t="n">
        <f aca="false">(P324-O324)*S324</f>
        <v>6070</v>
      </c>
      <c r="U324" s="673" t="s">
        <v>1027</v>
      </c>
      <c r="V324" s="210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634"/>
      <c r="C325" s="206" t="n">
        <f aca="false">H325+E325</f>
        <v>923.41</v>
      </c>
      <c r="D325" s="206"/>
      <c r="E325" s="206" t="n">
        <f aca="false">F325+G325</f>
        <v>60.41</v>
      </c>
      <c r="F325" s="206" t="n">
        <f aca="false">0.04*H325</f>
        <v>34.52</v>
      </c>
      <c r="G325" s="206" t="n">
        <f aca="false">0.03*H325</f>
        <v>25.89</v>
      </c>
      <c r="H325" s="206" t="n">
        <f aca="false">T325</f>
        <v>863</v>
      </c>
      <c r="I325" s="206" t="n">
        <f aca="false">0.6*C325</f>
        <v>554.046</v>
      </c>
      <c r="J325" s="208"/>
      <c r="K325" s="208"/>
      <c r="L325" s="208"/>
      <c r="M325" s="208"/>
      <c r="N325" s="208"/>
      <c r="O325" s="206" t="n">
        <v>15073</v>
      </c>
      <c r="P325" s="206" t="n">
        <v>15936</v>
      </c>
      <c r="Q325" s="221"/>
      <c r="R325" s="404"/>
      <c r="S325" s="223" t="n">
        <v>1</v>
      </c>
      <c r="T325" s="206" t="n">
        <f aca="false">(P325-O325)*S325</f>
        <v>863</v>
      </c>
      <c r="U325" s="673" t="s">
        <v>1028</v>
      </c>
      <c r="V325" s="210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634" t="s">
        <v>501</v>
      </c>
      <c r="C326" s="206" t="n">
        <f aca="false">H326+E326</f>
        <v>1367.46</v>
      </c>
      <c r="D326" s="206"/>
      <c r="E326" s="206" t="n">
        <f aca="false">F326+G326</f>
        <v>89.46</v>
      </c>
      <c r="F326" s="206" t="n">
        <f aca="false">0.04*H326</f>
        <v>51.12</v>
      </c>
      <c r="G326" s="206" t="n">
        <f aca="false">0.03*H326</f>
        <v>38.34</v>
      </c>
      <c r="H326" s="206" t="n">
        <f aca="false">T326</f>
        <v>1278</v>
      </c>
      <c r="I326" s="206" t="n">
        <f aca="false">0.6*C326</f>
        <v>820.476</v>
      </c>
      <c r="J326" s="208"/>
      <c r="K326" s="208"/>
      <c r="L326" s="208"/>
      <c r="M326" s="208"/>
      <c r="N326" s="208"/>
      <c r="O326" s="206" t="n">
        <v>9734</v>
      </c>
      <c r="P326" s="206" t="n">
        <v>11012</v>
      </c>
      <c r="Q326" s="221"/>
      <c r="R326" s="404"/>
      <c r="S326" s="223" t="n">
        <v>1</v>
      </c>
      <c r="T326" s="206" t="n">
        <f aca="false">(P326-O326)*S326</f>
        <v>1278</v>
      </c>
      <c r="U326" s="673" t="s">
        <v>1029</v>
      </c>
      <c r="V326" s="210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636"/>
      <c r="C327" s="206" t="n">
        <v>12000</v>
      </c>
      <c r="D327" s="206"/>
      <c r="E327" s="206"/>
      <c r="F327" s="206"/>
      <c r="G327" s="206"/>
      <c r="H327" s="206"/>
      <c r="I327" s="206"/>
      <c r="J327" s="208"/>
      <c r="K327" s="208"/>
      <c r="L327" s="208"/>
      <c r="M327" s="208"/>
      <c r="N327" s="208"/>
      <c r="O327" s="206"/>
      <c r="P327" s="206"/>
      <c r="Q327" s="221"/>
      <c r="R327" s="404"/>
      <c r="S327" s="223"/>
      <c r="T327" s="206" t="n">
        <v>0</v>
      </c>
      <c r="U327" s="673"/>
      <c r="V327" s="210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2" t="s">
        <v>506</v>
      </c>
      <c r="C328" s="161" t="n">
        <f aca="false">SUM(C286:C327)</f>
        <v>147876.09</v>
      </c>
      <c r="D328" s="148"/>
      <c r="E328" s="148"/>
      <c r="F328" s="148"/>
      <c r="G328" s="148"/>
      <c r="H328" s="148"/>
      <c r="I328" s="206" t="n">
        <f aca="false">0.6*C328</f>
        <v>88725.654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640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15" t="s">
        <v>507</v>
      </c>
      <c r="C329" s="161" t="n">
        <f aca="false">SUM(C166:C327)</f>
        <v>591378.935400005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640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640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640"/>
      <c r="V331" s="153"/>
      <c r="W331" s="19"/>
      <c r="X331" s="9"/>
      <c r="Y331" s="9"/>
      <c r="Z331" s="9"/>
      <c r="AA331" s="9"/>
      <c r="AB331" s="9"/>
      <c r="AC331" s="9"/>
    </row>
    <row r="332" s="1" customFormat="true" ht="25.5" hidden="false" customHeight="false" outlineLevel="0" collapsed="false">
      <c r="A332" s="10"/>
      <c r="U332" s="684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236" t="s">
        <v>509</v>
      </c>
      <c r="C333" s="148" t="n">
        <f aca="false">H333+E333</f>
        <v>0</v>
      </c>
      <c r="D333" s="148"/>
      <c r="E333" s="148" t="n">
        <f aca="false">F333+G333</f>
        <v>0</v>
      </c>
      <c r="F333" s="148" t="n">
        <f aca="false">0.04*H333</f>
        <v>0</v>
      </c>
      <c r="G333" s="148" t="n">
        <f aca="false">0.03*H333</f>
        <v>0</v>
      </c>
      <c r="H333" s="148" t="n">
        <f aca="false">T333</f>
        <v>0</v>
      </c>
      <c r="I333" s="148" t="n">
        <f aca="false">0.6*C333</f>
        <v>0</v>
      </c>
      <c r="J333" s="25"/>
      <c r="K333" s="25"/>
      <c r="L333" s="25"/>
      <c r="M333" s="25"/>
      <c r="N333" s="25"/>
      <c r="O333" s="148" t="n">
        <v>12350</v>
      </c>
      <c r="P333" s="148" t="n">
        <v>12350</v>
      </c>
      <c r="Q333" s="25"/>
      <c r="R333" s="226"/>
      <c r="S333" s="239" t="n">
        <v>1</v>
      </c>
      <c r="T333" s="148" t="n">
        <f aca="false">(P333-O333)*S333</f>
        <v>0</v>
      </c>
      <c r="U333" s="640" t="n">
        <v>55953</v>
      </c>
      <c r="V333" s="153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236" t="s">
        <v>511</v>
      </c>
      <c r="C334" s="148" t="n">
        <f aca="false">H334+E334</f>
        <v>177.62</v>
      </c>
      <c r="D334" s="148"/>
      <c r="E334" s="148" t="n">
        <f aca="false">F334+G334</f>
        <v>11.62</v>
      </c>
      <c r="F334" s="148" t="n">
        <f aca="false">0.04*H334</f>
        <v>6.64</v>
      </c>
      <c r="G334" s="148" t="n">
        <f aca="false">0.03*H334</f>
        <v>4.98</v>
      </c>
      <c r="H334" s="148" t="n">
        <f aca="false">T334</f>
        <v>166</v>
      </c>
      <c r="I334" s="148" t="n">
        <f aca="false">0.6*C334</f>
        <v>106.572</v>
      </c>
      <c r="J334" s="25"/>
      <c r="K334" s="25"/>
      <c r="L334" s="25"/>
      <c r="M334" s="25"/>
      <c r="N334" s="25"/>
      <c r="O334" s="148" t="n">
        <v>17448</v>
      </c>
      <c r="P334" s="148" t="n">
        <v>17614</v>
      </c>
      <c r="Q334" s="25"/>
      <c r="R334" s="226"/>
      <c r="S334" s="239" t="n">
        <v>1</v>
      </c>
      <c r="T334" s="148" t="n">
        <f aca="false">(P334-O334)*S334</f>
        <v>166</v>
      </c>
      <c r="U334" s="640" t="n">
        <v>1485</v>
      </c>
      <c r="V334" s="153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82" t="s">
        <v>513</v>
      </c>
      <c r="C335" s="148" t="n">
        <f aca="false">H335+E335</f>
        <v>17.12</v>
      </c>
      <c r="D335" s="148"/>
      <c r="E335" s="148" t="n">
        <f aca="false">F335+G335</f>
        <v>1.12</v>
      </c>
      <c r="F335" s="148" t="n">
        <f aca="false">0.04*H335</f>
        <v>0.64</v>
      </c>
      <c r="G335" s="148" t="n">
        <f aca="false">0.03*H335</f>
        <v>0.48</v>
      </c>
      <c r="H335" s="148" t="n">
        <f aca="false">T335</f>
        <v>16</v>
      </c>
      <c r="I335" s="148" t="n">
        <f aca="false">0.6*C335</f>
        <v>10.272</v>
      </c>
      <c r="J335" s="25"/>
      <c r="K335" s="25"/>
      <c r="L335" s="25"/>
      <c r="M335" s="25"/>
      <c r="N335" s="25"/>
      <c r="O335" s="148" t="n">
        <v>15664</v>
      </c>
      <c r="P335" s="148" t="n">
        <v>15680</v>
      </c>
      <c r="Q335" s="25"/>
      <c r="R335" s="226"/>
      <c r="S335" s="239" t="n">
        <v>1</v>
      </c>
      <c r="T335" s="148" t="n">
        <f aca="false">(P335-O335)*S335</f>
        <v>16</v>
      </c>
      <c r="U335" s="640"/>
      <c r="V335" s="153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82" t="s">
        <v>515</v>
      </c>
      <c r="C336" s="148" t="n">
        <f aca="false">H336+E336</f>
        <v>1485.16</v>
      </c>
      <c r="D336" s="148"/>
      <c r="E336" s="148" t="n">
        <f aca="false">F336+G336</f>
        <v>97.16</v>
      </c>
      <c r="F336" s="148" t="n">
        <f aca="false">0.04*H336</f>
        <v>55.52</v>
      </c>
      <c r="G336" s="148" t="n">
        <f aca="false">0.03*H336</f>
        <v>41.64</v>
      </c>
      <c r="H336" s="148" t="n">
        <f aca="false">T336</f>
        <v>1388</v>
      </c>
      <c r="I336" s="148" t="n">
        <f aca="false">0.6*C336</f>
        <v>891.096</v>
      </c>
      <c r="J336" s="25"/>
      <c r="K336" s="25"/>
      <c r="L336" s="25"/>
      <c r="M336" s="25"/>
      <c r="N336" s="25"/>
      <c r="O336" s="449" t="n">
        <f aca="false">69506+5771+36134</f>
        <v>111411</v>
      </c>
      <c r="P336" s="449" t="n">
        <f aca="false">5808+36528+70463</f>
        <v>112799</v>
      </c>
      <c r="Q336" s="25"/>
      <c r="R336" s="226"/>
      <c r="S336" s="239" t="n">
        <v>1</v>
      </c>
      <c r="T336" s="148" t="n">
        <f aca="false">(P336-O336)*S336</f>
        <v>1388</v>
      </c>
      <c r="U336" s="640"/>
      <c r="V336" s="153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639" t="s">
        <v>517</v>
      </c>
      <c r="C337" s="148" t="n">
        <f aca="false">H337+E337</f>
        <v>158.36</v>
      </c>
      <c r="D337" s="148"/>
      <c r="E337" s="148" t="n">
        <f aca="false">F337+G337</f>
        <v>10.36</v>
      </c>
      <c r="F337" s="148" t="n">
        <f aca="false">0.04*H337</f>
        <v>5.92</v>
      </c>
      <c r="G337" s="148" t="n">
        <f aca="false">0.03*H337</f>
        <v>4.44</v>
      </c>
      <c r="H337" s="148" t="n">
        <f aca="false">T337</f>
        <v>148</v>
      </c>
      <c r="I337" s="148" t="n">
        <f aca="false">0.6*C337</f>
        <v>95.016</v>
      </c>
      <c r="J337" s="25"/>
      <c r="K337" s="25"/>
      <c r="L337" s="25"/>
      <c r="M337" s="25"/>
      <c r="N337" s="25"/>
      <c r="O337" s="148" t="n">
        <v>1611</v>
      </c>
      <c r="P337" s="148" t="n">
        <v>1759</v>
      </c>
      <c r="Q337" s="25"/>
      <c r="R337" s="226"/>
      <c r="S337" s="239" t="n">
        <v>1</v>
      </c>
      <c r="T337" s="148" t="n">
        <f aca="false">(P337-O337)*S337</f>
        <v>148</v>
      </c>
      <c r="U337" s="640" t="s">
        <v>518</v>
      </c>
      <c r="V337" s="153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641" t="s">
        <v>520</v>
      </c>
      <c r="C338" s="148" t="n">
        <f aca="false">H338+E338</f>
        <v>44.94</v>
      </c>
      <c r="D338" s="148"/>
      <c r="E338" s="148" t="n">
        <f aca="false">F338+G338</f>
        <v>2.94</v>
      </c>
      <c r="F338" s="148" t="n">
        <f aca="false">0.04*H338</f>
        <v>1.68</v>
      </c>
      <c r="G338" s="148" t="n">
        <f aca="false">0.03*H338</f>
        <v>1.26</v>
      </c>
      <c r="H338" s="148" t="n">
        <f aca="false">T338</f>
        <v>42</v>
      </c>
      <c r="I338" s="148" t="n">
        <f aca="false">0.6*C338</f>
        <v>26.964</v>
      </c>
      <c r="J338" s="25"/>
      <c r="K338" s="25"/>
      <c r="L338" s="25"/>
      <c r="M338" s="25"/>
      <c r="N338" s="25"/>
      <c r="O338" s="148" t="n">
        <v>1397</v>
      </c>
      <c r="P338" s="148" t="n">
        <v>1439</v>
      </c>
      <c r="Q338" s="25"/>
      <c r="R338" s="226"/>
      <c r="S338" s="239" t="n">
        <v>1</v>
      </c>
      <c r="T338" s="148" t="n">
        <f aca="false">(P338-O338)*S338</f>
        <v>42</v>
      </c>
      <c r="U338" s="640" t="s">
        <v>521</v>
      </c>
      <c r="V338" s="153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641" t="s">
        <v>523</v>
      </c>
      <c r="C339" s="148" t="n">
        <f aca="false">H339+E339</f>
        <v>64.2</v>
      </c>
      <c r="D339" s="148"/>
      <c r="E339" s="148" t="n">
        <f aca="false">F339+G339</f>
        <v>4.2</v>
      </c>
      <c r="F339" s="148" t="n">
        <f aca="false">0.04*H339</f>
        <v>2.4</v>
      </c>
      <c r="G339" s="148" t="n">
        <f aca="false">0.03*H339</f>
        <v>1.8</v>
      </c>
      <c r="H339" s="148" t="n">
        <f aca="false">T339</f>
        <v>60</v>
      </c>
      <c r="I339" s="148" t="n">
        <f aca="false">0.6*C339</f>
        <v>38.52</v>
      </c>
      <c r="J339" s="25"/>
      <c r="K339" s="25"/>
      <c r="L339" s="25"/>
      <c r="M339" s="25"/>
      <c r="N339" s="25"/>
      <c r="O339" s="148" t="n">
        <v>4379</v>
      </c>
      <c r="P339" s="148" t="n">
        <v>4439</v>
      </c>
      <c r="Q339" s="25"/>
      <c r="R339" s="226"/>
      <c r="S339" s="239" t="n">
        <v>1</v>
      </c>
      <c r="T339" s="148" t="n">
        <f aca="false">(P339-O339)*S339</f>
        <v>60</v>
      </c>
      <c r="U339" s="640" t="s">
        <v>524</v>
      </c>
      <c r="V339" s="153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642" t="s">
        <v>526</v>
      </c>
      <c r="C340" s="148" t="n">
        <f aca="false">H340+E340</f>
        <v>133.75</v>
      </c>
      <c r="D340" s="148"/>
      <c r="E340" s="148" t="n">
        <f aca="false">F340+G340</f>
        <v>8.75</v>
      </c>
      <c r="F340" s="148" t="n">
        <f aca="false">0.04*H340</f>
        <v>5</v>
      </c>
      <c r="G340" s="148" t="n">
        <f aca="false">0.03*H340</f>
        <v>3.75</v>
      </c>
      <c r="H340" s="148" t="n">
        <f aca="false">T340</f>
        <v>125</v>
      </c>
      <c r="I340" s="148" t="n">
        <f aca="false">0.6*C340</f>
        <v>80.25</v>
      </c>
      <c r="J340" s="25"/>
      <c r="K340" s="25"/>
      <c r="L340" s="25"/>
      <c r="M340" s="25"/>
      <c r="N340" s="25"/>
      <c r="O340" s="148" t="n">
        <v>1246</v>
      </c>
      <c r="P340" s="148" t="n">
        <v>1371</v>
      </c>
      <c r="Q340" s="25"/>
      <c r="R340" s="226"/>
      <c r="S340" s="239" t="n">
        <v>1</v>
      </c>
      <c r="T340" s="148" t="n">
        <f aca="false">(P340-O340)*S340</f>
        <v>125</v>
      </c>
      <c r="U340" s="640" t="s">
        <v>527</v>
      </c>
      <c r="V340" s="153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613" t="s">
        <v>529</v>
      </c>
      <c r="C341" s="449" t="n">
        <f aca="false">H341+E341</f>
        <v>793.94</v>
      </c>
      <c r="D341" s="449"/>
      <c r="E341" s="449" t="n">
        <f aca="false">F341+G341</f>
        <v>51.94</v>
      </c>
      <c r="F341" s="449" t="n">
        <f aca="false">0.04*H341</f>
        <v>29.68</v>
      </c>
      <c r="G341" s="449" t="n">
        <f aca="false">0.03*H341</f>
        <v>22.26</v>
      </c>
      <c r="H341" s="449" t="n">
        <f aca="false">T341</f>
        <v>742</v>
      </c>
      <c r="I341" s="449" t="n">
        <f aca="false">0.6*C341</f>
        <v>476.364</v>
      </c>
      <c r="J341" s="614"/>
      <c r="K341" s="614"/>
      <c r="L341" s="614"/>
      <c r="M341" s="614"/>
      <c r="N341" s="614" t="s">
        <v>530</v>
      </c>
      <c r="O341" s="449" t="n">
        <f aca="false">5903+33619+32383</f>
        <v>71905</v>
      </c>
      <c r="P341" s="449" t="n">
        <f aca="false">33770+32647+6230</f>
        <v>72647</v>
      </c>
      <c r="Q341" s="621"/>
      <c r="R341" s="643"/>
      <c r="S341" s="449" t="n">
        <v>1</v>
      </c>
      <c r="T341" s="449" t="n">
        <f aca="false">(P341-O341)*S341</f>
        <v>742</v>
      </c>
      <c r="U341" s="640" t="n">
        <v>9516</v>
      </c>
      <c r="V341" s="153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82" t="s">
        <v>532</v>
      </c>
      <c r="C342" s="148" t="n">
        <f aca="false">H342+E342</f>
        <v>245.03</v>
      </c>
      <c r="D342" s="148"/>
      <c r="E342" s="148" t="n">
        <f aca="false">F342+G342</f>
        <v>16.03</v>
      </c>
      <c r="F342" s="469" t="n">
        <f aca="false">0.04*H342</f>
        <v>9.16</v>
      </c>
      <c r="G342" s="148" t="n">
        <f aca="false">0.03*H342</f>
        <v>6.87</v>
      </c>
      <c r="H342" s="148" t="n">
        <f aca="false">T342</f>
        <v>229</v>
      </c>
      <c r="I342" s="148" t="n">
        <f aca="false">0.6*C342</f>
        <v>147.018</v>
      </c>
      <c r="J342" s="25"/>
      <c r="K342" s="25"/>
      <c r="L342" s="25"/>
      <c r="M342" s="25"/>
      <c r="N342" s="25"/>
      <c r="O342" s="148" t="n">
        <v>54109</v>
      </c>
      <c r="P342" s="148" t="n">
        <v>54338</v>
      </c>
      <c r="Q342" s="204"/>
      <c r="R342" s="362"/>
      <c r="S342" s="239" t="n">
        <v>1</v>
      </c>
      <c r="T342" s="148" t="n">
        <f aca="false">(P342-O342)*S342</f>
        <v>229</v>
      </c>
      <c r="U342" s="640"/>
      <c r="V342" s="153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236" t="s">
        <v>534</v>
      </c>
      <c r="C343" s="148" t="n">
        <f aca="false">H343+E343</f>
        <v>6149.29</v>
      </c>
      <c r="D343" s="148"/>
      <c r="E343" s="148" t="n">
        <f aca="false">F343+G343</f>
        <v>402.29</v>
      </c>
      <c r="F343" s="469" t="n">
        <f aca="false">0.04*H343</f>
        <v>229.88</v>
      </c>
      <c r="G343" s="148" t="n">
        <f aca="false">0.03*H343</f>
        <v>172.41</v>
      </c>
      <c r="H343" s="148" t="n">
        <f aca="false">T343</f>
        <v>5747</v>
      </c>
      <c r="I343" s="148" t="n">
        <f aca="false">0.5*C343</f>
        <v>3074.645</v>
      </c>
      <c r="J343" s="25"/>
      <c r="K343" s="25"/>
      <c r="L343" s="25"/>
      <c r="M343" s="25"/>
      <c r="N343" s="25"/>
      <c r="O343" s="148" t="n">
        <f aca="false">106679+1506+349689</f>
        <v>457874</v>
      </c>
      <c r="P343" s="148" t="n">
        <f aca="false">1520+354545+107556</f>
        <v>463621</v>
      </c>
      <c r="Q343" s="204"/>
      <c r="R343" s="362"/>
      <c r="S343" s="239" t="n">
        <v>1</v>
      </c>
      <c r="T343" s="148" t="n">
        <f aca="false">(P343-O343)*S343</f>
        <v>5747</v>
      </c>
      <c r="U343" s="640" t="s">
        <v>535</v>
      </c>
      <c r="V343" s="153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236" t="s">
        <v>537</v>
      </c>
      <c r="C344" s="148" t="n">
        <f aca="false">H344+E344</f>
        <v>238.61</v>
      </c>
      <c r="D344" s="148"/>
      <c r="E344" s="148" t="n">
        <f aca="false">F344+G344</f>
        <v>15.61</v>
      </c>
      <c r="F344" s="469" t="n">
        <f aca="false">0.04*H344</f>
        <v>8.92</v>
      </c>
      <c r="G344" s="148" t="n">
        <f aca="false">0.03*H344</f>
        <v>6.69</v>
      </c>
      <c r="H344" s="148" t="n">
        <f aca="false">T344</f>
        <v>223</v>
      </c>
      <c r="I344" s="148" t="n">
        <f aca="false">0.5*C344</f>
        <v>119.305</v>
      </c>
      <c r="J344" s="25"/>
      <c r="K344" s="25"/>
      <c r="L344" s="25"/>
      <c r="M344" s="25"/>
      <c r="N344" s="25"/>
      <c r="O344" s="148" t="n">
        <v>5920</v>
      </c>
      <c r="P344" s="148" t="n">
        <v>6143</v>
      </c>
      <c r="Q344" s="204"/>
      <c r="R344" s="362"/>
      <c r="S344" s="239" t="n">
        <v>1</v>
      </c>
      <c r="T344" s="148" t="n">
        <f aca="false">(P344-O344)*S344</f>
        <v>223</v>
      </c>
      <c r="U344" s="640"/>
      <c r="V344" s="426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236" t="s">
        <v>539</v>
      </c>
      <c r="C345" s="148" t="n">
        <f aca="false">H345+E345</f>
        <v>215.07</v>
      </c>
      <c r="D345" s="148"/>
      <c r="E345" s="148" t="n">
        <f aca="false">F345+G345</f>
        <v>14.07</v>
      </c>
      <c r="F345" s="148" t="n">
        <f aca="false">0.04*H345</f>
        <v>8.04</v>
      </c>
      <c r="G345" s="148" t="n">
        <f aca="false">0.03*H345</f>
        <v>6.03</v>
      </c>
      <c r="H345" s="148" t="n">
        <f aca="false">T345</f>
        <v>201</v>
      </c>
      <c r="I345" s="148" t="n">
        <f aca="false">0.6*C345</f>
        <v>129.042</v>
      </c>
      <c r="J345" s="25"/>
      <c r="K345" s="25"/>
      <c r="L345" s="25"/>
      <c r="M345" s="25"/>
      <c r="N345" s="25" t="s">
        <v>540</v>
      </c>
      <c r="O345" s="148" t="n">
        <f aca="false">32988+68637</f>
        <v>101625</v>
      </c>
      <c r="P345" s="148" t="n">
        <f aca="false">33107+68719</f>
        <v>101826</v>
      </c>
      <c r="Q345" s="237"/>
      <c r="R345" s="259"/>
      <c r="S345" s="239" t="n">
        <v>1</v>
      </c>
      <c r="T345" s="148" t="n">
        <f aca="false">(P345-O345)*S345</f>
        <v>201</v>
      </c>
      <c r="U345" s="685" t="s">
        <v>541</v>
      </c>
      <c r="V345" s="426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236" t="s">
        <v>543</v>
      </c>
      <c r="C346" s="148" t="n">
        <f aca="false">H346+E346</f>
        <v>70.62</v>
      </c>
      <c r="D346" s="148"/>
      <c r="E346" s="148" t="n">
        <f aca="false">F346+G346</f>
        <v>4.62</v>
      </c>
      <c r="F346" s="149" t="n">
        <f aca="false">0.04*H346</f>
        <v>2.64</v>
      </c>
      <c r="G346" s="148" t="n">
        <f aca="false">0.03*H346</f>
        <v>1.98</v>
      </c>
      <c r="H346" s="148" t="n">
        <f aca="false">T346</f>
        <v>66</v>
      </c>
      <c r="I346" s="148" t="n">
        <f aca="false">0.6*C346</f>
        <v>42.372</v>
      </c>
      <c r="J346" s="25"/>
      <c r="K346" s="25"/>
      <c r="L346" s="25"/>
      <c r="M346" s="25"/>
      <c r="N346" s="25"/>
      <c r="O346" s="148" t="n">
        <v>11473</v>
      </c>
      <c r="P346" s="148" t="n">
        <v>11539</v>
      </c>
      <c r="Q346" s="204"/>
      <c r="R346" s="362"/>
      <c r="S346" s="239" t="n">
        <v>1</v>
      </c>
      <c r="T346" s="148" t="n">
        <f aca="false">(P346-O346)*S346</f>
        <v>66</v>
      </c>
      <c r="U346" s="640"/>
      <c r="V346" s="153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645" t="s">
        <v>545</v>
      </c>
      <c r="C347" s="429" t="n">
        <f aca="false">H347+E347</f>
        <v>64.2</v>
      </c>
      <c r="D347" s="429"/>
      <c r="E347" s="429" t="n">
        <f aca="false">F347+G347</f>
        <v>4.2</v>
      </c>
      <c r="F347" s="429" t="n">
        <f aca="false">0.04*H347</f>
        <v>2.4</v>
      </c>
      <c r="G347" s="429" t="n">
        <f aca="false">0.03*H347</f>
        <v>1.8</v>
      </c>
      <c r="H347" s="429" t="n">
        <f aca="false">T347</f>
        <v>60</v>
      </c>
      <c r="I347" s="429" t="n">
        <f aca="false">0.4*C347</f>
        <v>25.68</v>
      </c>
      <c r="J347" s="430"/>
      <c r="K347" s="430"/>
      <c r="L347" s="430"/>
      <c r="M347" s="430"/>
      <c r="N347" s="430"/>
      <c r="O347" s="429" t="n">
        <v>2724</v>
      </c>
      <c r="P347" s="429" t="n">
        <v>2784</v>
      </c>
      <c r="Q347" s="506"/>
      <c r="R347" s="570"/>
      <c r="S347" s="584" t="n">
        <v>1</v>
      </c>
      <c r="T347" s="429" t="n">
        <f aca="false">(P347-O347)*S347</f>
        <v>60</v>
      </c>
      <c r="U347" s="668"/>
      <c r="V347" s="646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1030</v>
      </c>
      <c r="C348" s="32" t="n">
        <f aca="false">H348+E348</f>
        <v>0</v>
      </c>
      <c r="D348" s="32"/>
      <c r="E348" s="32" t="n">
        <f aca="false">F348+G348</f>
        <v>0</v>
      </c>
      <c r="F348" s="32" t="n">
        <f aca="false">0.04*H348</f>
        <v>0</v>
      </c>
      <c r="G348" s="32" t="n">
        <f aca="false">0.03*H348</f>
        <v>0</v>
      </c>
      <c r="H348" s="32" t="n">
        <f aca="false">T348</f>
        <v>0</v>
      </c>
      <c r="I348" s="32" t="n">
        <f aca="false">0.6*C348</f>
        <v>0</v>
      </c>
      <c r="J348" s="35"/>
      <c r="K348" s="35"/>
      <c r="L348" s="35"/>
      <c r="M348" s="35"/>
      <c r="N348" s="35"/>
      <c r="O348" s="32" t="n">
        <v>3295</v>
      </c>
      <c r="P348" s="32" t="n">
        <v>3295</v>
      </c>
      <c r="Q348" s="35"/>
      <c r="R348" s="37"/>
      <c r="S348" s="32" t="n">
        <v>1</v>
      </c>
      <c r="T348" s="32" t="n">
        <f aca="false">(P348-O348)*S348</f>
        <v>0</v>
      </c>
      <c r="U348" s="418"/>
      <c r="V348" s="422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236" t="s">
        <v>549</v>
      </c>
      <c r="C349" s="148" t="n">
        <f aca="false">H349+E349</f>
        <v>68.48</v>
      </c>
      <c r="D349" s="148"/>
      <c r="E349" s="148" t="n">
        <f aca="false">F349+G349</f>
        <v>4.48</v>
      </c>
      <c r="F349" s="148" t="n">
        <f aca="false">0.04*H349</f>
        <v>2.56</v>
      </c>
      <c r="G349" s="148" t="n">
        <f aca="false">0.03*H349</f>
        <v>1.92</v>
      </c>
      <c r="H349" s="148" t="n">
        <f aca="false">T349</f>
        <v>64</v>
      </c>
      <c r="I349" s="148" t="n">
        <f aca="false">0.6*C349</f>
        <v>41.088</v>
      </c>
      <c r="J349" s="25"/>
      <c r="K349" s="25"/>
      <c r="L349" s="25"/>
      <c r="M349" s="25"/>
      <c r="N349" s="25"/>
      <c r="O349" s="148" t="n">
        <v>6978</v>
      </c>
      <c r="P349" s="148" t="n">
        <v>7102</v>
      </c>
      <c r="Q349" s="25"/>
      <c r="R349" s="226"/>
      <c r="S349" s="148" t="n">
        <v>1</v>
      </c>
      <c r="T349" s="148" t="n">
        <f aca="false">(P349-O349)*S349-T347</f>
        <v>64</v>
      </c>
      <c r="U349" s="640" t="n">
        <v>6099</v>
      </c>
      <c r="V349" s="153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customFormat="false" ht="25.5" hidden="false" customHeight="false" outlineLevel="0" collapsed="false">
      <c r="A350" s="10"/>
      <c r="B350" s="236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6"/>
      <c r="S350" s="239" t="n">
        <v>1</v>
      </c>
      <c r="T350" s="148" t="n">
        <f aca="false">(P350-O350)*S350</f>
        <v>0</v>
      </c>
      <c r="U350" s="640" t="n">
        <v>451396</v>
      </c>
      <c r="V350" s="153" t="s">
        <v>1031</v>
      </c>
      <c r="W350" s="19" t="s">
        <v>245</v>
      </c>
      <c r="X350" s="9"/>
      <c r="Y350" s="9"/>
      <c r="Z350" s="9"/>
      <c r="AA350" s="9"/>
      <c r="AB350" s="9"/>
      <c r="AC350" s="9"/>
    </row>
    <row r="351" customFormat="false" ht="25.5" hidden="false" customHeight="false" outlineLevel="0" collapsed="false">
      <c r="A351" s="10"/>
      <c r="B351" s="236" t="s">
        <v>553</v>
      </c>
      <c r="C351" s="148" t="n">
        <f aca="false">H351+E351</f>
        <v>12.84</v>
      </c>
      <c r="D351" s="148"/>
      <c r="E351" s="148" t="n">
        <f aca="false">F351+G351</f>
        <v>0.84</v>
      </c>
      <c r="F351" s="148" t="n">
        <f aca="false">0.04*H351</f>
        <v>0.48</v>
      </c>
      <c r="G351" s="148" t="n">
        <f aca="false">0.03*H351</f>
        <v>0.36</v>
      </c>
      <c r="H351" s="148" t="n">
        <f aca="false">T351</f>
        <v>12</v>
      </c>
      <c r="I351" s="148" t="n">
        <f aca="false">0.6*C351</f>
        <v>7.704</v>
      </c>
      <c r="J351" s="25"/>
      <c r="K351" s="25"/>
      <c r="L351" s="25"/>
      <c r="M351" s="25"/>
      <c r="N351" s="25"/>
      <c r="O351" s="148" t="n">
        <v>6941</v>
      </c>
      <c r="P351" s="148" t="n">
        <v>6953</v>
      </c>
      <c r="Q351" s="25" t="s">
        <v>39</v>
      </c>
      <c r="R351" s="226"/>
      <c r="S351" s="239" t="n">
        <v>1</v>
      </c>
      <c r="T351" s="148" t="n">
        <f aca="false">(P351-O351)*S351</f>
        <v>12</v>
      </c>
      <c r="U351" s="640" t="n">
        <v>451396</v>
      </c>
      <c r="V351" s="153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641" t="s">
        <v>555</v>
      </c>
      <c r="C352" s="148" t="n">
        <f aca="false">H352+E352</f>
        <v>38.52</v>
      </c>
      <c r="D352" s="148"/>
      <c r="E352" s="148" t="n">
        <f aca="false">F352+G352</f>
        <v>2.52</v>
      </c>
      <c r="F352" s="148" t="n">
        <f aca="false">0.04*H352</f>
        <v>1.44</v>
      </c>
      <c r="G352" s="148" t="n">
        <f aca="false">0.03*H352</f>
        <v>1.08</v>
      </c>
      <c r="H352" s="148" t="n">
        <f aca="false">T352</f>
        <v>36</v>
      </c>
      <c r="I352" s="148" t="n">
        <f aca="false">0.6*C352</f>
        <v>23.112</v>
      </c>
      <c r="J352" s="25"/>
      <c r="K352" s="25"/>
      <c r="L352" s="25"/>
      <c r="M352" s="25"/>
      <c r="N352" s="25"/>
      <c r="O352" s="148" t="n">
        <v>10359</v>
      </c>
      <c r="P352" s="148" t="n">
        <v>10395</v>
      </c>
      <c r="Q352" s="25"/>
      <c r="R352" s="226"/>
      <c r="S352" s="239" t="n">
        <v>1</v>
      </c>
      <c r="T352" s="148" t="n">
        <f aca="false">(P352-O352)*S352</f>
        <v>36</v>
      </c>
      <c r="U352" s="640"/>
      <c r="V352" s="153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236" t="s">
        <v>557</v>
      </c>
      <c r="C353" s="148" t="n">
        <f aca="false">H353+E353</f>
        <v>0</v>
      </c>
      <c r="D353" s="148"/>
      <c r="E353" s="148" t="n">
        <f aca="false">F353+G353</f>
        <v>0</v>
      </c>
      <c r="F353" s="148" t="n">
        <f aca="false">0.04*H353</f>
        <v>0</v>
      </c>
      <c r="G353" s="148" t="n">
        <f aca="false">0.03*H353</f>
        <v>0</v>
      </c>
      <c r="H353" s="148" t="n">
        <f aca="false">T353</f>
        <v>0</v>
      </c>
      <c r="I353" s="148" t="n">
        <f aca="false">0.4*C353</f>
        <v>0</v>
      </c>
      <c r="J353" s="25"/>
      <c r="K353" s="25"/>
      <c r="L353" s="25"/>
      <c r="M353" s="25"/>
      <c r="N353" s="25"/>
      <c r="O353" s="148" t="n">
        <v>10404</v>
      </c>
      <c r="P353" s="148" t="n">
        <v>10404</v>
      </c>
      <c r="Q353" s="204"/>
      <c r="R353" s="276"/>
      <c r="S353" s="239" t="n">
        <v>1</v>
      </c>
      <c r="T353" s="148" t="n">
        <f aca="false">(P353-O353)*S353</f>
        <v>0</v>
      </c>
      <c r="U353" s="640" t="n">
        <v>382548</v>
      </c>
      <c r="V353" s="153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236" t="s">
        <v>559</v>
      </c>
      <c r="C354" s="148" t="n">
        <f aca="false">H354+E354</f>
        <v>112.35</v>
      </c>
      <c r="D354" s="148"/>
      <c r="E354" s="148" t="n">
        <f aca="false">F354+G354</f>
        <v>7.35</v>
      </c>
      <c r="F354" s="148" t="n">
        <f aca="false">0.04*H354</f>
        <v>4.2</v>
      </c>
      <c r="G354" s="148" t="n">
        <f aca="false">0.03*H354</f>
        <v>3.15</v>
      </c>
      <c r="H354" s="148" t="n">
        <f aca="false">T354</f>
        <v>105</v>
      </c>
      <c r="I354" s="148" t="n">
        <f aca="false">0.4*C354</f>
        <v>44.94</v>
      </c>
      <c r="J354" s="25"/>
      <c r="K354" s="25"/>
      <c r="L354" s="25"/>
      <c r="M354" s="25"/>
      <c r="N354" s="25"/>
      <c r="O354" s="148" t="n">
        <v>1869</v>
      </c>
      <c r="P354" s="148" t="n">
        <v>1974</v>
      </c>
      <c r="Q354" s="204"/>
      <c r="R354" s="276"/>
      <c r="S354" s="239" t="n">
        <v>1</v>
      </c>
      <c r="T354" s="148" t="n">
        <f aca="false">(P354-O354)*S354</f>
        <v>105</v>
      </c>
      <c r="U354" s="640"/>
      <c r="V354" s="153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236" t="s">
        <v>561</v>
      </c>
      <c r="C355" s="148" t="n">
        <f aca="false">E355+H355</f>
        <v>255.73</v>
      </c>
      <c r="D355" s="148"/>
      <c r="E355" s="148" t="n">
        <f aca="false">F355+G355</f>
        <v>16.73</v>
      </c>
      <c r="F355" s="148" t="n">
        <f aca="false">0.04*H355</f>
        <v>9.56</v>
      </c>
      <c r="G355" s="148" t="n">
        <f aca="false">0.03*H355</f>
        <v>7.17</v>
      </c>
      <c r="H355" s="148" t="n">
        <f aca="false">T355</f>
        <v>239</v>
      </c>
      <c r="I355" s="148" t="n">
        <f aca="false">H355*0.5</f>
        <v>119.5</v>
      </c>
      <c r="J355" s="463"/>
      <c r="K355" s="463"/>
      <c r="L355" s="463"/>
      <c r="M355" s="463"/>
      <c r="N355" s="463"/>
      <c r="O355" s="148" t="n">
        <v>4055</v>
      </c>
      <c r="P355" s="148" t="n">
        <v>4294</v>
      </c>
      <c r="Q355" s="463"/>
      <c r="R355" s="149"/>
      <c r="S355" s="239" t="n">
        <v>1</v>
      </c>
      <c r="T355" s="148" t="n">
        <f aca="false">(P355-O355)*S355</f>
        <v>239</v>
      </c>
      <c r="U355" s="640" t="s">
        <v>562</v>
      </c>
      <c r="V355" s="153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578" t="s">
        <v>1032</v>
      </c>
      <c r="C356" s="449" t="n">
        <f aca="false">H356+E356</f>
        <v>269.64</v>
      </c>
      <c r="D356" s="449"/>
      <c r="E356" s="449" t="n">
        <f aca="false">G356+F356</f>
        <v>17.64</v>
      </c>
      <c r="F356" s="449" t="n">
        <f aca="false">0.04*H356</f>
        <v>10.08</v>
      </c>
      <c r="G356" s="449" t="n">
        <f aca="false">0.03*H356</f>
        <v>7.56</v>
      </c>
      <c r="H356" s="449" t="n">
        <f aca="false">T356</f>
        <v>252</v>
      </c>
      <c r="I356" s="449" t="n">
        <f aca="false">0.6*C356</f>
        <v>161.784</v>
      </c>
      <c r="J356" s="614"/>
      <c r="K356" s="614"/>
      <c r="L356" s="614"/>
      <c r="M356" s="614"/>
      <c r="N356" s="614"/>
      <c r="O356" s="449" t="n">
        <v>35576</v>
      </c>
      <c r="P356" s="449" t="n">
        <v>35828</v>
      </c>
      <c r="Q356" s="615"/>
      <c r="R356" s="616"/>
      <c r="S356" s="617" t="n">
        <v>1</v>
      </c>
      <c r="T356" s="449" t="n">
        <f aca="false">(P356-O356)*S356</f>
        <v>252</v>
      </c>
      <c r="U356" s="640" t="n">
        <v>492280</v>
      </c>
      <c r="V356" s="153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236" t="s">
        <v>566</v>
      </c>
      <c r="C357" s="148" t="n">
        <f aca="false">H357+E357</f>
        <v>354.17</v>
      </c>
      <c r="D357" s="148"/>
      <c r="E357" s="148" t="n">
        <f aca="false">G357+F357</f>
        <v>23.17</v>
      </c>
      <c r="F357" s="148" t="n">
        <f aca="false">0.04*H357</f>
        <v>13.24</v>
      </c>
      <c r="G357" s="148" t="n">
        <f aca="false">0.03*H357</f>
        <v>9.93</v>
      </c>
      <c r="H357" s="148" t="n">
        <f aca="false">T357</f>
        <v>331</v>
      </c>
      <c r="I357" s="148" t="n">
        <f aca="false">0.6*C357</f>
        <v>212.502</v>
      </c>
      <c r="J357" s="25"/>
      <c r="K357" s="25"/>
      <c r="L357" s="25"/>
      <c r="M357" s="25"/>
      <c r="N357" s="25"/>
      <c r="O357" s="148" t="n">
        <v>62004</v>
      </c>
      <c r="P357" s="148" t="n">
        <v>62335</v>
      </c>
      <c r="Q357" s="237"/>
      <c r="R357" s="259"/>
      <c r="S357" s="239" t="n">
        <v>1</v>
      </c>
      <c r="T357" s="148" t="n">
        <f aca="false">(P357-O357)*S357</f>
        <v>331</v>
      </c>
      <c r="U357" s="640" t="n">
        <v>38602</v>
      </c>
      <c r="V357" s="153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236" t="s">
        <v>568</v>
      </c>
      <c r="C358" s="148" t="n">
        <f aca="false">H358+E358</f>
        <v>364.87</v>
      </c>
      <c r="D358" s="148"/>
      <c r="E358" s="148" t="n">
        <f aca="false">F358+G358</f>
        <v>23.87</v>
      </c>
      <c r="F358" s="148" t="n">
        <f aca="false">0.04*H358</f>
        <v>13.64</v>
      </c>
      <c r="G358" s="148" t="n">
        <f aca="false">0.03*H358</f>
        <v>10.23</v>
      </c>
      <c r="H358" s="148" t="n">
        <f aca="false">T358</f>
        <v>341</v>
      </c>
      <c r="I358" s="148" t="n">
        <f aca="false">0.6*C358</f>
        <v>218.922</v>
      </c>
      <c r="J358" s="25"/>
      <c r="K358" s="25"/>
      <c r="L358" s="25"/>
      <c r="M358" s="25"/>
      <c r="N358" s="25"/>
      <c r="O358" s="148" t="n">
        <v>26996</v>
      </c>
      <c r="P358" s="148" t="n">
        <v>27337</v>
      </c>
      <c r="Q358" s="204"/>
      <c r="R358" s="276"/>
      <c r="S358" s="148" t="n">
        <v>1</v>
      </c>
      <c r="T358" s="148" t="n">
        <f aca="false">(P358-O358)*S358</f>
        <v>341</v>
      </c>
      <c r="U358" s="640" t="n">
        <v>5978</v>
      </c>
      <c r="V358" s="153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236" t="s">
        <v>570</v>
      </c>
      <c r="C359" s="148" t="n">
        <f aca="false">E359+H359</f>
        <v>732.95</v>
      </c>
      <c r="D359" s="148"/>
      <c r="E359" s="148" t="n">
        <f aca="false">F359+G359</f>
        <v>47.95</v>
      </c>
      <c r="F359" s="148" t="n">
        <f aca="false">0.04*H359</f>
        <v>27.4</v>
      </c>
      <c r="G359" s="148" t="n">
        <f aca="false">0.03*H359</f>
        <v>20.55</v>
      </c>
      <c r="H359" s="148" t="n">
        <f aca="false">T359</f>
        <v>685</v>
      </c>
      <c r="I359" s="148" t="n">
        <f aca="false">H359*0.5</f>
        <v>342.5</v>
      </c>
      <c r="J359" s="463"/>
      <c r="K359" s="463"/>
      <c r="L359" s="463"/>
      <c r="M359" s="463"/>
      <c r="N359" s="463"/>
      <c r="O359" s="148" t="n">
        <v>73578</v>
      </c>
      <c r="P359" s="148" t="n">
        <v>74263</v>
      </c>
      <c r="Q359" s="463"/>
      <c r="R359" s="149"/>
      <c r="S359" s="239" t="n">
        <v>1</v>
      </c>
      <c r="T359" s="148" t="n">
        <f aca="false">(P359-O359)*S359</f>
        <v>685</v>
      </c>
      <c r="U359" s="640" t="s">
        <v>562</v>
      </c>
      <c r="V359" s="153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618" t="s">
        <v>572</v>
      </c>
      <c r="C360" s="148" t="n">
        <f aca="false">H360+E360</f>
        <v>481.5</v>
      </c>
      <c r="D360" s="148"/>
      <c r="E360" s="148" t="n">
        <f aca="false">F360+G360</f>
        <v>31.5</v>
      </c>
      <c r="F360" s="148" t="n">
        <f aca="false">0.04*H360</f>
        <v>18</v>
      </c>
      <c r="G360" s="148" t="n">
        <f aca="false">0.03*H360</f>
        <v>13.5</v>
      </c>
      <c r="H360" s="148" t="n">
        <f aca="false">T360</f>
        <v>450</v>
      </c>
      <c r="I360" s="148" t="n">
        <f aca="false">0.6*C360</f>
        <v>288.9</v>
      </c>
      <c r="J360" s="25"/>
      <c r="K360" s="25"/>
      <c r="L360" s="25"/>
      <c r="M360" s="25"/>
      <c r="N360" s="25"/>
      <c r="O360" s="148" t="n">
        <v>23118</v>
      </c>
      <c r="P360" s="148" t="n">
        <v>23568</v>
      </c>
      <c r="Q360" s="204"/>
      <c r="R360" s="276"/>
      <c r="S360" s="239" t="n">
        <v>1</v>
      </c>
      <c r="T360" s="148" t="n">
        <f aca="false">(P360-O360)*S360</f>
        <v>450</v>
      </c>
      <c r="U360" s="640"/>
      <c r="V360" s="153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618" t="s">
        <v>572</v>
      </c>
      <c r="C361" s="148" t="n">
        <f aca="false">H361+E361</f>
        <v>516.81</v>
      </c>
      <c r="D361" s="148"/>
      <c r="E361" s="148" t="n">
        <f aca="false">F361+G361</f>
        <v>33.81</v>
      </c>
      <c r="F361" s="148" t="n">
        <f aca="false">0.04*H361</f>
        <v>19.32</v>
      </c>
      <c r="G361" s="148" t="n">
        <f aca="false">0.03*H361</f>
        <v>14.49</v>
      </c>
      <c r="H361" s="148" t="n">
        <f aca="false">T361</f>
        <v>483</v>
      </c>
      <c r="I361" s="148" t="n">
        <f aca="false">0.6*C361</f>
        <v>310.086</v>
      </c>
      <c r="J361" s="25"/>
      <c r="K361" s="25"/>
      <c r="L361" s="25"/>
      <c r="M361" s="25"/>
      <c r="N361" s="25"/>
      <c r="O361" s="148" t="n">
        <v>9457</v>
      </c>
      <c r="P361" s="148" t="n">
        <v>9940</v>
      </c>
      <c r="Q361" s="204"/>
      <c r="R361" s="276"/>
      <c r="S361" s="239" t="n">
        <v>1</v>
      </c>
      <c r="T361" s="148" t="n">
        <f aca="false">(P361-O361)*S361</f>
        <v>483</v>
      </c>
      <c r="U361" s="640"/>
      <c r="V361" s="153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619" t="s">
        <v>575</v>
      </c>
      <c r="C362" s="148" t="n">
        <f aca="false">H362+E362</f>
        <v>1744.1</v>
      </c>
      <c r="D362" s="148"/>
      <c r="E362" s="148" t="n">
        <f aca="false">F362+G362</f>
        <v>114.1</v>
      </c>
      <c r="F362" s="148" t="n">
        <f aca="false">0.04*H362</f>
        <v>65.2</v>
      </c>
      <c r="G362" s="148" t="n">
        <f aca="false">0.03*H362</f>
        <v>48.9</v>
      </c>
      <c r="H362" s="148" t="n">
        <f aca="false">T362</f>
        <v>1630</v>
      </c>
      <c r="I362" s="148" t="n">
        <f aca="false">0.6*C362</f>
        <v>1046.46</v>
      </c>
      <c r="J362" s="25"/>
      <c r="K362" s="25"/>
      <c r="L362" s="25"/>
      <c r="M362" s="25"/>
      <c r="N362" s="25"/>
      <c r="O362" s="148" t="n">
        <f aca="false">6280+48600+20400</f>
        <v>75280</v>
      </c>
      <c r="P362" s="148" t="n">
        <f aca="false">6730+49080+21100</f>
        <v>76910</v>
      </c>
      <c r="Q362" s="204"/>
      <c r="R362" s="276"/>
      <c r="S362" s="148" t="n">
        <v>1</v>
      </c>
      <c r="T362" s="148" t="n">
        <f aca="false">(P362-O362)*S362</f>
        <v>1630</v>
      </c>
      <c r="U362" s="640" t="s">
        <v>576</v>
      </c>
      <c r="V362" s="153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6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7"/>
      <c r="R363" s="259"/>
      <c r="S363" s="239" t="n">
        <v>1</v>
      </c>
      <c r="T363" s="148" t="n">
        <f aca="false">(P363-O363)*S363</f>
        <v>0</v>
      </c>
      <c r="U363" s="686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6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6"/>
      <c r="S364" s="148" t="n">
        <v>1</v>
      </c>
      <c r="T364" s="148" t="n">
        <f aca="false">P364-O364</f>
        <v>0</v>
      </c>
      <c r="U364" s="640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28" t="s">
        <v>906</v>
      </c>
      <c r="C365" s="148" t="n">
        <f aca="false">H365+E365</f>
        <v>209.72</v>
      </c>
      <c r="D365" s="148"/>
      <c r="E365" s="148" t="n">
        <f aca="false">F365+G365</f>
        <v>13.72</v>
      </c>
      <c r="F365" s="148" t="n">
        <f aca="false">0.04*H365</f>
        <v>7.84</v>
      </c>
      <c r="G365" s="148" t="n">
        <f aca="false">0.03*H365</f>
        <v>5.88</v>
      </c>
      <c r="H365" s="148" t="n">
        <f aca="false">T365</f>
        <v>196</v>
      </c>
      <c r="I365" s="148" t="n">
        <f aca="false">0.6*C365</f>
        <v>125.832</v>
      </c>
      <c r="J365" s="25"/>
      <c r="K365" s="25"/>
      <c r="L365" s="25"/>
      <c r="M365" s="25"/>
      <c r="N365" s="25"/>
      <c r="O365" s="148" t="n">
        <v>9350</v>
      </c>
      <c r="P365" s="148" t="n">
        <v>9546</v>
      </c>
      <c r="Q365" s="25" t="s">
        <v>35</v>
      </c>
      <c r="R365" s="226"/>
      <c r="S365" s="148" t="n">
        <v>1</v>
      </c>
      <c r="T365" s="148" t="n">
        <f aca="false">P365-O365</f>
        <v>196</v>
      </c>
      <c r="U365" s="640"/>
      <c r="V365" s="153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641" t="s">
        <v>580</v>
      </c>
      <c r="C366" s="148" t="n">
        <f aca="false">H366+E366</f>
        <v>220.42</v>
      </c>
      <c r="D366" s="148"/>
      <c r="E366" s="148" t="n">
        <f aca="false">F366+G366</f>
        <v>14.42</v>
      </c>
      <c r="F366" s="148" t="n">
        <f aca="false">0.04*H366</f>
        <v>8.24</v>
      </c>
      <c r="G366" s="148" t="n">
        <f aca="false">0.03*H366</f>
        <v>6.18</v>
      </c>
      <c r="H366" s="148" t="n">
        <f aca="false">T366</f>
        <v>206</v>
      </c>
      <c r="I366" s="148" t="n">
        <f aca="false">0.6*C366</f>
        <v>132.252</v>
      </c>
      <c r="J366" s="25"/>
      <c r="K366" s="25"/>
      <c r="L366" s="25"/>
      <c r="M366" s="25"/>
      <c r="N366" s="25"/>
      <c r="O366" s="148" t="n">
        <v>15729</v>
      </c>
      <c r="P366" s="148" t="n">
        <v>15935</v>
      </c>
      <c r="Q366" s="25"/>
      <c r="R366" s="226"/>
      <c r="S366" s="148" t="n">
        <v>1</v>
      </c>
      <c r="T366" s="148" t="n">
        <f aca="false">(P366-O366)*S366</f>
        <v>206</v>
      </c>
      <c r="U366" s="640" t="n">
        <v>783398</v>
      </c>
      <c r="V366" s="153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236" t="s">
        <v>582</v>
      </c>
      <c r="C367" s="148" t="n">
        <f aca="false">H367+E367</f>
        <v>26.75</v>
      </c>
      <c r="D367" s="148"/>
      <c r="E367" s="148" t="n">
        <f aca="false">F367+G367</f>
        <v>1.75</v>
      </c>
      <c r="F367" s="148" t="n">
        <f aca="false">0.04*H367</f>
        <v>1</v>
      </c>
      <c r="G367" s="148" t="n">
        <f aca="false">0.03*H367</f>
        <v>0.75</v>
      </c>
      <c r="H367" s="148" t="n">
        <f aca="false">T367</f>
        <v>25</v>
      </c>
      <c r="I367" s="148" t="n">
        <f aca="false">0.6*C367</f>
        <v>16.05</v>
      </c>
      <c r="J367" s="25"/>
      <c r="K367" s="25"/>
      <c r="L367" s="25"/>
      <c r="M367" s="25"/>
      <c r="N367" s="25" t="s">
        <v>583</v>
      </c>
      <c r="O367" s="149" t="n">
        <v>27927</v>
      </c>
      <c r="P367" s="149" t="n">
        <v>27952</v>
      </c>
      <c r="Q367" s="204"/>
      <c r="R367" s="276"/>
      <c r="S367" s="239" t="n">
        <v>1</v>
      </c>
      <c r="T367" s="148" t="n">
        <f aca="false">(P367-O367)*S367</f>
        <v>25</v>
      </c>
      <c r="U367" s="640" t="n">
        <v>540368</v>
      </c>
      <c r="V367" s="153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687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19.26</v>
      </c>
      <c r="D369" s="32"/>
      <c r="E369" s="32" t="n">
        <f aca="false">F369+G369</f>
        <v>1.26</v>
      </c>
      <c r="F369" s="32" t="n">
        <f aca="false">0.04*H369</f>
        <v>0.72</v>
      </c>
      <c r="G369" s="32" t="n">
        <f aca="false">0.03*H369</f>
        <v>0.54</v>
      </c>
      <c r="H369" s="32" t="n">
        <f aca="false">T369</f>
        <v>18</v>
      </c>
      <c r="I369" s="32" t="n">
        <f aca="false">0.5*C369</f>
        <v>9.63</v>
      </c>
      <c r="J369" s="35"/>
      <c r="K369" s="35"/>
      <c r="L369" s="35"/>
      <c r="M369" s="35"/>
      <c r="N369" s="35"/>
      <c r="O369" s="32" t="n">
        <v>4844</v>
      </c>
      <c r="P369" s="32" t="n">
        <v>4862</v>
      </c>
      <c r="Q369" s="36"/>
      <c r="R369" s="42"/>
      <c r="S369" s="275" t="n">
        <v>1</v>
      </c>
      <c r="T369" s="32" t="n">
        <f aca="false">(P369-O369)*S369</f>
        <v>18</v>
      </c>
      <c r="U369" s="41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236" t="s">
        <v>589</v>
      </c>
      <c r="C370" s="148" t="n">
        <f aca="false">H370+E370</f>
        <v>191.53</v>
      </c>
      <c r="D370" s="148"/>
      <c r="E370" s="148" t="n">
        <f aca="false">G370+F370</f>
        <v>12.53</v>
      </c>
      <c r="F370" s="148" t="n">
        <f aca="false">0.04*H370</f>
        <v>7.16</v>
      </c>
      <c r="G370" s="148" t="n">
        <f aca="false">0.03*H370</f>
        <v>5.37</v>
      </c>
      <c r="H370" s="148" t="n">
        <f aca="false">T370</f>
        <v>179</v>
      </c>
      <c r="I370" s="148" t="n">
        <f aca="false">0.6*C370</f>
        <v>114.918</v>
      </c>
      <c r="J370" s="25"/>
      <c r="K370" s="25"/>
      <c r="L370" s="25"/>
      <c r="M370" s="25"/>
      <c r="N370" s="25"/>
      <c r="O370" s="148" t="n">
        <v>33780</v>
      </c>
      <c r="P370" s="148" t="n">
        <v>33959</v>
      </c>
      <c r="Q370" s="237"/>
      <c r="R370" s="259"/>
      <c r="S370" s="239" t="n">
        <v>1</v>
      </c>
      <c r="T370" s="148" t="n">
        <f aca="false">(P370-O370)*S370</f>
        <v>179</v>
      </c>
      <c r="U370" s="640" t="n">
        <v>78402</v>
      </c>
      <c r="V370" s="153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418" t="n">
        <v>295380</v>
      </c>
      <c r="V371" s="39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31" t="s">
        <v>936</v>
      </c>
      <c r="C372" s="32" t="n">
        <f aca="false">H372+E372</f>
        <v>0</v>
      </c>
      <c r="D372" s="32"/>
      <c r="E372" s="32" t="n">
        <f aca="false">F372+G372</f>
        <v>0</v>
      </c>
      <c r="F372" s="32" t="n">
        <f aca="false">0.04*H372</f>
        <v>0</v>
      </c>
      <c r="G372" s="32" t="n">
        <f aca="false">0.03*H372</f>
        <v>0</v>
      </c>
      <c r="H372" s="32" t="n">
        <f aca="false">T372</f>
        <v>0</v>
      </c>
      <c r="I372" s="32" t="n">
        <f aca="false">0.4*C372</f>
        <v>0</v>
      </c>
      <c r="J372" s="35"/>
      <c r="K372" s="35"/>
      <c r="L372" s="35"/>
      <c r="M372" s="35"/>
      <c r="N372" s="35"/>
      <c r="O372" s="32" t="n">
        <v>6962</v>
      </c>
      <c r="P372" s="32" t="n">
        <v>6962</v>
      </c>
      <c r="Q372" s="36"/>
      <c r="R372" s="42"/>
      <c r="S372" s="69" t="n">
        <v>1</v>
      </c>
      <c r="T372" s="32" t="n">
        <f aca="false">(P372-O372)*S372</f>
        <v>0</v>
      </c>
      <c r="U372" s="418" t="n">
        <v>2302221</v>
      </c>
      <c r="V372" s="39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236" t="s">
        <v>596</v>
      </c>
      <c r="C373" s="148" t="n">
        <f aca="false">H373+E373</f>
        <v>269.64</v>
      </c>
      <c r="D373" s="148"/>
      <c r="E373" s="148" t="n">
        <f aca="false">F373+G373</f>
        <v>17.64</v>
      </c>
      <c r="F373" s="148" t="n">
        <f aca="false">0.04*H373</f>
        <v>10.08</v>
      </c>
      <c r="G373" s="148" t="n">
        <f aca="false">0.03*H373</f>
        <v>7.56</v>
      </c>
      <c r="H373" s="148" t="n">
        <f aca="false">T373</f>
        <v>252</v>
      </c>
      <c r="I373" s="148" t="n">
        <f aca="false">0.6*C373</f>
        <v>161.784</v>
      </c>
      <c r="J373" s="25"/>
      <c r="K373" s="25"/>
      <c r="L373" s="25"/>
      <c r="M373" s="25"/>
      <c r="N373" s="25"/>
      <c r="O373" s="148" t="n">
        <v>10142</v>
      </c>
      <c r="P373" s="148" t="n">
        <v>10394</v>
      </c>
      <c r="Q373" s="237"/>
      <c r="R373" s="259"/>
      <c r="S373" s="148" t="n">
        <v>1</v>
      </c>
      <c r="T373" s="148" t="n">
        <f aca="false">(P373-O373)*S373</f>
        <v>252</v>
      </c>
      <c r="U373" s="640" t="n">
        <v>3224</v>
      </c>
      <c r="V373" s="153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6" t="s">
        <v>598</v>
      </c>
      <c r="C374" s="148" t="n">
        <f aca="false">H374+E374+64</f>
        <v>75.77</v>
      </c>
      <c r="D374" s="148"/>
      <c r="E374" s="148" t="n">
        <f aca="false">F374+G374</f>
        <v>0.77</v>
      </c>
      <c r="F374" s="148" t="n">
        <f aca="false">0.04*H374</f>
        <v>0.44</v>
      </c>
      <c r="G374" s="148" t="n">
        <f aca="false">0.03*H374</f>
        <v>0.33</v>
      </c>
      <c r="H374" s="148" t="n">
        <f aca="false">T374</f>
        <v>11</v>
      </c>
      <c r="I374" s="148" t="n">
        <v>649</v>
      </c>
      <c r="J374" s="25"/>
      <c r="K374" s="25"/>
      <c r="L374" s="25"/>
      <c r="M374" s="25"/>
      <c r="N374" s="25"/>
      <c r="O374" s="148" t="n">
        <v>2198</v>
      </c>
      <c r="P374" s="148" t="n">
        <v>2209</v>
      </c>
      <c r="Q374" s="237"/>
      <c r="R374" s="259"/>
      <c r="S374" s="148" t="n">
        <v>1</v>
      </c>
      <c r="T374" s="148" t="n">
        <f aca="false">(P374-O374)*S374</f>
        <v>11</v>
      </c>
      <c r="U374" s="640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618" t="s">
        <v>600</v>
      </c>
      <c r="C375" s="148" t="n">
        <f aca="false">H375+E375</f>
        <v>16.05</v>
      </c>
      <c r="D375" s="148"/>
      <c r="E375" s="148" t="n">
        <f aca="false">F375+G375</f>
        <v>1.05</v>
      </c>
      <c r="F375" s="148" t="n">
        <f aca="false">0.04*H375</f>
        <v>0.6</v>
      </c>
      <c r="G375" s="148" t="n">
        <f aca="false">0.03*H375</f>
        <v>0.45</v>
      </c>
      <c r="H375" s="148" t="n">
        <f aca="false">T375</f>
        <v>15</v>
      </c>
      <c r="I375" s="148" t="n">
        <f aca="false">0.6*C375</f>
        <v>9.63</v>
      </c>
      <c r="J375" s="25"/>
      <c r="K375" s="25"/>
      <c r="L375" s="25"/>
      <c r="M375" s="25"/>
      <c r="N375" s="25"/>
      <c r="O375" s="148" t="n">
        <v>16627</v>
      </c>
      <c r="P375" s="148" t="n">
        <v>16642</v>
      </c>
      <c r="Q375" s="237"/>
      <c r="R375" s="259"/>
      <c r="S375" s="148" t="n">
        <v>1</v>
      </c>
      <c r="T375" s="148" t="n">
        <f aca="false">(P375-O375)*S375</f>
        <v>15</v>
      </c>
      <c r="U375" s="640"/>
      <c r="V375" s="153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236" t="s">
        <v>602</v>
      </c>
      <c r="C376" s="148" t="n">
        <f aca="false">H376+E376</f>
        <v>4573.18</v>
      </c>
      <c r="D376" s="148"/>
      <c r="E376" s="148" t="n">
        <f aca="false">F376++G376</f>
        <v>299.18</v>
      </c>
      <c r="F376" s="148" t="n">
        <f aca="false">0.04*H376</f>
        <v>170.96</v>
      </c>
      <c r="G376" s="148" t="n">
        <f aca="false">0.03*H376</f>
        <v>128.22</v>
      </c>
      <c r="H376" s="148" t="n">
        <f aca="false">T376</f>
        <v>4274</v>
      </c>
      <c r="I376" s="148" t="n">
        <f aca="false">0.6*C376</f>
        <v>2743.908</v>
      </c>
      <c r="J376" s="25"/>
      <c r="K376" s="25"/>
      <c r="L376" s="25"/>
      <c r="M376" s="25"/>
      <c r="N376" s="25"/>
      <c r="O376" s="148" t="n">
        <v>396748</v>
      </c>
      <c r="P376" s="148" t="n">
        <v>401022</v>
      </c>
      <c r="Q376" s="204"/>
      <c r="R376" s="276"/>
      <c r="S376" s="239" t="n">
        <v>1</v>
      </c>
      <c r="T376" s="148" t="n">
        <f aca="false">(P376-O376)*S376</f>
        <v>4274</v>
      </c>
      <c r="U376" s="640" t="n">
        <v>69776</v>
      </c>
      <c r="V376" s="153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236" t="s">
        <v>604</v>
      </c>
      <c r="C377" s="148" t="n">
        <f aca="false">H377+E377</f>
        <v>1930.28</v>
      </c>
      <c r="D377" s="148"/>
      <c r="E377" s="148" t="n">
        <f aca="false">G377+F377</f>
        <v>126.28</v>
      </c>
      <c r="F377" s="148" t="n">
        <f aca="false">0.04*H377</f>
        <v>72.16</v>
      </c>
      <c r="G377" s="148" t="n">
        <f aca="false">0.03*H377</f>
        <v>54.12</v>
      </c>
      <c r="H377" s="148" t="n">
        <f aca="false">T377</f>
        <v>1804</v>
      </c>
      <c r="I377" s="148" t="n">
        <f aca="false">0.6*C377</f>
        <v>1158.168</v>
      </c>
      <c r="J377" s="25"/>
      <c r="K377" s="25"/>
      <c r="L377" s="25"/>
      <c r="M377" s="25"/>
      <c r="N377" s="25"/>
      <c r="O377" s="148" t="n">
        <v>183515</v>
      </c>
      <c r="P377" s="148" t="n">
        <v>185319</v>
      </c>
      <c r="Q377" s="237"/>
      <c r="R377" s="259"/>
      <c r="S377" s="239" t="n">
        <v>1</v>
      </c>
      <c r="T377" s="148" t="n">
        <f aca="false">(P377-O377)*S377</f>
        <v>1804</v>
      </c>
      <c r="U377" s="640" t="n">
        <v>3868</v>
      </c>
      <c r="V377" s="153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41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22342.47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U379" s="675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U380" s="675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41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640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640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U384" s="675"/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640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640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640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640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640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640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640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673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640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640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640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640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U397" s="675"/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640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640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U400" s="675"/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U401" s="675"/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640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U403" s="675"/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640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640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640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640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U408" s="675"/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U409" s="675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U410" s="675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U411" s="675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U412" s="675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640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640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640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640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640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640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640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640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640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640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640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640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640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640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640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640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688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640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640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640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640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640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640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640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640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640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640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640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640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640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640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U444" s="675"/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U445" s="675"/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U446" s="684"/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U447" s="675"/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640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640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640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640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640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640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640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640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640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U457" s="675"/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U458" s="675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640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U460" s="675"/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640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640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U463" s="675"/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U464" s="675"/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U465" s="675"/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U466" s="675"/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640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640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640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640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640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640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640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640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640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640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640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640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640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640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640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640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640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U484" s="675"/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U485" s="675"/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U486" s="675"/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U487" s="675"/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640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U489" s="675"/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640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U491" s="675"/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640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640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640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640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U496" s="675"/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640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U498" s="675"/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640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640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640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640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640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640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U505" s="675"/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U506" s="675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640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640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U509" s="675"/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640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640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640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640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U514" s="675"/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U515" s="675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640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640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U518" s="675"/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U519" s="675"/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U520" s="675"/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U521" s="675"/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673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U523" s="675"/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673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U525" s="675"/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640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640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640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640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640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640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640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640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640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640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640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U537" s="675"/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640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U539" s="675"/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U540" s="675"/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640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U542" s="675"/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U543" s="675"/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640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640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640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640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640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640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640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640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640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640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640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640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640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U557" s="675"/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640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640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U560" s="675"/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U561" s="675"/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U562" s="675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U563" s="675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U564" s="675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U565" s="675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U566" s="675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U567" s="675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U568" s="675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640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640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640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640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U573" s="675"/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U574" s="675"/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640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640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640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640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640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U580" s="675"/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640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U582" s="675"/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640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U584" s="675"/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U585" s="675"/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U586" s="675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U587" s="675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U588" s="675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U589" s="675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U590" s="675"/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U591" s="675"/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640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640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640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U595" s="675"/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640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640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U598" s="675"/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640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640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640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640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640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640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640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640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640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U608" s="675"/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640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640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640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640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640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640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236" t="s">
        <v>656</v>
      </c>
      <c r="C615" s="148" t="n">
        <f aca="false">H615+E615</f>
        <v>268.57</v>
      </c>
      <c r="D615" s="190"/>
      <c r="E615" s="148" t="n">
        <f aca="false">F615+G615</f>
        <v>17.57</v>
      </c>
      <c r="F615" s="148" t="n">
        <f aca="false">0.04*H615</f>
        <v>10.04</v>
      </c>
      <c r="G615" s="148" t="n">
        <f aca="false">0.03*H615</f>
        <v>7.53</v>
      </c>
      <c r="H615" s="148" t="n">
        <f aca="false">T615</f>
        <v>251</v>
      </c>
      <c r="I615" s="148" t="n">
        <f aca="false">0.5*C615</f>
        <v>134.285</v>
      </c>
      <c r="J615" s="25"/>
      <c r="K615" s="25"/>
      <c r="L615" s="25"/>
      <c r="M615" s="25"/>
      <c r="N615" s="25"/>
      <c r="O615" s="449" t="n">
        <v>14862</v>
      </c>
      <c r="P615" s="449" t="n">
        <v>15113</v>
      </c>
      <c r="Q615" s="237"/>
      <c r="R615" s="259"/>
      <c r="S615" s="239" t="n">
        <v>1</v>
      </c>
      <c r="T615" s="148" t="n">
        <f aca="false">(P615-O615)*S615</f>
        <v>251</v>
      </c>
      <c r="U615" s="640" t="n">
        <v>2262538</v>
      </c>
      <c r="V615" s="153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236" t="s">
        <v>658</v>
      </c>
      <c r="C616" s="148" t="n">
        <f aca="false">H616+E616</f>
        <v>0</v>
      </c>
      <c r="D616" s="148"/>
      <c r="E616" s="148" t="n">
        <f aca="false">F616+G616</f>
        <v>0</v>
      </c>
      <c r="F616" s="148" t="n">
        <f aca="false">0.04*H616</f>
        <v>0</v>
      </c>
      <c r="G616" s="148" t="n">
        <f aca="false">0.03*H616</f>
        <v>0</v>
      </c>
      <c r="H616" s="148" t="n">
        <f aca="false">T616</f>
        <v>0</v>
      </c>
      <c r="I616" s="148" t="n">
        <f aca="false">0.5*C616</f>
        <v>0</v>
      </c>
      <c r="J616" s="25"/>
      <c r="K616" s="25"/>
      <c r="L616" s="25"/>
      <c r="M616" s="25"/>
      <c r="N616" s="25"/>
      <c r="O616" s="449" t="n">
        <v>45710</v>
      </c>
      <c r="P616" s="449" t="n">
        <v>45710</v>
      </c>
      <c r="Q616" s="25"/>
      <c r="R616" s="226"/>
      <c r="S616" s="239" t="n">
        <v>1</v>
      </c>
      <c r="T616" s="148" t="n">
        <f aca="false">(P616-O616)*S616</f>
        <v>0</v>
      </c>
      <c r="U616" s="640" t="n">
        <v>5521045</v>
      </c>
      <c r="V616" s="153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236" t="s">
        <v>660</v>
      </c>
      <c r="C617" s="148" t="n">
        <f aca="false">H617+E617</f>
        <v>404.46</v>
      </c>
      <c r="D617" s="149"/>
      <c r="E617" s="148" t="n">
        <f aca="false">F617+G617</f>
        <v>26.46</v>
      </c>
      <c r="F617" s="148" t="n">
        <f aca="false">0.04*H617</f>
        <v>15.12</v>
      </c>
      <c r="G617" s="148" t="n">
        <f aca="false">0.03*H617</f>
        <v>11.34</v>
      </c>
      <c r="H617" s="148" t="n">
        <f aca="false">T617</f>
        <v>378</v>
      </c>
      <c r="I617" s="148" t="n">
        <f aca="false">0.5*C617</f>
        <v>202.23</v>
      </c>
      <c r="J617" s="25"/>
      <c r="K617" s="25"/>
      <c r="L617" s="25"/>
      <c r="M617" s="25"/>
      <c r="N617" s="25"/>
      <c r="O617" s="449" t="n">
        <v>36590</v>
      </c>
      <c r="P617" s="449" t="n">
        <v>36968</v>
      </c>
      <c r="Q617" s="204"/>
      <c r="R617" s="514"/>
      <c r="S617" s="239" t="n">
        <v>1</v>
      </c>
      <c r="T617" s="148" t="n">
        <f aca="false">(P617-O617)*S617</f>
        <v>378</v>
      </c>
      <c r="U617" s="640" t="n">
        <v>2261340</v>
      </c>
      <c r="V617" s="153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236" t="s">
        <v>662</v>
      </c>
      <c r="C618" s="148" t="n">
        <f aca="false">H618+E618</f>
        <v>793.94</v>
      </c>
      <c r="D618" s="149"/>
      <c r="E618" s="148" t="n">
        <f aca="false">F618+G618</f>
        <v>51.94</v>
      </c>
      <c r="F618" s="148" t="n">
        <f aca="false">0.04*H618</f>
        <v>29.68</v>
      </c>
      <c r="G618" s="148" t="n">
        <f aca="false">0.03*H618</f>
        <v>22.26</v>
      </c>
      <c r="H618" s="148" t="n">
        <f aca="false">T618</f>
        <v>742</v>
      </c>
      <c r="I618" s="148" t="n">
        <f aca="false">0.5*C618</f>
        <v>396.97</v>
      </c>
      <c r="J618" s="25"/>
      <c r="K618" s="25"/>
      <c r="L618" s="25"/>
      <c r="M618" s="25"/>
      <c r="N618" s="25"/>
      <c r="O618" s="449" t="n">
        <v>45320</v>
      </c>
      <c r="P618" s="449" t="n">
        <v>46062</v>
      </c>
      <c r="Q618" s="204"/>
      <c r="R618" s="514"/>
      <c r="S618" s="239" t="n">
        <v>1</v>
      </c>
      <c r="T618" s="148" t="n">
        <f aca="false">(P618-O618)*S618</f>
        <v>742</v>
      </c>
      <c r="U618" s="640" t="n">
        <v>5510929</v>
      </c>
      <c r="V618" s="153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236" t="s">
        <v>664</v>
      </c>
      <c r="C619" s="148" t="n">
        <f aca="false">H619+E619</f>
        <v>435.49</v>
      </c>
      <c r="D619" s="190"/>
      <c r="E619" s="148" t="n">
        <f aca="false">F619+G619</f>
        <v>28.49</v>
      </c>
      <c r="F619" s="148" t="n">
        <f aca="false">0.04*H619</f>
        <v>16.28</v>
      </c>
      <c r="G619" s="148" t="n">
        <f aca="false">0.03*H619</f>
        <v>12.21</v>
      </c>
      <c r="H619" s="148" t="n">
        <f aca="false">T619</f>
        <v>407</v>
      </c>
      <c r="I619" s="148" t="n">
        <f aca="false">0.5*C619</f>
        <v>217.745</v>
      </c>
      <c r="J619" s="25"/>
      <c r="K619" s="25"/>
      <c r="L619" s="25"/>
      <c r="M619" s="25"/>
      <c r="N619" s="25"/>
      <c r="O619" s="449" t="n">
        <v>68691</v>
      </c>
      <c r="P619" s="449" t="n">
        <v>69098</v>
      </c>
      <c r="Q619" s="204"/>
      <c r="R619" s="514"/>
      <c r="S619" s="239" t="n">
        <v>1</v>
      </c>
      <c r="T619" s="148" t="n">
        <f aca="false">(P619-O619)*S619</f>
        <v>407</v>
      </c>
      <c r="U619" s="640" t="n">
        <v>5511505</v>
      </c>
      <c r="V619" s="153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236" t="s">
        <v>666</v>
      </c>
      <c r="C620" s="148" t="n">
        <f aca="false">H620+E620</f>
        <v>205.44</v>
      </c>
      <c r="D620" s="149"/>
      <c r="E620" s="148" t="n">
        <f aca="false">F620+G620</f>
        <v>13.44</v>
      </c>
      <c r="F620" s="148" t="n">
        <f aca="false">0.04*H620</f>
        <v>7.68</v>
      </c>
      <c r="G620" s="148" t="n">
        <f aca="false">0.03*H620</f>
        <v>5.76</v>
      </c>
      <c r="H620" s="148" t="n">
        <f aca="false">T620</f>
        <v>192</v>
      </c>
      <c r="I620" s="148" t="n">
        <f aca="false">0.5*C620</f>
        <v>102.72</v>
      </c>
      <c r="J620" s="25"/>
      <c r="K620" s="25"/>
      <c r="L620" s="25"/>
      <c r="M620" s="25"/>
      <c r="N620" s="25"/>
      <c r="O620" s="449" t="n">
        <v>39013</v>
      </c>
      <c r="P620" s="449" t="n">
        <v>39205</v>
      </c>
      <c r="Q620" s="204"/>
      <c r="R620" s="514"/>
      <c r="S620" s="239" t="n">
        <v>1</v>
      </c>
      <c r="T620" s="148" t="n">
        <f aca="false">(P620-O620)*S620</f>
        <v>192</v>
      </c>
      <c r="U620" s="640" t="n">
        <v>5510311</v>
      </c>
      <c r="V620" s="153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236" t="s">
        <v>909</v>
      </c>
      <c r="C621" s="148" t="n">
        <f aca="false">H621+E621</f>
        <v>291.04</v>
      </c>
      <c r="D621" s="149"/>
      <c r="E621" s="148" t="n">
        <f aca="false">F621+G621</f>
        <v>19.04</v>
      </c>
      <c r="F621" s="148" t="n">
        <f aca="false">0.04*H621</f>
        <v>10.88</v>
      </c>
      <c r="G621" s="148" t="n">
        <f aca="false">0.03*H621</f>
        <v>8.16</v>
      </c>
      <c r="H621" s="148" t="n">
        <f aca="false">T621</f>
        <v>272</v>
      </c>
      <c r="I621" s="148" t="n">
        <f aca="false">0.5*C621</f>
        <v>145.52</v>
      </c>
      <c r="J621" s="25"/>
      <c r="K621" s="25"/>
      <c r="L621" s="25"/>
      <c r="M621" s="25"/>
      <c r="N621" s="25"/>
      <c r="O621" s="449" t="n">
        <v>49565</v>
      </c>
      <c r="P621" s="449" t="n">
        <v>49837</v>
      </c>
      <c r="Q621" s="204"/>
      <c r="R621" s="514"/>
      <c r="S621" s="239" t="n">
        <v>1</v>
      </c>
      <c r="T621" s="148" t="n">
        <f aca="false">(P621-O621)*S621</f>
        <v>272</v>
      </c>
      <c r="U621" s="640" t="n">
        <v>5510177</v>
      </c>
      <c r="V621" s="153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236" t="s">
        <v>910</v>
      </c>
      <c r="C622" s="148" t="n">
        <f aca="false">H622+E622</f>
        <v>362.73</v>
      </c>
      <c r="D622" s="149"/>
      <c r="E622" s="148" t="n">
        <f aca="false">F622+G622</f>
        <v>23.73</v>
      </c>
      <c r="F622" s="148" t="n">
        <f aca="false">0.04*H622</f>
        <v>13.56</v>
      </c>
      <c r="G622" s="148" t="n">
        <f aca="false">0.03*H622</f>
        <v>10.17</v>
      </c>
      <c r="H622" s="148" t="n">
        <f aca="false">T622</f>
        <v>339</v>
      </c>
      <c r="I622" s="148" t="n">
        <f aca="false">0.5*C622</f>
        <v>181.365</v>
      </c>
      <c r="J622" s="25"/>
      <c r="K622" s="25"/>
      <c r="L622" s="25"/>
      <c r="M622" s="25"/>
      <c r="N622" s="25"/>
      <c r="O622" s="449" t="n">
        <v>89456</v>
      </c>
      <c r="P622" s="449" t="n">
        <v>89795</v>
      </c>
      <c r="Q622" s="204"/>
      <c r="R622" s="514"/>
      <c r="S622" s="239" t="n">
        <v>1</v>
      </c>
      <c r="T622" s="148" t="n">
        <f aca="false">(P622-O622)*S622</f>
        <v>339</v>
      </c>
      <c r="U622" s="640" t="n">
        <v>2262535</v>
      </c>
      <c r="V622" s="153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236" t="s">
        <v>672</v>
      </c>
      <c r="C623" s="148" t="n">
        <f aca="false">H623+E623</f>
        <v>938.39</v>
      </c>
      <c r="D623" s="149"/>
      <c r="E623" s="148" t="n">
        <f aca="false">F623+G623</f>
        <v>61.39</v>
      </c>
      <c r="F623" s="148" t="n">
        <f aca="false">0.04*H623</f>
        <v>35.08</v>
      </c>
      <c r="G623" s="148" t="n">
        <f aca="false">0.03*H623</f>
        <v>26.31</v>
      </c>
      <c r="H623" s="148" t="n">
        <f aca="false">T623</f>
        <v>877</v>
      </c>
      <c r="I623" s="148" t="n">
        <f aca="false">0.5*C623</f>
        <v>469.195</v>
      </c>
      <c r="J623" s="25"/>
      <c r="K623" s="25"/>
      <c r="L623" s="25"/>
      <c r="M623" s="25"/>
      <c r="N623" s="25"/>
      <c r="O623" s="449" t="n">
        <v>44743</v>
      </c>
      <c r="P623" s="449" t="n">
        <v>45620</v>
      </c>
      <c r="Q623" s="237"/>
      <c r="R623" s="238"/>
      <c r="S623" s="239" t="n">
        <v>1</v>
      </c>
      <c r="T623" s="148" t="n">
        <f aca="false">(P623-O623)*S623</f>
        <v>877</v>
      </c>
      <c r="U623" s="640" t="s">
        <v>1033</v>
      </c>
      <c r="V623" s="153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236" t="s">
        <v>675</v>
      </c>
      <c r="C624" s="148" t="n">
        <f aca="false">H624+E624</f>
        <v>14437.51</v>
      </c>
      <c r="D624" s="149"/>
      <c r="E624" s="148" t="n">
        <f aca="false">F624+G624</f>
        <v>944.51</v>
      </c>
      <c r="F624" s="148" t="n">
        <f aca="false">0.04*H624</f>
        <v>539.72</v>
      </c>
      <c r="G624" s="148" t="n">
        <f aca="false">0.03*H624</f>
        <v>404.79</v>
      </c>
      <c r="H624" s="148" t="n">
        <f aca="false">T624</f>
        <v>13493</v>
      </c>
      <c r="I624" s="148" t="n">
        <f aca="false">0.5*C624</f>
        <v>7218.755</v>
      </c>
      <c r="J624" s="25"/>
      <c r="K624" s="25"/>
      <c r="L624" s="25"/>
      <c r="M624" s="25"/>
      <c r="N624" s="25"/>
      <c r="O624" s="449" t="n">
        <v>272458</v>
      </c>
      <c r="P624" s="449" t="n">
        <v>285951</v>
      </c>
      <c r="Q624" s="237"/>
      <c r="R624" s="238"/>
      <c r="S624" s="239" t="n">
        <v>1</v>
      </c>
      <c r="T624" s="148" t="n">
        <f aca="false">(P624-O624)*S624</f>
        <v>13493</v>
      </c>
      <c r="U624" s="640" t="s">
        <v>1034</v>
      </c>
      <c r="V624" s="153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647" t="s">
        <v>677</v>
      </c>
      <c r="C625" s="148" t="n">
        <f aca="false">H625+E625</f>
        <v>560.68</v>
      </c>
      <c r="D625" s="185"/>
      <c r="E625" s="148" t="n">
        <f aca="false">F625+G625</f>
        <v>36.68</v>
      </c>
      <c r="F625" s="148" t="n">
        <f aca="false">0.04*H625</f>
        <v>20.96</v>
      </c>
      <c r="G625" s="148" t="n">
        <f aca="false">0.03*H625</f>
        <v>15.72</v>
      </c>
      <c r="H625" s="148" t="n">
        <f aca="false">T625</f>
        <v>524</v>
      </c>
      <c r="I625" s="148" t="n">
        <f aca="false">0.5*C625</f>
        <v>280.34</v>
      </c>
      <c r="J625" s="162"/>
      <c r="K625" s="25"/>
      <c r="L625" s="25"/>
      <c r="M625" s="25"/>
      <c r="N625" s="25"/>
      <c r="O625" s="648" t="n">
        <v>49296</v>
      </c>
      <c r="P625" s="648" t="n">
        <v>49820</v>
      </c>
      <c r="Q625" s="204"/>
      <c r="R625" s="649"/>
      <c r="S625" s="239" t="n">
        <v>1</v>
      </c>
      <c r="T625" s="148" t="n">
        <f aca="false">(P625-O625)*S625</f>
        <v>524</v>
      </c>
      <c r="U625" s="640" t="n">
        <v>2261380</v>
      </c>
      <c r="V625" s="153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481" t="s">
        <v>911</v>
      </c>
      <c r="C626" s="148" t="n">
        <f aca="false">H626+E626</f>
        <v>1566.48</v>
      </c>
      <c r="D626" s="497"/>
      <c r="E626" s="148" t="n">
        <f aca="false">F626+G626</f>
        <v>102.48</v>
      </c>
      <c r="F626" s="148" t="n">
        <f aca="false">0.04*H626</f>
        <v>58.56</v>
      </c>
      <c r="G626" s="148" t="n">
        <f aca="false">0.03*H626</f>
        <v>43.92</v>
      </c>
      <c r="H626" s="148" t="n">
        <f aca="false">T626</f>
        <v>1464</v>
      </c>
      <c r="I626" s="148" t="n">
        <f aca="false">0.5*C626</f>
        <v>783.24</v>
      </c>
      <c r="J626" s="226"/>
      <c r="K626" s="226"/>
      <c r="L626" s="226"/>
      <c r="M626" s="226"/>
      <c r="N626" s="226"/>
      <c r="O626" s="482" t="n">
        <v>67521</v>
      </c>
      <c r="P626" s="482" t="n">
        <v>68985</v>
      </c>
      <c r="Q626" s="276"/>
      <c r="R626" s="276"/>
      <c r="S626" s="239" t="n">
        <v>1</v>
      </c>
      <c r="T626" s="148" t="n">
        <f aca="false">(P626-O626)*S626</f>
        <v>1464</v>
      </c>
      <c r="U626" s="640" t="n">
        <v>2261167</v>
      </c>
      <c r="V626" s="153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481" t="s">
        <v>681</v>
      </c>
      <c r="C627" s="148" t="n">
        <f aca="false">H627+E627</f>
        <v>400.18</v>
      </c>
      <c r="D627" s="149"/>
      <c r="E627" s="148" t="n">
        <f aca="false">F627+G627</f>
        <v>26.18</v>
      </c>
      <c r="F627" s="148" t="n">
        <f aca="false">0.04*H627</f>
        <v>14.96</v>
      </c>
      <c r="G627" s="148" t="n">
        <f aca="false">0.03*H627</f>
        <v>11.22</v>
      </c>
      <c r="H627" s="148" t="n">
        <f aca="false">T627</f>
        <v>374</v>
      </c>
      <c r="I627" s="148" t="n">
        <f aca="false">0.5*C627</f>
        <v>200.09</v>
      </c>
      <c r="J627" s="226"/>
      <c r="K627" s="226"/>
      <c r="L627" s="226"/>
      <c r="M627" s="226"/>
      <c r="N627" s="226"/>
      <c r="O627" s="482" t="n">
        <v>27530</v>
      </c>
      <c r="P627" s="482" t="n">
        <v>27904</v>
      </c>
      <c r="Q627" s="276"/>
      <c r="R627" s="276"/>
      <c r="S627" s="239" t="n">
        <v>1</v>
      </c>
      <c r="T627" s="148" t="n">
        <f aca="false">(P627-O627)*S627</f>
        <v>374</v>
      </c>
      <c r="U627" s="640" t="n">
        <v>5510402</v>
      </c>
      <c r="V627" s="153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481" t="s">
        <v>912</v>
      </c>
      <c r="C628" s="148" t="n">
        <f aca="false">H628+E628</f>
        <v>361.66</v>
      </c>
      <c r="D628" s="149"/>
      <c r="E628" s="148" t="n">
        <f aca="false">F628+G628</f>
        <v>23.66</v>
      </c>
      <c r="F628" s="148" t="n">
        <f aca="false">0.04*H628</f>
        <v>13.52</v>
      </c>
      <c r="G628" s="148" t="n">
        <f aca="false">0.03*H628</f>
        <v>10.14</v>
      </c>
      <c r="H628" s="148" t="n">
        <f aca="false">T628</f>
        <v>338</v>
      </c>
      <c r="I628" s="148" t="n">
        <f aca="false">0.5*C628</f>
        <v>180.83</v>
      </c>
      <c r="J628" s="226"/>
      <c r="K628" s="226"/>
      <c r="L628" s="226"/>
      <c r="M628" s="226"/>
      <c r="N628" s="226"/>
      <c r="O628" s="482" t="n">
        <v>37656</v>
      </c>
      <c r="P628" s="482" t="n">
        <v>37994</v>
      </c>
      <c r="Q628" s="276"/>
      <c r="R628" s="276"/>
      <c r="S628" s="239" t="n">
        <v>1</v>
      </c>
      <c r="T628" s="148" t="n">
        <f aca="false">(P628-O628)*S628</f>
        <v>338</v>
      </c>
      <c r="U628" s="640" t="n">
        <v>5509256</v>
      </c>
      <c r="V628" s="153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481" t="s">
        <v>684</v>
      </c>
      <c r="C629" s="148" t="n">
        <f aca="false">H629+E629</f>
        <v>591.71</v>
      </c>
      <c r="D629" s="149"/>
      <c r="E629" s="148" t="n">
        <f aca="false">F629+G629</f>
        <v>38.71</v>
      </c>
      <c r="F629" s="148" t="n">
        <f aca="false">0.04*H629</f>
        <v>22.12</v>
      </c>
      <c r="G629" s="148" t="n">
        <f aca="false">0.03*H629</f>
        <v>16.59</v>
      </c>
      <c r="H629" s="148" t="n">
        <f aca="false">T629</f>
        <v>553</v>
      </c>
      <c r="I629" s="148" t="n">
        <f aca="false">0.5*C629</f>
        <v>295.855</v>
      </c>
      <c r="J629" s="226"/>
      <c r="K629" s="226"/>
      <c r="L629" s="226"/>
      <c r="M629" s="226"/>
      <c r="N629" s="226"/>
      <c r="O629" s="482" t="n">
        <v>33000</v>
      </c>
      <c r="P629" s="482" t="n">
        <v>33553</v>
      </c>
      <c r="Q629" s="276"/>
      <c r="R629" s="276"/>
      <c r="S629" s="239" t="n">
        <v>1</v>
      </c>
      <c r="T629" s="148" t="n">
        <f aca="false">(P629-O629)*S629</f>
        <v>553</v>
      </c>
      <c r="U629" s="640" t="n">
        <v>5509265</v>
      </c>
      <c r="V629" s="153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481" t="s">
        <v>686</v>
      </c>
      <c r="C630" s="148" t="n">
        <f aca="false">H630+E630</f>
        <v>281.41</v>
      </c>
      <c r="D630" s="149"/>
      <c r="E630" s="148" t="n">
        <f aca="false">F630+G630</f>
        <v>18.41</v>
      </c>
      <c r="F630" s="148" t="n">
        <f aca="false">0.04*H630</f>
        <v>10.52</v>
      </c>
      <c r="G630" s="148" t="n">
        <f aca="false">0.03*H630</f>
        <v>7.89</v>
      </c>
      <c r="H630" s="148" t="n">
        <f aca="false">T630</f>
        <v>263</v>
      </c>
      <c r="I630" s="148" t="n">
        <f aca="false">0.5*C630</f>
        <v>140.705</v>
      </c>
      <c r="J630" s="226"/>
      <c r="K630" s="226"/>
      <c r="L630" s="226"/>
      <c r="M630" s="226"/>
      <c r="N630" s="226"/>
      <c r="O630" s="482" t="n">
        <v>22847</v>
      </c>
      <c r="P630" s="482" t="n">
        <v>23110</v>
      </c>
      <c r="Q630" s="276"/>
      <c r="R630" s="276"/>
      <c r="S630" s="239" t="n">
        <v>1</v>
      </c>
      <c r="T630" s="148" t="n">
        <f aca="false">(P630-O630)*S630</f>
        <v>263</v>
      </c>
      <c r="U630" s="640" t="n">
        <v>5518342</v>
      </c>
      <c r="V630" s="153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481" t="s">
        <v>688</v>
      </c>
      <c r="C631" s="148" t="n">
        <f aca="false">H631+E631</f>
        <v>354.17</v>
      </c>
      <c r="D631" s="149"/>
      <c r="E631" s="148" t="n">
        <f aca="false">F631+G631</f>
        <v>23.17</v>
      </c>
      <c r="F631" s="148" t="n">
        <f aca="false">0.04*H631</f>
        <v>13.24</v>
      </c>
      <c r="G631" s="148" t="n">
        <f aca="false">0.03*H631</f>
        <v>9.93</v>
      </c>
      <c r="H631" s="148" t="n">
        <f aca="false">T631</f>
        <v>331</v>
      </c>
      <c r="I631" s="148" t="n">
        <f aca="false">0.5*C631</f>
        <v>177.085</v>
      </c>
      <c r="J631" s="226"/>
      <c r="K631" s="226"/>
      <c r="L631" s="226"/>
      <c r="M631" s="226"/>
      <c r="N631" s="226"/>
      <c r="O631" s="482" t="n">
        <v>25356</v>
      </c>
      <c r="P631" s="482" t="n">
        <v>25687</v>
      </c>
      <c r="Q631" s="276"/>
      <c r="R631" s="276"/>
      <c r="S631" s="239" t="n">
        <v>1</v>
      </c>
      <c r="T631" s="148" t="n">
        <f aca="false">(P631-O631)*S631</f>
        <v>331</v>
      </c>
      <c r="U631" s="640" t="n">
        <v>2262004</v>
      </c>
      <c r="V631" s="153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481" t="s">
        <v>913</v>
      </c>
      <c r="C632" s="148" t="n">
        <f aca="false">H632+E632</f>
        <v>398.04</v>
      </c>
      <c r="D632" s="149"/>
      <c r="E632" s="148" t="n">
        <f aca="false">F632+G632</f>
        <v>26.04</v>
      </c>
      <c r="F632" s="148" t="n">
        <f aca="false">0.04*H632</f>
        <v>14.88</v>
      </c>
      <c r="G632" s="148" t="n">
        <f aca="false">0.03*H632</f>
        <v>11.16</v>
      </c>
      <c r="H632" s="148" t="n">
        <f aca="false">T632</f>
        <v>372</v>
      </c>
      <c r="I632" s="148" t="n">
        <f aca="false">0.5*C632</f>
        <v>199.02</v>
      </c>
      <c r="J632" s="226"/>
      <c r="K632" s="226"/>
      <c r="L632" s="226"/>
      <c r="M632" s="226"/>
      <c r="N632" s="226"/>
      <c r="O632" s="482" t="n">
        <v>22635</v>
      </c>
      <c r="P632" s="482" t="n">
        <v>23007</v>
      </c>
      <c r="Q632" s="276"/>
      <c r="R632" s="276"/>
      <c r="S632" s="239" t="n">
        <v>1</v>
      </c>
      <c r="T632" s="148" t="n">
        <f aca="false">(P632-O632)*S632</f>
        <v>372</v>
      </c>
      <c r="U632" s="640" t="n">
        <v>2262573</v>
      </c>
      <c r="V632" s="153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481" t="s">
        <v>914</v>
      </c>
      <c r="C633" s="148" t="n">
        <f aca="false">H633+E633</f>
        <v>503.97</v>
      </c>
      <c r="D633" s="149"/>
      <c r="E633" s="148" t="n">
        <f aca="false">F633+G633</f>
        <v>32.97</v>
      </c>
      <c r="F633" s="148" t="n">
        <f aca="false">0.04*H633</f>
        <v>18.84</v>
      </c>
      <c r="G633" s="148" t="n">
        <f aca="false">0.03*H633</f>
        <v>14.13</v>
      </c>
      <c r="H633" s="148" t="n">
        <f aca="false">T633</f>
        <v>471</v>
      </c>
      <c r="I633" s="148" t="n">
        <f aca="false">0.5*C633</f>
        <v>251.985</v>
      </c>
      <c r="J633" s="226"/>
      <c r="K633" s="226"/>
      <c r="L633" s="226"/>
      <c r="M633" s="226"/>
      <c r="N633" s="226"/>
      <c r="O633" s="482" t="n">
        <v>61974</v>
      </c>
      <c r="P633" s="482" t="n">
        <v>62445</v>
      </c>
      <c r="Q633" s="276"/>
      <c r="R633" s="276"/>
      <c r="S633" s="239" t="n">
        <v>1</v>
      </c>
      <c r="T633" s="148" t="n">
        <f aca="false">(P633-O633)*S633</f>
        <v>471</v>
      </c>
      <c r="U633" s="640" t="n">
        <v>2262504</v>
      </c>
      <c r="V633" s="153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481" t="s">
        <v>694</v>
      </c>
      <c r="C634" s="148" t="n">
        <f aca="false">H634+E634</f>
        <v>151.94</v>
      </c>
      <c r="D634" s="149"/>
      <c r="E634" s="148" t="n">
        <f aca="false">F634+G634</f>
        <v>9.94</v>
      </c>
      <c r="F634" s="148" t="n">
        <f aca="false">0.04*H634</f>
        <v>5.68</v>
      </c>
      <c r="G634" s="148" t="n">
        <f aca="false">0.03*H634</f>
        <v>4.26</v>
      </c>
      <c r="H634" s="148" t="n">
        <f aca="false">T634</f>
        <v>142</v>
      </c>
      <c r="I634" s="148" t="n">
        <f aca="false">0.5*C634</f>
        <v>75.97</v>
      </c>
      <c r="J634" s="226"/>
      <c r="K634" s="226"/>
      <c r="L634" s="226"/>
      <c r="M634" s="226"/>
      <c r="N634" s="226"/>
      <c r="O634" s="482" t="n">
        <v>14780</v>
      </c>
      <c r="P634" s="482" t="n">
        <v>14922</v>
      </c>
      <c r="Q634" s="276"/>
      <c r="R634" s="276"/>
      <c r="S634" s="239" t="n">
        <v>1</v>
      </c>
      <c r="T634" s="148" t="n">
        <f aca="false">(P634-O634)*S634</f>
        <v>142</v>
      </c>
      <c r="U634" s="640" t="n">
        <v>282333</v>
      </c>
      <c r="V634" s="153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481"/>
      <c r="C635" s="148"/>
      <c r="D635" s="149"/>
      <c r="E635" s="148"/>
      <c r="F635" s="148"/>
      <c r="G635" s="148"/>
      <c r="H635" s="148"/>
      <c r="I635" s="148"/>
      <c r="J635" s="226"/>
      <c r="K635" s="226"/>
      <c r="L635" s="226"/>
      <c r="M635" s="226"/>
      <c r="N635" s="226"/>
      <c r="O635" s="482"/>
      <c r="P635" s="482"/>
      <c r="Q635" s="276"/>
      <c r="R635" s="276"/>
      <c r="S635" s="239"/>
      <c r="T635" s="148"/>
      <c r="U635" s="640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481" t="s">
        <v>696</v>
      </c>
      <c r="C636" s="148" t="n">
        <f aca="false">H636+E636</f>
        <v>0</v>
      </c>
      <c r="D636" s="149"/>
      <c r="E636" s="148" t="n">
        <f aca="false">F636+G636</f>
        <v>0</v>
      </c>
      <c r="F636" s="148" t="n">
        <f aca="false">0.04*H636</f>
        <v>0</v>
      </c>
      <c r="G636" s="148" t="n">
        <f aca="false">0.03*H636</f>
        <v>0</v>
      </c>
      <c r="H636" s="148" t="n">
        <f aca="false">T636</f>
        <v>0</v>
      </c>
      <c r="I636" s="148" t="n">
        <f aca="false">0.5*C636</f>
        <v>0</v>
      </c>
      <c r="J636" s="226"/>
      <c r="K636" s="226"/>
      <c r="L636" s="226"/>
      <c r="M636" s="226"/>
      <c r="N636" s="226"/>
      <c r="O636" s="482" t="n">
        <v>42066</v>
      </c>
      <c r="P636" s="482" t="n">
        <v>42066</v>
      </c>
      <c r="Q636" s="276"/>
      <c r="R636" s="276"/>
      <c r="S636" s="239" t="n">
        <v>1</v>
      </c>
      <c r="T636" s="148" t="n">
        <f aca="false">(P636-O636)*S636</f>
        <v>0</v>
      </c>
      <c r="U636" s="640" t="n">
        <v>3263</v>
      </c>
      <c r="V636" s="153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481" t="s">
        <v>698</v>
      </c>
      <c r="C637" s="148" t="n">
        <f aca="false">H637+E637</f>
        <v>54.57</v>
      </c>
      <c r="D637" s="149"/>
      <c r="E637" s="148" t="n">
        <f aca="false">F637+G637</f>
        <v>3.57</v>
      </c>
      <c r="F637" s="148" t="n">
        <f aca="false">0.04*H637</f>
        <v>2.04</v>
      </c>
      <c r="G637" s="148" t="n">
        <f aca="false">0.03*H637</f>
        <v>1.53</v>
      </c>
      <c r="H637" s="148" t="n">
        <f aca="false">T637</f>
        <v>51</v>
      </c>
      <c r="I637" s="148" t="n">
        <f aca="false">0.5*C637</f>
        <v>27.285</v>
      </c>
      <c r="J637" s="226"/>
      <c r="K637" s="226"/>
      <c r="L637" s="226"/>
      <c r="M637" s="226"/>
      <c r="N637" s="226"/>
      <c r="O637" s="482" t="n">
        <v>751</v>
      </c>
      <c r="P637" s="482" t="n">
        <v>802</v>
      </c>
      <c r="Q637" s="276"/>
      <c r="R637" s="276"/>
      <c r="S637" s="239" t="n">
        <v>1</v>
      </c>
      <c r="T637" s="148" t="n">
        <f aca="false">(P637-O637)*S637</f>
        <v>51</v>
      </c>
      <c r="U637" s="640" t="s">
        <v>1035</v>
      </c>
      <c r="V637" s="153" t="s">
        <v>1036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481" t="s">
        <v>700</v>
      </c>
      <c r="C638" s="148" t="n">
        <f aca="false">H638+E638</f>
        <v>478.29</v>
      </c>
      <c r="D638" s="149"/>
      <c r="E638" s="148" t="n">
        <f aca="false">F638+G638</f>
        <v>31.29</v>
      </c>
      <c r="F638" s="148" t="n">
        <f aca="false">0.04*H638</f>
        <v>17.88</v>
      </c>
      <c r="G638" s="148" t="n">
        <f aca="false">0.03*H638</f>
        <v>13.41</v>
      </c>
      <c r="H638" s="148" t="n">
        <f aca="false">T638</f>
        <v>447</v>
      </c>
      <c r="I638" s="148" t="n">
        <f aca="false">0.5*C638</f>
        <v>239.145</v>
      </c>
      <c r="J638" s="226"/>
      <c r="K638" s="226"/>
      <c r="L638" s="226"/>
      <c r="M638" s="226"/>
      <c r="N638" s="226"/>
      <c r="O638" s="482" t="n">
        <v>9613</v>
      </c>
      <c r="P638" s="482" t="n">
        <v>10060</v>
      </c>
      <c r="Q638" s="276"/>
      <c r="R638" s="276"/>
      <c r="S638" s="239" t="n">
        <v>1</v>
      </c>
      <c r="T638" s="148" t="n">
        <f aca="false">(P638-O638)*S638</f>
        <v>447</v>
      </c>
      <c r="U638" s="640" t="s">
        <v>1037</v>
      </c>
      <c r="V638" s="153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481" t="s">
        <v>702</v>
      </c>
      <c r="C639" s="148" t="n">
        <f aca="false">H639+E639</f>
        <v>631.3</v>
      </c>
      <c r="D639" s="149"/>
      <c r="E639" s="148" t="n">
        <f aca="false">F639+G639</f>
        <v>41.3</v>
      </c>
      <c r="F639" s="148" t="n">
        <f aca="false">0.04*H639</f>
        <v>23.6</v>
      </c>
      <c r="G639" s="148" t="n">
        <f aca="false">0.03*H639</f>
        <v>17.7</v>
      </c>
      <c r="H639" s="148" t="n">
        <f aca="false">T639</f>
        <v>590</v>
      </c>
      <c r="I639" s="148" t="n">
        <f aca="false">0.5*C639</f>
        <v>315.65</v>
      </c>
      <c r="J639" s="226"/>
      <c r="K639" s="226"/>
      <c r="L639" s="226"/>
      <c r="M639" s="226"/>
      <c r="N639" s="226"/>
      <c r="O639" s="482" t="n">
        <v>108688</v>
      </c>
      <c r="P639" s="482" t="n">
        <v>109278</v>
      </c>
      <c r="Q639" s="276"/>
      <c r="R639" s="276"/>
      <c r="S639" s="239" t="n">
        <v>1</v>
      </c>
      <c r="T639" s="148" t="n">
        <f aca="false">(P639-O639)*S639</f>
        <v>590</v>
      </c>
      <c r="U639" s="640" t="s">
        <v>1038</v>
      </c>
      <c r="V639" s="153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481" t="s">
        <v>704</v>
      </c>
      <c r="C640" s="148" t="n">
        <f aca="false">H640+E640</f>
        <v>2091.85</v>
      </c>
      <c r="D640" s="149"/>
      <c r="E640" s="148" t="n">
        <f aca="false">F640+G640</f>
        <v>136.85</v>
      </c>
      <c r="F640" s="148" t="n">
        <f aca="false">0.04*H640</f>
        <v>78.2</v>
      </c>
      <c r="G640" s="148" t="n">
        <f aca="false">0.03*H640</f>
        <v>58.65</v>
      </c>
      <c r="H640" s="148" t="n">
        <f aca="false">T640</f>
        <v>1955</v>
      </c>
      <c r="I640" s="148" t="n">
        <f aca="false">0.5*C640</f>
        <v>1045.925</v>
      </c>
      <c r="J640" s="226"/>
      <c r="K640" s="226"/>
      <c r="L640" s="226"/>
      <c r="M640" s="226"/>
      <c r="N640" s="226"/>
      <c r="O640" s="482" t="n">
        <v>253917</v>
      </c>
      <c r="P640" s="482" t="n">
        <v>255872</v>
      </c>
      <c r="Q640" s="276"/>
      <c r="R640" s="276"/>
      <c r="S640" s="239" t="n">
        <v>1</v>
      </c>
      <c r="T640" s="148" t="n">
        <f aca="false">(P640-O640)*S640</f>
        <v>1955</v>
      </c>
      <c r="U640" s="640" t="s">
        <v>1039</v>
      </c>
      <c r="V640" s="153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481"/>
      <c r="C641" s="148"/>
      <c r="D641" s="149"/>
      <c r="E641" s="148"/>
      <c r="F641" s="148"/>
      <c r="G641" s="148"/>
      <c r="H641" s="148"/>
      <c r="I641" s="148"/>
      <c r="J641" s="226"/>
      <c r="K641" s="226"/>
      <c r="L641" s="226"/>
      <c r="M641" s="226"/>
      <c r="N641" s="226"/>
      <c r="O641" s="482"/>
      <c r="P641" s="482"/>
      <c r="Q641" s="276"/>
      <c r="R641" s="276"/>
      <c r="S641" s="239"/>
      <c r="T641" s="148"/>
      <c r="U641" s="640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481" t="s">
        <v>706</v>
      </c>
      <c r="C642" s="148" t="n">
        <f aca="false">H642+E642</f>
        <v>345.61</v>
      </c>
      <c r="D642" s="190"/>
      <c r="E642" s="148" t="n">
        <f aca="false">F642+G642</f>
        <v>22.61</v>
      </c>
      <c r="F642" s="148" t="n">
        <f aca="false">0.04*H642</f>
        <v>12.92</v>
      </c>
      <c r="G642" s="148" t="n">
        <f aca="false">0.03*H642</f>
        <v>9.69</v>
      </c>
      <c r="H642" s="148" t="n">
        <f aca="false">T642</f>
        <v>323</v>
      </c>
      <c r="I642" s="148" t="n">
        <f aca="false">0.5*C642</f>
        <v>172.805</v>
      </c>
      <c r="J642" s="226"/>
      <c r="K642" s="226"/>
      <c r="L642" s="226"/>
      <c r="M642" s="226"/>
      <c r="N642" s="226"/>
      <c r="O642" s="482" t="n">
        <v>3573</v>
      </c>
      <c r="P642" s="482" t="n">
        <v>3896</v>
      </c>
      <c r="Q642" s="276"/>
      <c r="R642" s="276"/>
      <c r="S642" s="149" t="n">
        <v>1</v>
      </c>
      <c r="T642" s="148" t="n">
        <f aca="false">(P642-O642)*S642</f>
        <v>323</v>
      </c>
      <c r="U642" s="640" t="s">
        <v>1040</v>
      </c>
      <c r="V642" s="153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481" t="s">
        <v>915</v>
      </c>
      <c r="C643" s="148" t="n">
        <f aca="false">H643+E643</f>
        <v>54.57</v>
      </c>
      <c r="D643" s="190"/>
      <c r="E643" s="148" t="n">
        <f aca="false">F643+G643</f>
        <v>3.57</v>
      </c>
      <c r="F643" s="148" t="n">
        <f aca="false">0.04*H643</f>
        <v>2.04</v>
      </c>
      <c r="G643" s="148" t="n">
        <f aca="false">0.03*H643</f>
        <v>1.53</v>
      </c>
      <c r="H643" s="148" t="n">
        <f aca="false">T643</f>
        <v>51</v>
      </c>
      <c r="I643" s="148" t="n">
        <f aca="false">0.5*C643</f>
        <v>27.285</v>
      </c>
      <c r="J643" s="226"/>
      <c r="K643" s="226"/>
      <c r="L643" s="226"/>
      <c r="M643" s="226"/>
      <c r="N643" s="226"/>
      <c r="O643" s="482" t="n">
        <v>13761</v>
      </c>
      <c r="P643" s="482" t="n">
        <v>13812</v>
      </c>
      <c r="Q643" s="276"/>
      <c r="R643" s="276"/>
      <c r="S643" s="149" t="n">
        <v>1</v>
      </c>
      <c r="T643" s="148" t="n">
        <f aca="false">(P643-O643)*S643</f>
        <v>51</v>
      </c>
      <c r="U643" s="640" t="n">
        <v>370293</v>
      </c>
      <c r="V643" s="153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689"/>
      <c r="C644" s="85"/>
      <c r="D644" s="84"/>
      <c r="E644" s="85"/>
      <c r="F644" s="85"/>
      <c r="G644" s="85"/>
      <c r="H644" s="85"/>
      <c r="I644" s="85"/>
      <c r="J644" s="167"/>
      <c r="K644" s="167"/>
      <c r="L644" s="167"/>
      <c r="M644" s="167"/>
      <c r="N644" s="167"/>
      <c r="O644" s="690"/>
      <c r="P644" s="690"/>
      <c r="Q644" s="114"/>
      <c r="R644" s="114"/>
      <c r="S644" s="165"/>
      <c r="T644" s="85"/>
      <c r="U644" s="674"/>
      <c r="V644" s="691"/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58"/>
      <c r="B645" s="481"/>
      <c r="C645" s="148"/>
      <c r="D645" s="190"/>
      <c r="E645" s="148"/>
      <c r="F645" s="148"/>
      <c r="G645" s="148"/>
      <c r="H645" s="148"/>
      <c r="I645" s="148"/>
      <c r="J645" s="226"/>
      <c r="K645" s="226"/>
      <c r="L645" s="226"/>
      <c r="M645" s="226"/>
      <c r="N645" s="226"/>
      <c r="O645" s="482"/>
      <c r="P645" s="482"/>
      <c r="Q645" s="276"/>
      <c r="R645" s="276"/>
      <c r="S645" s="149"/>
      <c r="T645" s="148"/>
      <c r="U645" s="640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79" t="s">
        <v>1041</v>
      </c>
      <c r="C646" s="32" t="n">
        <f aca="false">H646+E646</f>
        <v>0</v>
      </c>
      <c r="D646" s="109"/>
      <c r="E646" s="32" t="n">
        <f aca="false">F646+G646</f>
        <v>0</v>
      </c>
      <c r="F646" s="32" t="n">
        <f aca="false">0.04*H646</f>
        <v>0</v>
      </c>
      <c r="G646" s="32" t="n">
        <f aca="false">0.03*H646</f>
        <v>0</v>
      </c>
      <c r="H646" s="32" t="n">
        <f aca="false">T646</f>
        <v>0</v>
      </c>
      <c r="I646" s="32" t="n">
        <f aca="false">0.5*C646</f>
        <v>0</v>
      </c>
      <c r="J646" s="37"/>
      <c r="K646" s="37"/>
      <c r="L646" s="37"/>
      <c r="M646" s="37"/>
      <c r="N646" s="37"/>
      <c r="O646" s="416" t="n">
        <v>6544</v>
      </c>
      <c r="P646" s="416" t="n">
        <v>6544</v>
      </c>
      <c r="Q646" s="42"/>
      <c r="R646" s="42"/>
      <c r="S646" s="126" t="n">
        <v>1</v>
      </c>
      <c r="T646" s="32" t="n">
        <f aca="false">(P646-O646)*S646</f>
        <v>0</v>
      </c>
      <c r="U646" s="418" t="n">
        <v>1940</v>
      </c>
      <c r="V646" s="39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571" t="s">
        <v>713</v>
      </c>
      <c r="C647" s="148" t="n">
        <f aca="false">H647+E647</f>
        <v>392.69</v>
      </c>
      <c r="D647" s="148"/>
      <c r="E647" s="148" t="n">
        <f aca="false">G647+F647</f>
        <v>25.69</v>
      </c>
      <c r="F647" s="148" t="n">
        <f aca="false">0.04*H647</f>
        <v>14.68</v>
      </c>
      <c r="G647" s="148" t="n">
        <f aca="false">0.03*H647</f>
        <v>11.01</v>
      </c>
      <c r="H647" s="148" t="n">
        <f aca="false">T647</f>
        <v>367</v>
      </c>
      <c r="I647" s="148" t="n">
        <f aca="false">0.6*C647</f>
        <v>235.614</v>
      </c>
      <c r="J647" s="25"/>
      <c r="K647" s="25"/>
      <c r="L647" s="25"/>
      <c r="M647" s="25"/>
      <c r="N647" s="25"/>
      <c r="O647" s="148" t="n">
        <v>17590</v>
      </c>
      <c r="P647" s="148" t="n">
        <v>17957</v>
      </c>
      <c r="Q647" s="204"/>
      <c r="R647" s="452"/>
      <c r="S647" s="239" t="n">
        <v>1</v>
      </c>
      <c r="T647" s="148" t="n">
        <f aca="false">(P647-O647)*S647</f>
        <v>367</v>
      </c>
      <c r="U647" s="640" t="s">
        <v>1042</v>
      </c>
      <c r="V647" s="153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481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640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494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640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481" t="s">
        <v>716</v>
      </c>
      <c r="C650" s="148" t="n">
        <f aca="false">H650+E650</f>
        <v>97.37</v>
      </c>
      <c r="D650" s="148"/>
      <c r="E650" s="148" t="n">
        <f aca="false">F650+G650</f>
        <v>6.37</v>
      </c>
      <c r="F650" s="148" t="n">
        <f aca="false">0.04*H650</f>
        <v>3.64</v>
      </c>
      <c r="G650" s="148" t="n">
        <f aca="false">0.03*H650</f>
        <v>2.73</v>
      </c>
      <c r="H650" s="148" t="n">
        <f aca="false">T650</f>
        <v>91</v>
      </c>
      <c r="I650" s="148"/>
      <c r="J650" s="149"/>
      <c r="K650" s="149"/>
      <c r="L650" s="149"/>
      <c r="M650" s="149"/>
      <c r="N650" s="149"/>
      <c r="O650" s="149" t="n">
        <v>4280</v>
      </c>
      <c r="P650" s="149" t="n">
        <v>4371</v>
      </c>
      <c r="Q650" s="149"/>
      <c r="R650" s="149"/>
      <c r="S650" s="149" t="n">
        <v>1</v>
      </c>
      <c r="T650" s="148" t="n">
        <f aca="false">(P650-O650)*S650</f>
        <v>91</v>
      </c>
      <c r="U650" s="640" t="s">
        <v>1043</v>
      </c>
      <c r="V650" s="153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495"/>
      <c r="C651" s="429"/>
      <c r="D651" s="429"/>
      <c r="E651" s="429"/>
      <c r="F651" s="429"/>
      <c r="G651" s="429"/>
      <c r="H651" s="429"/>
      <c r="I651" s="429"/>
      <c r="J651" s="496"/>
      <c r="K651" s="496"/>
      <c r="L651" s="496"/>
      <c r="M651" s="496"/>
      <c r="N651" s="496"/>
      <c r="O651" s="496"/>
      <c r="P651" s="496"/>
      <c r="Q651" s="496"/>
      <c r="R651" s="496"/>
      <c r="S651" s="496"/>
      <c r="T651" s="429"/>
      <c r="U651" s="668"/>
      <c r="V651" s="433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481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640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571" t="s">
        <v>719</v>
      </c>
      <c r="C653" s="148" t="n">
        <f aca="false">H653+E653</f>
        <v>112.35</v>
      </c>
      <c r="D653" s="148"/>
      <c r="E653" s="148" t="n">
        <f aca="false">F653+G653</f>
        <v>7.35</v>
      </c>
      <c r="F653" s="148" t="n">
        <f aca="false">0.04*H653</f>
        <v>4.2</v>
      </c>
      <c r="G653" s="148" t="n">
        <f aca="false">0.03*H653</f>
        <v>3.15</v>
      </c>
      <c r="H653" s="148" t="n">
        <f aca="false">T653</f>
        <v>105</v>
      </c>
      <c r="I653" s="148" t="n">
        <f aca="false">0.6*C653</f>
        <v>67.41</v>
      </c>
      <c r="J653" s="25"/>
      <c r="K653" s="25"/>
      <c r="L653" s="25"/>
      <c r="M653" s="25"/>
      <c r="N653" s="25"/>
      <c r="O653" s="148" t="n">
        <v>9245</v>
      </c>
      <c r="P653" s="148" t="n">
        <v>9350</v>
      </c>
      <c r="Q653" s="25" t="s">
        <v>153</v>
      </c>
      <c r="R653" s="226"/>
      <c r="S653" s="239" t="n">
        <v>1</v>
      </c>
      <c r="T653" s="148" t="n">
        <f aca="false">(P653-O653)*S653</f>
        <v>105</v>
      </c>
      <c r="U653" s="640" t="s">
        <v>1044</v>
      </c>
      <c r="V653" s="153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227" t="s">
        <v>722</v>
      </c>
      <c r="C654" s="190" t="n">
        <f aca="false">SUM(C615:C653)</f>
        <v>27566.41</v>
      </c>
      <c r="D654" s="190"/>
      <c r="E654" s="190" t="n">
        <f aca="false">F654+G654</f>
        <v>1746.43</v>
      </c>
      <c r="F654" s="190" t="n">
        <f aca="false">0.04*H654</f>
        <v>997.96</v>
      </c>
      <c r="G654" s="190" t="n">
        <f aca="false">0.03*H654</f>
        <v>748.47</v>
      </c>
      <c r="H654" s="190" t="n">
        <f aca="false">SUM(H616:H645)</f>
        <v>24949</v>
      </c>
      <c r="I654" s="190" t="n">
        <f aca="false">SUM(I616:I647)</f>
        <v>13583.329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640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227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640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227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66"/>
      <c r="R656" s="498"/>
      <c r="S656" s="149"/>
      <c r="T656" s="148"/>
      <c r="U656" s="640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481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66"/>
      <c r="R657" s="498"/>
      <c r="S657" s="149"/>
      <c r="T657" s="148"/>
      <c r="U657" s="640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481" t="s">
        <v>724</v>
      </c>
      <c r="C658" s="148" t="n">
        <f aca="false">H658+E658</f>
        <v>2426.76</v>
      </c>
      <c r="D658" s="149"/>
      <c r="E658" s="148" t="n">
        <f aca="false">F658+G658</f>
        <v>158.76</v>
      </c>
      <c r="F658" s="148" t="n">
        <f aca="false">0.04*T658</f>
        <v>90.72</v>
      </c>
      <c r="G658" s="148" t="n">
        <f aca="false">0.03*T658</f>
        <v>68.04</v>
      </c>
      <c r="H658" s="148" t="n">
        <f aca="false">T658</f>
        <v>2268</v>
      </c>
      <c r="I658" s="148" t="n">
        <f aca="false">H658*0.5</f>
        <v>1134</v>
      </c>
      <c r="J658" s="162"/>
      <c r="K658" s="162"/>
      <c r="L658" s="162"/>
      <c r="M658" s="162"/>
      <c r="N658" s="162"/>
      <c r="O658" s="149" t="n">
        <v>42633</v>
      </c>
      <c r="P658" s="149" t="n">
        <v>44901</v>
      </c>
      <c r="Q658" s="466"/>
      <c r="R658" s="498"/>
      <c r="S658" s="149" t="n">
        <v>1</v>
      </c>
      <c r="T658" s="148" t="n">
        <f aca="false">(P658-O658)*S658</f>
        <v>2268</v>
      </c>
      <c r="U658" s="640" t="s">
        <v>1045</v>
      </c>
      <c r="V658" s="153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481" t="s">
        <v>727</v>
      </c>
      <c r="C659" s="148" t="n">
        <f aca="false">H659+E659</f>
        <v>3617.67</v>
      </c>
      <c r="D659" s="149"/>
      <c r="E659" s="148" t="n">
        <f aca="false">F659+G659</f>
        <v>236.67</v>
      </c>
      <c r="F659" s="148" t="n">
        <f aca="false">0.04*T659</f>
        <v>135.24</v>
      </c>
      <c r="G659" s="148" t="n">
        <f aca="false">0.03*T659</f>
        <v>101.43</v>
      </c>
      <c r="H659" s="148" t="n">
        <f aca="false">T659</f>
        <v>3381</v>
      </c>
      <c r="I659" s="148" t="n">
        <f aca="false">H659*0.5</f>
        <v>1690.5</v>
      </c>
      <c r="J659" s="162"/>
      <c r="K659" s="162"/>
      <c r="L659" s="162"/>
      <c r="M659" s="162"/>
      <c r="N659" s="162"/>
      <c r="O659" s="149" t="n">
        <v>160912</v>
      </c>
      <c r="P659" s="149" t="n">
        <v>164293</v>
      </c>
      <c r="Q659" s="466"/>
      <c r="R659" s="498"/>
      <c r="S659" s="149" t="n">
        <v>1</v>
      </c>
      <c r="T659" s="148" t="n">
        <f aca="false">(P659-O659)*S659</f>
        <v>3381</v>
      </c>
      <c r="U659" s="640" t="s">
        <v>1046</v>
      </c>
      <c r="V659" s="153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481" t="s">
        <v>729</v>
      </c>
      <c r="C660" s="148" t="n">
        <f aca="false">H660+E660</f>
        <v>150.87</v>
      </c>
      <c r="D660" s="149"/>
      <c r="E660" s="148" t="n">
        <f aca="false">F660+G660</f>
        <v>9.87</v>
      </c>
      <c r="F660" s="148" t="n">
        <f aca="false">0.04*T660</f>
        <v>5.64</v>
      </c>
      <c r="G660" s="148" t="n">
        <f aca="false">0.03*T660</f>
        <v>4.23</v>
      </c>
      <c r="H660" s="148" t="n">
        <f aca="false">T660</f>
        <v>141</v>
      </c>
      <c r="I660" s="148" t="n">
        <f aca="false">H660*0.5</f>
        <v>70.5</v>
      </c>
      <c r="J660" s="162"/>
      <c r="K660" s="162"/>
      <c r="L660" s="162"/>
      <c r="M660" s="162"/>
      <c r="N660" s="162"/>
      <c r="O660" s="149" t="n">
        <v>15722</v>
      </c>
      <c r="P660" s="149" t="n">
        <v>15863</v>
      </c>
      <c r="Q660" s="466"/>
      <c r="R660" s="498"/>
      <c r="S660" s="149" t="n">
        <v>1</v>
      </c>
      <c r="T660" s="148" t="n">
        <f aca="false">(P660-O660)*S660</f>
        <v>141</v>
      </c>
      <c r="U660" s="640" t="s">
        <v>1047</v>
      </c>
      <c r="V660" s="153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481" t="s">
        <v>731</v>
      </c>
      <c r="C661" s="148" t="n">
        <f aca="false">H661+E661</f>
        <v>282.48</v>
      </c>
      <c r="D661" s="149"/>
      <c r="E661" s="148" t="n">
        <f aca="false">F661+G661</f>
        <v>18.48</v>
      </c>
      <c r="F661" s="148" t="n">
        <f aca="false">0.04*T661</f>
        <v>10.56</v>
      </c>
      <c r="G661" s="148" t="n">
        <f aca="false">0.03*T661</f>
        <v>7.92</v>
      </c>
      <c r="H661" s="148" t="n">
        <f aca="false">T661</f>
        <v>264</v>
      </c>
      <c r="I661" s="148" t="n">
        <f aca="false">H661*0.5</f>
        <v>132</v>
      </c>
      <c r="J661" s="162"/>
      <c r="K661" s="162"/>
      <c r="L661" s="162"/>
      <c r="M661" s="162"/>
      <c r="N661" s="162"/>
      <c r="O661" s="149" t="n">
        <v>18054</v>
      </c>
      <c r="P661" s="149" t="n">
        <v>18318</v>
      </c>
      <c r="Q661" s="466"/>
      <c r="R661" s="498"/>
      <c r="S661" s="149" t="n">
        <v>1</v>
      </c>
      <c r="T661" s="148" t="n">
        <f aca="false">(P661-O661)*S661</f>
        <v>264</v>
      </c>
      <c r="U661" s="640" t="s">
        <v>1048</v>
      </c>
      <c r="V661" s="153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481" t="s">
        <v>733</v>
      </c>
      <c r="C662" s="148" t="n">
        <f aca="false">H662+E662</f>
        <v>257.87</v>
      </c>
      <c r="D662" s="149"/>
      <c r="E662" s="148" t="n">
        <f aca="false">F662+G662</f>
        <v>16.87</v>
      </c>
      <c r="F662" s="148" t="n">
        <f aca="false">0.04*T662</f>
        <v>9.64</v>
      </c>
      <c r="G662" s="148" t="n">
        <f aca="false">0.03*T662</f>
        <v>7.23</v>
      </c>
      <c r="H662" s="148" t="n">
        <f aca="false">T662</f>
        <v>241</v>
      </c>
      <c r="I662" s="148" t="n">
        <f aca="false">H662*0.5</f>
        <v>120.5</v>
      </c>
      <c r="J662" s="162"/>
      <c r="K662" s="162"/>
      <c r="L662" s="162"/>
      <c r="M662" s="162"/>
      <c r="N662" s="162"/>
      <c r="O662" s="149" t="n">
        <v>17935</v>
      </c>
      <c r="P662" s="149" t="n">
        <v>18176</v>
      </c>
      <c r="Q662" s="466"/>
      <c r="R662" s="498"/>
      <c r="S662" s="149" t="n">
        <v>1</v>
      </c>
      <c r="T662" s="148" t="n">
        <f aca="false">(P662-O662)*S662</f>
        <v>241</v>
      </c>
      <c r="U662" s="640" t="s">
        <v>1049</v>
      </c>
      <c r="V662" s="153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481" t="s">
        <v>735</v>
      </c>
      <c r="C663" s="148" t="n">
        <f aca="false">H663+E663</f>
        <v>256.8</v>
      </c>
      <c r="D663" s="149"/>
      <c r="E663" s="148" t="n">
        <f aca="false">F663+G663</f>
        <v>16.8</v>
      </c>
      <c r="F663" s="148" t="n">
        <f aca="false">0.04*T663</f>
        <v>9.6</v>
      </c>
      <c r="G663" s="148" t="n">
        <f aca="false">0.03*T663</f>
        <v>7.2</v>
      </c>
      <c r="H663" s="148" t="n">
        <f aca="false">T663</f>
        <v>240</v>
      </c>
      <c r="I663" s="148" t="n">
        <f aca="false">H663*0.5</f>
        <v>120</v>
      </c>
      <c r="J663" s="162"/>
      <c r="K663" s="162"/>
      <c r="L663" s="162"/>
      <c r="M663" s="162"/>
      <c r="N663" s="162"/>
      <c r="O663" s="149" t="n">
        <v>21347</v>
      </c>
      <c r="P663" s="149" t="n">
        <v>21587</v>
      </c>
      <c r="Q663" s="466"/>
      <c r="R663" s="498"/>
      <c r="S663" s="149" t="n">
        <v>1</v>
      </c>
      <c r="T663" s="148" t="n">
        <f aca="false">(P663-O663)*S663</f>
        <v>240</v>
      </c>
      <c r="U663" s="640" t="s">
        <v>1050</v>
      </c>
      <c r="V663" s="153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481" t="s">
        <v>737</v>
      </c>
      <c r="C664" s="148" t="n">
        <f aca="false">H664+E664</f>
        <v>186.18</v>
      </c>
      <c r="D664" s="149"/>
      <c r="E664" s="148" t="n">
        <f aca="false">F664+G664</f>
        <v>12.18</v>
      </c>
      <c r="F664" s="148" t="n">
        <f aca="false">0.04*T664</f>
        <v>6.96</v>
      </c>
      <c r="G664" s="148" t="n">
        <f aca="false">0.03*T664</f>
        <v>5.22</v>
      </c>
      <c r="H664" s="148" t="n">
        <f aca="false">T664</f>
        <v>174</v>
      </c>
      <c r="I664" s="148" t="n">
        <f aca="false">H664*0.5</f>
        <v>87</v>
      </c>
      <c r="J664" s="162"/>
      <c r="K664" s="162"/>
      <c r="L664" s="162"/>
      <c r="M664" s="162"/>
      <c r="N664" s="162"/>
      <c r="O664" s="149" t="n">
        <v>20850</v>
      </c>
      <c r="P664" s="149" t="n">
        <v>21024</v>
      </c>
      <c r="Q664" s="466"/>
      <c r="R664" s="498"/>
      <c r="S664" s="149" t="n">
        <v>1</v>
      </c>
      <c r="T664" s="148" t="n">
        <f aca="false">(P664-O664)*S664</f>
        <v>174</v>
      </c>
      <c r="U664" s="640" t="s">
        <v>1051</v>
      </c>
      <c r="V664" s="153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650" t="s">
        <v>740</v>
      </c>
      <c r="C665" s="148" t="n">
        <f aca="false">H665+E665</f>
        <v>636.65</v>
      </c>
      <c r="D665" s="149"/>
      <c r="E665" s="148" t="n">
        <f aca="false">F665+G665</f>
        <v>41.65</v>
      </c>
      <c r="F665" s="148" t="n">
        <f aca="false">0.04*T665</f>
        <v>23.8</v>
      </c>
      <c r="G665" s="148" t="n">
        <f aca="false">0.03*T665</f>
        <v>17.85</v>
      </c>
      <c r="H665" s="148" t="n">
        <f aca="false">T665</f>
        <v>595</v>
      </c>
      <c r="I665" s="148" t="n">
        <f aca="false">H665*0.5</f>
        <v>297.5</v>
      </c>
      <c r="J665" s="162"/>
      <c r="K665" s="162"/>
      <c r="L665" s="162"/>
      <c r="M665" s="162"/>
      <c r="N665" s="162"/>
      <c r="O665" s="149" t="n">
        <v>35800</v>
      </c>
      <c r="P665" s="149" t="n">
        <v>36395</v>
      </c>
      <c r="Q665" s="466"/>
      <c r="R665" s="498"/>
      <c r="S665" s="149" t="n">
        <v>1</v>
      </c>
      <c r="T665" s="148" t="n">
        <f aca="false">(P665-O665)*S665</f>
        <v>595</v>
      </c>
      <c r="U665" s="640" t="s">
        <v>1052</v>
      </c>
      <c r="V665" s="153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650"/>
      <c r="C666" s="148" t="n">
        <f aca="false">H666+E666</f>
        <v>153.01</v>
      </c>
      <c r="D666" s="149"/>
      <c r="E666" s="148" t="n">
        <f aca="false">F666+G666</f>
        <v>10.01</v>
      </c>
      <c r="F666" s="148" t="n">
        <f aca="false">0.04*T666</f>
        <v>5.72</v>
      </c>
      <c r="G666" s="148" t="n">
        <f aca="false">0.03*T666</f>
        <v>4.29</v>
      </c>
      <c r="H666" s="148" t="n">
        <f aca="false">T666</f>
        <v>143</v>
      </c>
      <c r="I666" s="148" t="n">
        <f aca="false">H666*0.5</f>
        <v>71.5</v>
      </c>
      <c r="J666" s="162"/>
      <c r="K666" s="162"/>
      <c r="L666" s="162"/>
      <c r="M666" s="162"/>
      <c r="N666" s="162"/>
      <c r="O666" s="149" t="n">
        <v>9617</v>
      </c>
      <c r="P666" s="149" t="n">
        <v>9760</v>
      </c>
      <c r="Q666" s="466"/>
      <c r="R666" s="498"/>
      <c r="S666" s="149" t="n">
        <v>1</v>
      </c>
      <c r="T666" s="148" t="n">
        <f aca="false">(P666-O666)*S666</f>
        <v>143</v>
      </c>
      <c r="U666" s="640" t="s">
        <v>1053</v>
      </c>
      <c r="V666" s="153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481" t="s">
        <v>744</v>
      </c>
      <c r="C667" s="148" t="n">
        <f aca="false">H667+E667</f>
        <v>1173.79</v>
      </c>
      <c r="D667" s="149"/>
      <c r="E667" s="148" t="n">
        <f aca="false">F667+G667</f>
        <v>76.79</v>
      </c>
      <c r="F667" s="148" t="n">
        <f aca="false">0.04*T667</f>
        <v>43.88</v>
      </c>
      <c r="G667" s="148" t="n">
        <f aca="false">0.03*T667</f>
        <v>32.91</v>
      </c>
      <c r="H667" s="148" t="n">
        <f aca="false">T667</f>
        <v>1097</v>
      </c>
      <c r="I667" s="148" t="n">
        <f aca="false">H667*0.5</f>
        <v>548.5</v>
      </c>
      <c r="J667" s="162"/>
      <c r="K667" s="162"/>
      <c r="L667" s="162"/>
      <c r="M667" s="162"/>
      <c r="N667" s="162"/>
      <c r="O667" s="149" t="n">
        <v>88820</v>
      </c>
      <c r="P667" s="149" t="n">
        <v>89917</v>
      </c>
      <c r="Q667" s="466"/>
      <c r="R667" s="498"/>
      <c r="S667" s="149" t="n">
        <v>1</v>
      </c>
      <c r="T667" s="148" t="n">
        <f aca="false">(P667-O667)*S667</f>
        <v>1097</v>
      </c>
      <c r="U667" s="640" t="s">
        <v>1054</v>
      </c>
      <c r="V667" s="153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481" t="s">
        <v>746</v>
      </c>
      <c r="C668" s="148" t="n">
        <f aca="false">H668+E668</f>
        <v>514.67</v>
      </c>
      <c r="D668" s="149"/>
      <c r="E668" s="148" t="n">
        <f aca="false">F668+G668</f>
        <v>33.67</v>
      </c>
      <c r="F668" s="148" t="n">
        <f aca="false">0.04*T668</f>
        <v>19.24</v>
      </c>
      <c r="G668" s="148" t="n">
        <f aca="false">0.03*T668</f>
        <v>14.43</v>
      </c>
      <c r="H668" s="148" t="n">
        <f aca="false">T668</f>
        <v>481</v>
      </c>
      <c r="I668" s="148" t="n">
        <f aca="false">H668*0.5</f>
        <v>240.5</v>
      </c>
      <c r="J668" s="162"/>
      <c r="K668" s="162"/>
      <c r="L668" s="162"/>
      <c r="M668" s="162"/>
      <c r="N668" s="162"/>
      <c r="O668" s="149" t="n">
        <v>41440</v>
      </c>
      <c r="P668" s="149" t="n">
        <v>41921</v>
      </c>
      <c r="Q668" s="466"/>
      <c r="R668" s="498"/>
      <c r="S668" s="149" t="n">
        <v>1</v>
      </c>
      <c r="T668" s="148" t="n">
        <f aca="false">(P668-O668)*S668</f>
        <v>481</v>
      </c>
      <c r="U668" s="640" t="s">
        <v>1055</v>
      </c>
      <c r="V668" s="153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481" t="s">
        <v>748</v>
      </c>
      <c r="C669" s="148" t="n">
        <f aca="false">H669+E669</f>
        <v>127.33</v>
      </c>
      <c r="D669" s="149"/>
      <c r="E669" s="148" t="n">
        <f aca="false">F669+G669</f>
        <v>8.33</v>
      </c>
      <c r="F669" s="148" t="n">
        <f aca="false">0.04*T669</f>
        <v>4.76</v>
      </c>
      <c r="G669" s="148" t="n">
        <f aca="false">0.03*T669</f>
        <v>3.57</v>
      </c>
      <c r="H669" s="148" t="n">
        <f aca="false">T669</f>
        <v>119</v>
      </c>
      <c r="I669" s="148" t="n">
        <f aca="false">H669*0.5</f>
        <v>59.5</v>
      </c>
      <c r="J669" s="162"/>
      <c r="K669" s="162"/>
      <c r="L669" s="162"/>
      <c r="M669" s="162"/>
      <c r="N669" s="162"/>
      <c r="O669" s="149" t="n">
        <v>9333</v>
      </c>
      <c r="P669" s="149" t="n">
        <v>9452</v>
      </c>
      <c r="Q669" s="466"/>
      <c r="R669" s="498"/>
      <c r="S669" s="149" t="n">
        <v>1</v>
      </c>
      <c r="T669" s="148" t="n">
        <f aca="false">(P669-O669)*S669</f>
        <v>119</v>
      </c>
      <c r="U669" s="640" t="s">
        <v>1056</v>
      </c>
      <c r="V669" s="153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481" t="s">
        <v>1057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66"/>
      <c r="R670" s="498"/>
      <c r="S670" s="149" t="n">
        <v>1</v>
      </c>
      <c r="T670" s="148" t="n">
        <f aca="false">(P670-O670)*S670</f>
        <v>0</v>
      </c>
      <c r="U670" s="640" t="s">
        <v>1058</v>
      </c>
      <c r="V670" s="153" t="s">
        <v>1059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481" t="s">
        <v>752</v>
      </c>
      <c r="C671" s="148" t="n">
        <f aca="false">H671+E671</f>
        <v>648.42</v>
      </c>
      <c r="D671" s="149"/>
      <c r="E671" s="148" t="n">
        <f aca="false">F671+G671</f>
        <v>42.42</v>
      </c>
      <c r="F671" s="148" t="n">
        <f aca="false">0.04*T671</f>
        <v>24.24</v>
      </c>
      <c r="G671" s="148" t="n">
        <f aca="false">0.03*T671</f>
        <v>18.18</v>
      </c>
      <c r="H671" s="148" t="n">
        <f aca="false">T671</f>
        <v>606</v>
      </c>
      <c r="I671" s="148" t="n">
        <f aca="false">H671*0.5</f>
        <v>303</v>
      </c>
      <c r="J671" s="162"/>
      <c r="K671" s="162"/>
      <c r="L671" s="162"/>
      <c r="M671" s="162"/>
      <c r="N671" s="162"/>
      <c r="O671" s="149" t="n">
        <v>23314</v>
      </c>
      <c r="P671" s="149" t="n">
        <v>23920</v>
      </c>
      <c r="Q671" s="466"/>
      <c r="R671" s="498"/>
      <c r="S671" s="149" t="n">
        <v>1</v>
      </c>
      <c r="T671" s="148" t="n">
        <f aca="false">(P671-O671)*S671</f>
        <v>606</v>
      </c>
      <c r="U671" s="640" t="s">
        <v>1060</v>
      </c>
      <c r="V671" s="153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481" t="s">
        <v>754</v>
      </c>
      <c r="C672" s="148" t="n">
        <f aca="false">H672+E672</f>
        <v>1346.06</v>
      </c>
      <c r="D672" s="149"/>
      <c r="E672" s="148" t="n">
        <f aca="false">F672+G672</f>
        <v>88.06</v>
      </c>
      <c r="F672" s="148" t="n">
        <f aca="false">0.04*T672</f>
        <v>50.32</v>
      </c>
      <c r="G672" s="148" t="n">
        <f aca="false">0.03*T672</f>
        <v>37.74</v>
      </c>
      <c r="H672" s="148" t="n">
        <f aca="false">T672</f>
        <v>1258</v>
      </c>
      <c r="I672" s="148" t="n">
        <f aca="false">H672*0.5</f>
        <v>629</v>
      </c>
      <c r="J672" s="162"/>
      <c r="K672" s="162"/>
      <c r="L672" s="162"/>
      <c r="M672" s="162"/>
      <c r="N672" s="162"/>
      <c r="O672" s="149" t="n">
        <v>10720</v>
      </c>
      <c r="P672" s="149" t="n">
        <v>11978</v>
      </c>
      <c r="Q672" s="466"/>
      <c r="R672" s="498"/>
      <c r="S672" s="149" t="n">
        <v>1</v>
      </c>
      <c r="T672" s="148" t="n">
        <f aca="false">(P672-O672)*S672</f>
        <v>1258</v>
      </c>
      <c r="U672" s="640" t="s">
        <v>1061</v>
      </c>
      <c r="V672" s="153" t="s">
        <v>755</v>
      </c>
    </row>
    <row r="673" customFormat="false" ht="25.5" hidden="false" customHeight="false" outlineLevel="0" collapsed="false">
      <c r="A673" s="358"/>
      <c r="B673" s="481" t="s">
        <v>916</v>
      </c>
      <c r="C673" s="148" t="n">
        <f aca="false">H673+E673</f>
        <v>303.88</v>
      </c>
      <c r="D673" s="149"/>
      <c r="E673" s="148" t="n">
        <f aca="false">F673+G673</f>
        <v>19.88</v>
      </c>
      <c r="F673" s="148" t="n">
        <f aca="false">0.04*T673</f>
        <v>11.36</v>
      </c>
      <c r="G673" s="148" t="n">
        <f aca="false">0.03*T673</f>
        <v>8.52</v>
      </c>
      <c r="H673" s="148" t="n">
        <f aca="false">T673</f>
        <v>284</v>
      </c>
      <c r="I673" s="148" t="n">
        <f aca="false">H673*0.5</f>
        <v>142</v>
      </c>
      <c r="J673" s="162"/>
      <c r="K673" s="162"/>
      <c r="L673" s="162"/>
      <c r="M673" s="162"/>
      <c r="N673" s="162"/>
      <c r="O673" s="149" t="n">
        <v>16535</v>
      </c>
      <c r="P673" s="149" t="n">
        <v>16819</v>
      </c>
      <c r="Q673" s="466"/>
      <c r="R673" s="498"/>
      <c r="S673" s="149" t="n">
        <v>1</v>
      </c>
      <c r="T673" s="148" t="n">
        <f aca="false">(P673-O673)*S673</f>
        <v>284</v>
      </c>
      <c r="U673" s="640" t="s">
        <v>1062</v>
      </c>
      <c r="V673" s="153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481" t="s">
        <v>758</v>
      </c>
      <c r="C674" s="148" t="n">
        <f aca="false">H674+E674</f>
        <v>306.02</v>
      </c>
      <c r="D674" s="149"/>
      <c r="E674" s="148" t="n">
        <f aca="false">F674+G674</f>
        <v>20.02</v>
      </c>
      <c r="F674" s="148" t="n">
        <f aca="false">0.04*T674</f>
        <v>11.44</v>
      </c>
      <c r="G674" s="148" t="n">
        <f aca="false">0.03*T674</f>
        <v>8.58</v>
      </c>
      <c r="H674" s="148" t="n">
        <f aca="false">T674</f>
        <v>286</v>
      </c>
      <c r="I674" s="148" t="n">
        <f aca="false">H674*0.5</f>
        <v>143</v>
      </c>
      <c r="J674" s="162"/>
      <c r="K674" s="162"/>
      <c r="L674" s="162"/>
      <c r="M674" s="162"/>
      <c r="N674" s="162"/>
      <c r="O674" s="149" t="n">
        <v>45139</v>
      </c>
      <c r="P674" s="149" t="n">
        <v>45425</v>
      </c>
      <c r="Q674" s="466"/>
      <c r="R674" s="498"/>
      <c r="S674" s="149" t="n">
        <v>1</v>
      </c>
      <c r="T674" s="148" t="n">
        <f aca="false">(P674-O674)*S674</f>
        <v>286</v>
      </c>
      <c r="U674" s="640" t="s">
        <v>1063</v>
      </c>
      <c r="V674" s="153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481" t="s">
        <v>760</v>
      </c>
      <c r="C675" s="148" t="n">
        <f aca="false">H675+E675</f>
        <v>380.92</v>
      </c>
      <c r="D675" s="149"/>
      <c r="E675" s="148" t="n">
        <f aca="false">F675+G675</f>
        <v>24.92</v>
      </c>
      <c r="F675" s="148" t="n">
        <f aca="false">0.04*T675</f>
        <v>14.24</v>
      </c>
      <c r="G675" s="148" t="n">
        <f aca="false">0.03*T675</f>
        <v>10.68</v>
      </c>
      <c r="H675" s="148" t="n">
        <f aca="false">T675</f>
        <v>356</v>
      </c>
      <c r="I675" s="148" t="n">
        <f aca="false">H675*0.5</f>
        <v>178</v>
      </c>
      <c r="J675" s="162"/>
      <c r="K675" s="162"/>
      <c r="L675" s="162"/>
      <c r="M675" s="162"/>
      <c r="N675" s="162"/>
      <c r="O675" s="149" t="n">
        <v>23686</v>
      </c>
      <c r="P675" s="149" t="n">
        <v>24042</v>
      </c>
      <c r="Q675" s="466"/>
      <c r="R675" s="498"/>
      <c r="S675" s="149" t="n">
        <v>1</v>
      </c>
      <c r="T675" s="148" t="n">
        <f aca="false">(P675-O675)*S675</f>
        <v>356</v>
      </c>
      <c r="U675" s="640" t="s">
        <v>1064</v>
      </c>
      <c r="V675" s="153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481" t="s">
        <v>762</v>
      </c>
      <c r="C676" s="148" t="n">
        <f aca="false">H676+E676</f>
        <v>445.12</v>
      </c>
      <c r="D676" s="149"/>
      <c r="E676" s="148" t="n">
        <f aca="false">F676+G676</f>
        <v>29.12</v>
      </c>
      <c r="F676" s="148" t="n">
        <f aca="false">0.04*T676</f>
        <v>16.64</v>
      </c>
      <c r="G676" s="148" t="n">
        <f aca="false">0.03*T676</f>
        <v>12.48</v>
      </c>
      <c r="H676" s="148" t="n">
        <f aca="false">T676</f>
        <v>416</v>
      </c>
      <c r="I676" s="148" t="n">
        <f aca="false">H676*0.5</f>
        <v>208</v>
      </c>
      <c r="J676" s="162"/>
      <c r="K676" s="162"/>
      <c r="L676" s="162"/>
      <c r="M676" s="162"/>
      <c r="N676" s="162"/>
      <c r="O676" s="149" t="n">
        <v>34948</v>
      </c>
      <c r="P676" s="149" t="n">
        <v>35364</v>
      </c>
      <c r="Q676" s="466"/>
      <c r="R676" s="498"/>
      <c r="S676" s="149" t="n">
        <v>1</v>
      </c>
      <c r="T676" s="148" t="n">
        <f aca="false">(P676-O676)*S676</f>
        <v>416</v>
      </c>
      <c r="U676" s="640" t="s">
        <v>1065</v>
      </c>
      <c r="V676" s="153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481" t="s">
        <v>764</v>
      </c>
      <c r="C677" s="148" t="n">
        <f aca="false">H677+E677</f>
        <v>0</v>
      </c>
      <c r="D677" s="149"/>
      <c r="E677" s="148" t="n">
        <f aca="false">F677+G677</f>
        <v>0</v>
      </c>
      <c r="F677" s="148" t="n">
        <f aca="false">0.04*T677</f>
        <v>0</v>
      </c>
      <c r="G677" s="148" t="n">
        <f aca="false">0.03*T677</f>
        <v>0</v>
      </c>
      <c r="H677" s="148" t="n">
        <f aca="false">T677</f>
        <v>0</v>
      </c>
      <c r="I677" s="148" t="n">
        <f aca="false">H677*0.5</f>
        <v>0</v>
      </c>
      <c r="J677" s="162"/>
      <c r="K677" s="162"/>
      <c r="L677" s="162"/>
      <c r="M677" s="162"/>
      <c r="N677" s="162"/>
      <c r="O677" s="651" t="n">
        <v>66445</v>
      </c>
      <c r="P677" s="651" t="n">
        <v>66445</v>
      </c>
      <c r="Q677" s="466"/>
      <c r="R677" s="498"/>
      <c r="S677" s="149" t="n">
        <v>1</v>
      </c>
      <c r="T677" s="148" t="n">
        <f aca="false">(P677-O677)*S677</f>
        <v>0</v>
      </c>
      <c r="U677" s="640" t="s">
        <v>1066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481" t="s">
        <v>766</v>
      </c>
      <c r="C678" s="148" t="n">
        <f aca="false">H678+E678</f>
        <v>976.91</v>
      </c>
      <c r="D678" s="149"/>
      <c r="E678" s="148" t="n">
        <f aca="false">F678+G678</f>
        <v>63.91</v>
      </c>
      <c r="F678" s="148" t="n">
        <f aca="false">0.04*T678</f>
        <v>36.52</v>
      </c>
      <c r="G678" s="148" t="n">
        <f aca="false">0.03*T678</f>
        <v>27.39</v>
      </c>
      <c r="H678" s="148" t="n">
        <f aca="false">T678</f>
        <v>913</v>
      </c>
      <c r="I678" s="148" t="n">
        <f aca="false">H678*0.5</f>
        <v>456.5</v>
      </c>
      <c r="J678" s="162"/>
      <c r="K678" s="162"/>
      <c r="L678" s="162"/>
      <c r="M678" s="162"/>
      <c r="N678" s="162"/>
      <c r="O678" s="149" t="n">
        <v>58094</v>
      </c>
      <c r="P678" s="149" t="n">
        <v>59007</v>
      </c>
      <c r="Q678" s="466"/>
      <c r="R678" s="498"/>
      <c r="S678" s="149" t="n">
        <v>1</v>
      </c>
      <c r="T678" s="148" t="n">
        <f aca="false">(P678-O678)*S678</f>
        <v>913</v>
      </c>
      <c r="U678" s="640" t="s">
        <v>1067</v>
      </c>
      <c r="V678" s="153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481" t="s">
        <v>768</v>
      </c>
      <c r="C679" s="148" t="n">
        <f aca="false">H679+E679</f>
        <v>1499.07</v>
      </c>
      <c r="D679" s="148"/>
      <c r="E679" s="148" t="n">
        <f aca="false">F679+G679</f>
        <v>98.07</v>
      </c>
      <c r="F679" s="148" t="n">
        <f aca="false">0.04*H679</f>
        <v>56.04</v>
      </c>
      <c r="G679" s="148" t="n">
        <f aca="false">0.03*H679</f>
        <v>42.03</v>
      </c>
      <c r="H679" s="148" t="n">
        <f aca="false">T679</f>
        <v>1401</v>
      </c>
      <c r="I679" s="148" t="n">
        <f aca="false">0.5*C679</f>
        <v>749.535</v>
      </c>
      <c r="J679" s="25"/>
      <c r="K679" s="25"/>
      <c r="L679" s="25"/>
      <c r="M679" s="25"/>
      <c r="N679" s="25"/>
      <c r="O679" s="148" t="n">
        <v>72609</v>
      </c>
      <c r="P679" s="148" t="n">
        <v>74010</v>
      </c>
      <c r="Q679" s="204"/>
      <c r="R679" s="652"/>
      <c r="S679" s="148" t="n">
        <v>1</v>
      </c>
      <c r="T679" s="148" t="n">
        <f aca="false">(P679-O679)*S679</f>
        <v>1401</v>
      </c>
      <c r="U679" s="640" t="s">
        <v>1068</v>
      </c>
      <c r="V679" s="153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481" t="s">
        <v>1069</v>
      </c>
      <c r="C680" s="148" t="n">
        <f aca="false">H680+E680</f>
        <v>1675.62</v>
      </c>
      <c r="D680" s="149"/>
      <c r="E680" s="148" t="n">
        <f aca="false">F680+G680</f>
        <v>109.62</v>
      </c>
      <c r="F680" s="148" t="n">
        <f aca="false">0.04*T680</f>
        <v>62.64</v>
      </c>
      <c r="G680" s="148" t="n">
        <f aca="false">0.03*T680</f>
        <v>46.98</v>
      </c>
      <c r="H680" s="148" t="n">
        <f aca="false">T680</f>
        <v>1566</v>
      </c>
      <c r="I680" s="148" t="n">
        <f aca="false">H680*0.5</f>
        <v>783</v>
      </c>
      <c r="J680" s="162"/>
      <c r="K680" s="162"/>
      <c r="L680" s="162"/>
      <c r="M680" s="162"/>
      <c r="N680" s="162"/>
      <c r="O680" s="149" t="n">
        <v>41568</v>
      </c>
      <c r="P680" s="149" t="n">
        <v>43134</v>
      </c>
      <c r="Q680" s="466"/>
      <c r="R680" s="498"/>
      <c r="S680" s="149" t="n">
        <v>1</v>
      </c>
      <c r="T680" s="148" t="n">
        <f aca="false">(P680-O680)*S680</f>
        <v>1566</v>
      </c>
      <c r="U680" s="640" t="s">
        <v>1070</v>
      </c>
      <c r="V680" s="153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481" t="s">
        <v>772</v>
      </c>
      <c r="C681" s="148" t="n">
        <f aca="false">H681+E681</f>
        <v>668.75</v>
      </c>
      <c r="D681" s="149"/>
      <c r="E681" s="148" t="n">
        <f aca="false">F681+G681</f>
        <v>43.75</v>
      </c>
      <c r="F681" s="148" t="n">
        <f aca="false">0.04*T681</f>
        <v>25</v>
      </c>
      <c r="G681" s="148" t="n">
        <f aca="false">0.03*T681</f>
        <v>18.75</v>
      </c>
      <c r="H681" s="148" t="n">
        <f aca="false">T681</f>
        <v>625</v>
      </c>
      <c r="I681" s="148" t="n">
        <f aca="false">H681*0.5</f>
        <v>312.5</v>
      </c>
      <c r="J681" s="162"/>
      <c r="K681" s="162"/>
      <c r="L681" s="162"/>
      <c r="M681" s="162"/>
      <c r="N681" s="162"/>
      <c r="O681" s="149" t="n">
        <v>55109</v>
      </c>
      <c r="P681" s="149" t="n">
        <v>55734</v>
      </c>
      <c r="Q681" s="466"/>
      <c r="R681" s="498"/>
      <c r="S681" s="149" t="n">
        <v>1</v>
      </c>
      <c r="T681" s="148" t="n">
        <f aca="false">(P681-O681)*S681</f>
        <v>625</v>
      </c>
      <c r="U681" s="640" t="s">
        <v>1071</v>
      </c>
      <c r="V681" s="153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481" t="s">
        <v>774</v>
      </c>
      <c r="C682" s="148" t="n">
        <f aca="false">H682+E682</f>
        <v>1361.04</v>
      </c>
      <c r="D682" s="149"/>
      <c r="E682" s="148" t="n">
        <f aca="false">F682+G682</f>
        <v>89.04</v>
      </c>
      <c r="F682" s="148" t="n">
        <f aca="false">0.04*T682</f>
        <v>50.88</v>
      </c>
      <c r="G682" s="148" t="n">
        <f aca="false">0.03*T682</f>
        <v>38.16</v>
      </c>
      <c r="H682" s="148" t="n">
        <f aca="false">T682</f>
        <v>1272</v>
      </c>
      <c r="I682" s="148" t="n">
        <f aca="false">H682*0.5</f>
        <v>636</v>
      </c>
      <c r="J682" s="162"/>
      <c r="K682" s="162"/>
      <c r="L682" s="162"/>
      <c r="M682" s="162"/>
      <c r="N682" s="162"/>
      <c r="O682" s="149" t="n">
        <v>176856</v>
      </c>
      <c r="P682" s="149" t="n">
        <v>178128</v>
      </c>
      <c r="Q682" s="466"/>
      <c r="R682" s="498"/>
      <c r="S682" s="149" t="n">
        <v>1</v>
      </c>
      <c r="T682" s="148" t="n">
        <f aca="false">(P682-O682)*S682</f>
        <v>1272</v>
      </c>
      <c r="U682" s="640" t="s">
        <v>1072</v>
      </c>
      <c r="V682" s="153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481" t="s">
        <v>776</v>
      </c>
      <c r="C683" s="148" t="n">
        <f aca="false">H683+E683</f>
        <v>1114.94</v>
      </c>
      <c r="D683" s="149"/>
      <c r="E683" s="148" t="n">
        <f aca="false">F683+G683</f>
        <v>72.94</v>
      </c>
      <c r="F683" s="148" t="n">
        <f aca="false">0.04*T683</f>
        <v>41.68</v>
      </c>
      <c r="G683" s="148" t="n">
        <f aca="false">0.03*T683</f>
        <v>31.26</v>
      </c>
      <c r="H683" s="148" t="n">
        <f aca="false">T683</f>
        <v>1042</v>
      </c>
      <c r="I683" s="148" t="n">
        <f aca="false">H683*0.5</f>
        <v>521</v>
      </c>
      <c r="J683" s="25"/>
      <c r="K683" s="25"/>
      <c r="L683" s="25"/>
      <c r="M683" s="25"/>
      <c r="N683" s="25"/>
      <c r="O683" s="148" t="n">
        <v>56958</v>
      </c>
      <c r="P683" s="148" t="n">
        <v>58000</v>
      </c>
      <c r="Q683" s="463"/>
      <c r="R683" s="498"/>
      <c r="S683" s="239" t="n">
        <v>1</v>
      </c>
      <c r="T683" s="148" t="n">
        <f aca="false">(P683-O683)*S683</f>
        <v>1042</v>
      </c>
      <c r="U683" s="640" t="s">
        <v>1073</v>
      </c>
      <c r="V683" s="153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481" t="s">
        <v>778</v>
      </c>
      <c r="C684" s="148" t="n">
        <f aca="false">H684+E684</f>
        <v>383.06</v>
      </c>
      <c r="D684" s="149"/>
      <c r="E684" s="148" t="n">
        <f aca="false">F684+G684</f>
        <v>25.06</v>
      </c>
      <c r="F684" s="148" t="n">
        <f aca="false">0.04*T684</f>
        <v>14.32</v>
      </c>
      <c r="G684" s="148" t="n">
        <f aca="false">0.03*T684</f>
        <v>10.74</v>
      </c>
      <c r="H684" s="148" t="n">
        <f aca="false">T684</f>
        <v>358</v>
      </c>
      <c r="I684" s="148" t="n">
        <f aca="false">H684*0.5</f>
        <v>179</v>
      </c>
      <c r="J684" s="25"/>
      <c r="K684" s="25"/>
      <c r="L684" s="25"/>
      <c r="M684" s="25"/>
      <c r="N684" s="25"/>
      <c r="O684" s="148" t="n">
        <v>32940</v>
      </c>
      <c r="P684" s="148" t="n">
        <v>33298</v>
      </c>
      <c r="Q684" s="463"/>
      <c r="R684" s="498"/>
      <c r="S684" s="239" t="n">
        <v>1</v>
      </c>
      <c r="T684" s="148" t="n">
        <f aca="false">(P684-O684)*S684</f>
        <v>358</v>
      </c>
      <c r="U684" s="640" t="s">
        <v>1074</v>
      </c>
      <c r="V684" s="153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481" t="s">
        <v>780</v>
      </c>
      <c r="C685" s="148" t="n">
        <f aca="false">H685+E685</f>
        <v>438.7</v>
      </c>
      <c r="D685" s="149"/>
      <c r="E685" s="148" t="n">
        <f aca="false">F685+G685</f>
        <v>28.7</v>
      </c>
      <c r="F685" s="148" t="n">
        <f aca="false">0.04*T685</f>
        <v>16.4</v>
      </c>
      <c r="G685" s="148" t="n">
        <f aca="false">0.03*T685</f>
        <v>12.3</v>
      </c>
      <c r="H685" s="148" t="n">
        <f aca="false">T685</f>
        <v>410</v>
      </c>
      <c r="I685" s="148" t="n">
        <f aca="false">H685*0.5</f>
        <v>205</v>
      </c>
      <c r="J685" s="25"/>
      <c r="K685" s="25"/>
      <c r="L685" s="25"/>
      <c r="M685" s="25"/>
      <c r="N685" s="25"/>
      <c r="O685" s="148" t="n">
        <v>16343</v>
      </c>
      <c r="P685" s="148" t="n">
        <v>16753</v>
      </c>
      <c r="Q685" s="463"/>
      <c r="R685" s="498"/>
      <c r="S685" s="239" t="n">
        <v>1</v>
      </c>
      <c r="T685" s="148" t="n">
        <f aca="false">(P685-O685)*S685</f>
        <v>410</v>
      </c>
      <c r="U685" s="640" t="s">
        <v>1075</v>
      </c>
      <c r="V685" s="153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481" t="s">
        <v>1076</v>
      </c>
      <c r="C686" s="148" t="n">
        <f aca="false">H686+E686</f>
        <v>1120.29</v>
      </c>
      <c r="D686" s="149"/>
      <c r="E686" s="148" t="n">
        <f aca="false">F686+G686</f>
        <v>73.29</v>
      </c>
      <c r="F686" s="148" t="n">
        <f aca="false">0.04*T686</f>
        <v>41.88</v>
      </c>
      <c r="G686" s="148" t="n">
        <f aca="false">0.03*T686</f>
        <v>31.41</v>
      </c>
      <c r="H686" s="148" t="n">
        <f aca="false">T686</f>
        <v>1047</v>
      </c>
      <c r="I686" s="148" t="n">
        <f aca="false">H686*0.5</f>
        <v>523.5</v>
      </c>
      <c r="J686" s="25"/>
      <c r="K686" s="25"/>
      <c r="L686" s="25"/>
      <c r="M686" s="25"/>
      <c r="N686" s="25"/>
      <c r="O686" s="148" t="n">
        <v>241492</v>
      </c>
      <c r="P686" s="148" t="n">
        <v>242539</v>
      </c>
      <c r="Q686" s="463"/>
      <c r="R686" s="498"/>
      <c r="S686" s="239" t="n">
        <v>1</v>
      </c>
      <c r="T686" s="148" t="n">
        <f aca="false">(P686-O686)*S686</f>
        <v>1047</v>
      </c>
      <c r="U686" s="640" t="s">
        <v>1077</v>
      </c>
      <c r="V686" s="153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481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63"/>
      <c r="R687" s="498"/>
      <c r="S687" s="239"/>
      <c r="T687" s="148"/>
      <c r="U687" s="640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481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63"/>
      <c r="R688" s="498"/>
      <c r="S688" s="239"/>
      <c r="T688" s="148"/>
      <c r="U688" s="640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481" t="s">
        <v>783</v>
      </c>
      <c r="C689" s="148" t="n">
        <f aca="false">H689+E689</f>
        <v>669.82</v>
      </c>
      <c r="D689" s="149"/>
      <c r="E689" s="148" t="n">
        <f aca="false">F689+G689</f>
        <v>43.82</v>
      </c>
      <c r="F689" s="148" t="n">
        <f aca="false">0.04*T689</f>
        <v>25.04</v>
      </c>
      <c r="G689" s="148" t="n">
        <f aca="false">0.03*T689</f>
        <v>18.78</v>
      </c>
      <c r="H689" s="148" t="n">
        <f aca="false">T689</f>
        <v>626</v>
      </c>
      <c r="I689" s="148" t="n">
        <f aca="false">H689*0.5</f>
        <v>313</v>
      </c>
      <c r="J689" s="25"/>
      <c r="K689" s="25"/>
      <c r="L689" s="25"/>
      <c r="M689" s="25"/>
      <c r="N689" s="25"/>
      <c r="O689" s="148" t="n">
        <v>42422</v>
      </c>
      <c r="P689" s="148" t="n">
        <v>43048</v>
      </c>
      <c r="Q689" s="463"/>
      <c r="R689" s="498"/>
      <c r="S689" s="239" t="n">
        <v>1</v>
      </c>
      <c r="T689" s="148" t="n">
        <f aca="false">(P689-O689)*S689</f>
        <v>626</v>
      </c>
      <c r="U689" s="640" t="s">
        <v>1078</v>
      </c>
      <c r="V689" s="153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494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63"/>
      <c r="R690" s="498"/>
      <c r="S690" s="239"/>
      <c r="T690" s="148"/>
      <c r="U690" s="640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481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63"/>
      <c r="R691" s="498"/>
      <c r="S691" s="239"/>
      <c r="T691" s="148"/>
      <c r="U691" s="640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481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63"/>
      <c r="R692" s="498"/>
      <c r="S692" s="239"/>
      <c r="T692" s="148"/>
      <c r="U692" s="640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481" t="s">
        <v>786</v>
      </c>
      <c r="C693" s="148" t="n">
        <f aca="false">H693+E693</f>
        <v>3759.98</v>
      </c>
      <c r="D693" s="149"/>
      <c r="E693" s="148" t="n">
        <f aca="false">F693+G693</f>
        <v>245.98</v>
      </c>
      <c r="F693" s="148" t="n">
        <f aca="false">0.04*T693</f>
        <v>140.56</v>
      </c>
      <c r="G693" s="148" t="n">
        <f aca="false">0.03*T693</f>
        <v>105.42</v>
      </c>
      <c r="H693" s="148" t="n">
        <f aca="false">T693</f>
        <v>3514</v>
      </c>
      <c r="I693" s="148" t="n">
        <f aca="false">H693*0.5</f>
        <v>1757</v>
      </c>
      <c r="J693" s="25"/>
      <c r="K693" s="25"/>
      <c r="L693" s="25"/>
      <c r="M693" s="25"/>
      <c r="N693" s="25"/>
      <c r="O693" s="148" t="n">
        <v>53022</v>
      </c>
      <c r="P693" s="148" t="n">
        <v>56536</v>
      </c>
      <c r="Q693" s="463"/>
      <c r="R693" s="498"/>
      <c r="S693" s="239" t="n">
        <v>1</v>
      </c>
      <c r="T693" s="148" t="n">
        <f aca="false">(P693-O693)*S693</f>
        <v>3514</v>
      </c>
      <c r="U693" s="640" t="s">
        <v>1079</v>
      </c>
      <c r="V693" s="153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481" t="s">
        <v>788</v>
      </c>
      <c r="C694" s="148" t="n">
        <f aca="false">H694+E694</f>
        <v>9852.56</v>
      </c>
      <c r="D694" s="149"/>
      <c r="E694" s="148" t="n">
        <f aca="false">F694+G694</f>
        <v>644.56</v>
      </c>
      <c r="F694" s="148" t="n">
        <f aca="false">0.04*T694</f>
        <v>368.32</v>
      </c>
      <c r="G694" s="148" t="n">
        <f aca="false">0.03*T694</f>
        <v>276.24</v>
      </c>
      <c r="H694" s="148" t="n">
        <f aca="false">T694</f>
        <v>9208</v>
      </c>
      <c r="I694" s="148" t="n">
        <f aca="false">H694*0.5</f>
        <v>4604</v>
      </c>
      <c r="J694" s="25"/>
      <c r="K694" s="25"/>
      <c r="L694" s="25"/>
      <c r="M694" s="25"/>
      <c r="N694" s="25"/>
      <c r="O694" s="148" t="n">
        <v>83460</v>
      </c>
      <c r="P694" s="148" t="n">
        <v>92668</v>
      </c>
      <c r="Q694" s="463"/>
      <c r="R694" s="498"/>
      <c r="S694" s="239" t="n">
        <v>1</v>
      </c>
      <c r="T694" s="148" t="n">
        <f aca="false">(P694-O694)*S694</f>
        <v>9208</v>
      </c>
      <c r="U694" s="640" t="s">
        <v>1080</v>
      </c>
      <c r="V694" s="153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481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63"/>
      <c r="R695" s="498"/>
      <c r="S695" s="239"/>
      <c r="T695" s="148"/>
      <c r="U695" s="640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481" t="s">
        <v>790</v>
      </c>
      <c r="C696" s="148" t="n">
        <f aca="false">H696+E696</f>
        <v>28.89</v>
      </c>
      <c r="D696" s="149"/>
      <c r="E696" s="148" t="n">
        <f aca="false">F696+G696</f>
        <v>1.89</v>
      </c>
      <c r="F696" s="148" t="n">
        <f aca="false">0.04*T696</f>
        <v>1.08</v>
      </c>
      <c r="G696" s="148" t="n">
        <f aca="false">0.03*T696</f>
        <v>0.81</v>
      </c>
      <c r="H696" s="148" t="n">
        <f aca="false">T696</f>
        <v>27</v>
      </c>
      <c r="I696" s="148" t="n">
        <f aca="false">H696*0.5</f>
        <v>13.5</v>
      </c>
      <c r="J696" s="25"/>
      <c r="K696" s="25"/>
      <c r="L696" s="25"/>
      <c r="M696" s="25"/>
      <c r="N696" s="25"/>
      <c r="O696" s="148" t="n">
        <v>63598</v>
      </c>
      <c r="P696" s="148" t="n">
        <v>64667</v>
      </c>
      <c r="Q696" s="463"/>
      <c r="R696" s="498"/>
      <c r="S696" s="239" t="n">
        <v>1</v>
      </c>
      <c r="T696" s="148" t="n">
        <f aca="false">(P696-O696)*S696-T683</f>
        <v>27</v>
      </c>
      <c r="U696" s="640" t="s">
        <v>1081</v>
      </c>
      <c r="V696" s="153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674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674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668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668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674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674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674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674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640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36764.13</v>
      </c>
      <c r="D706" s="465"/>
      <c r="E706" s="190"/>
      <c r="F706" s="190"/>
      <c r="G706" s="190"/>
      <c r="H706" s="190"/>
      <c r="I706" s="190" t="n">
        <f aca="false">SUM(I657:I691)</f>
        <v>10854.035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640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640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640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1354993.75868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#REF!+H109+H92+H613+H656+H657+H659+H56+H663</f>
        <v>#REF!</v>
      </c>
      <c r="I709" s="190" t="n">
        <f aca="false">I654+I85+I109+I613+I706</f>
        <v>191138.176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640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640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640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640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640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640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640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640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69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640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6" t="s">
        <v>796</v>
      </c>
      <c r="C719" s="190" t="n">
        <f aca="false">T719</f>
        <v>60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8076</v>
      </c>
      <c r="P719" s="148" t="n">
        <v>8136</v>
      </c>
      <c r="Q719" s="204"/>
      <c r="R719" s="514"/>
      <c r="S719" s="239" t="n">
        <v>1</v>
      </c>
      <c r="T719" s="148" t="n">
        <f aca="false">(P719-O719)*S719</f>
        <v>60</v>
      </c>
      <c r="U719" s="640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6" t="s">
        <v>797</v>
      </c>
      <c r="C720" s="148"/>
      <c r="D720" s="190" t="n">
        <f aca="false">P720-O720</f>
        <v>680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123350</v>
      </c>
      <c r="P720" s="148" t="n">
        <v>124030</v>
      </c>
      <c r="Q720" s="204"/>
      <c r="R720" s="514"/>
      <c r="S720" s="401" t="n">
        <v>1</v>
      </c>
      <c r="T720" s="148" t="n">
        <f aca="false">(P720-O720)*S720</f>
        <v>680</v>
      </c>
      <c r="U720" s="640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6" t="s">
        <v>798</v>
      </c>
      <c r="C721" s="190" t="n">
        <f aca="false">P721-O721</f>
        <v>40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14910</v>
      </c>
      <c r="P721" s="148" t="n">
        <v>14950</v>
      </c>
      <c r="Q721" s="204"/>
      <c r="R721" s="514"/>
      <c r="S721" s="401" t="n">
        <v>1</v>
      </c>
      <c r="T721" s="148" t="n">
        <f aca="false">(P721-O721)*S721</f>
        <v>40</v>
      </c>
      <c r="U721" s="640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6" t="s">
        <v>799</v>
      </c>
      <c r="C722" s="190" t="n">
        <f aca="false">P722-O722</f>
        <v>1080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149" t="n">
        <v>89430</v>
      </c>
      <c r="P722" s="149" t="n">
        <v>90510</v>
      </c>
      <c r="Q722" s="204"/>
      <c r="R722" s="514"/>
      <c r="S722" s="401" t="n">
        <v>1</v>
      </c>
      <c r="T722" s="148" t="n">
        <f aca="false">(P722-O722)*S722</f>
        <v>1080</v>
      </c>
      <c r="U722" s="640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6" t="s">
        <v>800</v>
      </c>
      <c r="C723" s="148" t="n">
        <f aca="false">T723</f>
        <v>203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51039</v>
      </c>
      <c r="P723" s="148" t="n">
        <v>51242</v>
      </c>
      <c r="Q723" s="204"/>
      <c r="R723" s="514"/>
      <c r="S723" s="239" t="n">
        <v>1</v>
      </c>
      <c r="T723" s="148" t="n">
        <f aca="false">(P723-O723)*S723</f>
        <v>203</v>
      </c>
      <c r="U723" s="640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6" t="s">
        <v>801</v>
      </c>
      <c r="C724" s="190" t="n">
        <f aca="false">T724</f>
        <v>832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7944</v>
      </c>
      <c r="P724" s="148" t="n">
        <v>8776</v>
      </c>
      <c r="Q724" s="237"/>
      <c r="R724" s="238"/>
      <c r="S724" s="239" t="n">
        <v>1</v>
      </c>
      <c r="T724" s="148" t="n">
        <f aca="false">P724-O724</f>
        <v>832</v>
      </c>
      <c r="U724" s="640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640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2215</v>
      </c>
      <c r="D726" s="148" t="n">
        <f aca="false">D720+D724</f>
        <v>680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640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69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69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1387753.75868</v>
      </c>
      <c r="D729" s="190" t="n">
        <f aca="false">D709+D726</f>
        <v>680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191138.176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69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69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69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69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69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58" colorId="64" zoomScale="40" zoomScaleNormal="40" zoomScalePageLayoutView="100" workbookViewId="0">
      <selection pane="topLeft" activeCell="O83" activeCellId="1" sqref="V657:V696 O8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90"/>
    <col collapsed="false" customWidth="true" hidden="false" outlineLevel="0" max="2" min="2" style="519" width="21"/>
    <col collapsed="false" customWidth="true" hidden="false" outlineLevel="0" max="3" min="3" style="519" width="0.14"/>
    <col collapsed="false" customWidth="true" hidden="false" outlineLevel="0" max="4" min="4" style="519" width="19"/>
    <col collapsed="false" customWidth="true" hidden="false" outlineLevel="0" max="5" min="5" style="519" width="17.71"/>
    <col collapsed="false" customWidth="true" hidden="false" outlineLevel="0" max="6" min="6" style="519" width="18.57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2.71"/>
    <col collapsed="false" customWidth="true" hidden="false" outlineLevel="0" max="15" min="15" style="519" width="40.14"/>
    <col collapsed="false" customWidth="false" hidden="true" outlineLevel="0" max="16" min="16" style="519" width="9.14"/>
    <col collapsed="false" customWidth="true" hidden="true" outlineLevel="0" max="17" min="17" style="519" width="14.85"/>
    <col collapsed="false" customWidth="true" hidden="false" outlineLevel="0" max="18" min="18" style="519" width="11.71"/>
    <col collapsed="false" customWidth="true" hidden="false" outlineLevel="0" max="19" min="19" style="519" width="21.57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15" hidden="false" customHeight="tru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41.25" hidden="false" customHeight="true" outlineLevel="0" collapsed="false">
      <c r="A29" s="526"/>
      <c r="B29" s="665" t="s">
        <v>1082</v>
      </c>
      <c r="C29" s="665"/>
      <c r="D29" s="665"/>
      <c r="E29" s="665"/>
      <c r="F29" s="665"/>
      <c r="G29" s="665"/>
      <c r="H29" s="665"/>
      <c r="I29" s="665"/>
      <c r="J29" s="665"/>
      <c r="K29" s="665"/>
      <c r="L29" s="665"/>
      <c r="M29" s="665"/>
      <c r="N29" s="665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35.1" hidden="false" customHeight="true" outlineLevel="0" collapsed="false">
      <c r="A33" s="531" t="s">
        <v>804</v>
      </c>
      <c r="B33" s="393" t="n">
        <f aca="false">G33+D33</f>
        <v>2482.4</v>
      </c>
      <c r="C33" s="393"/>
      <c r="D33" s="393" t="n">
        <f aca="false">E33+F33</f>
        <v>162.4</v>
      </c>
      <c r="E33" s="393" t="n">
        <f aca="false">0.04*G33</f>
        <v>92.8</v>
      </c>
      <c r="F33" s="393" t="n">
        <f aca="false">0.03*G33</f>
        <v>69.6</v>
      </c>
      <c r="G33" s="393" t="n">
        <f aca="false">S33</f>
        <v>2320</v>
      </c>
      <c r="H33" s="393" t="n">
        <f aca="false">0.6*B33</f>
        <v>1489.44</v>
      </c>
      <c r="I33" s="532"/>
      <c r="J33" s="532"/>
      <c r="K33" s="532"/>
      <c r="L33" s="532"/>
      <c r="M33" s="532"/>
      <c r="N33" s="393" t="n">
        <v>4673</v>
      </c>
      <c r="O33" s="393" t="n">
        <v>4731</v>
      </c>
      <c r="P33" s="390"/>
      <c r="Q33" s="392"/>
      <c r="R33" s="533" t="n">
        <v>40</v>
      </c>
      <c r="S33" s="393" t="n">
        <f aca="false">(O33-N33)*R33</f>
        <v>2320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35.1" hidden="false" customHeight="true" outlineLevel="0" collapsed="false">
      <c r="A34" s="531" t="s">
        <v>805</v>
      </c>
      <c r="B34" s="393" t="n">
        <f aca="false">G34+D34</f>
        <v>3081.6</v>
      </c>
      <c r="C34" s="393"/>
      <c r="D34" s="393" t="n">
        <f aca="false">E34+F34</f>
        <v>201.6</v>
      </c>
      <c r="E34" s="393" t="n">
        <f aca="false">0.04*G34</f>
        <v>115.2</v>
      </c>
      <c r="F34" s="393" t="n">
        <f aca="false">0.03*G34</f>
        <v>86.4</v>
      </c>
      <c r="G34" s="393" t="n">
        <f aca="false">S34</f>
        <v>2880</v>
      </c>
      <c r="H34" s="393" t="n">
        <f aca="false">0.6*B34</f>
        <v>1848.96</v>
      </c>
      <c r="I34" s="532"/>
      <c r="J34" s="532"/>
      <c r="K34" s="532"/>
      <c r="L34" s="532"/>
      <c r="M34" s="532"/>
      <c r="N34" s="393" t="n">
        <v>4244</v>
      </c>
      <c r="O34" s="393" t="n">
        <v>4316</v>
      </c>
      <c r="P34" s="390"/>
      <c r="Q34" s="392"/>
      <c r="R34" s="533" t="n">
        <v>40</v>
      </c>
      <c r="S34" s="393" t="n">
        <f aca="false">(O34-N34)*R34</f>
        <v>2880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35.1" hidden="false" customHeight="true" outlineLevel="0" collapsed="false">
      <c r="A35" s="531" t="s">
        <v>806</v>
      </c>
      <c r="B35" s="393" t="n">
        <f aca="false">G35+D35</f>
        <v>3381.2</v>
      </c>
      <c r="C35" s="393"/>
      <c r="D35" s="393" t="n">
        <f aca="false">E35+F35</f>
        <v>221.2</v>
      </c>
      <c r="E35" s="393" t="n">
        <f aca="false">0.04*G35</f>
        <v>126.4</v>
      </c>
      <c r="F35" s="393" t="n">
        <f aca="false">0.03*G35</f>
        <v>94.8</v>
      </c>
      <c r="G35" s="393" t="n">
        <f aca="false">S35</f>
        <v>3160</v>
      </c>
      <c r="H35" s="393" t="n">
        <f aca="false">0.6*B35</f>
        <v>2028.72</v>
      </c>
      <c r="I35" s="532"/>
      <c r="J35" s="532"/>
      <c r="K35" s="532"/>
      <c r="L35" s="532"/>
      <c r="M35" s="532"/>
      <c r="N35" s="393" t="n">
        <v>4722</v>
      </c>
      <c r="O35" s="393" t="n">
        <v>4801</v>
      </c>
      <c r="P35" s="390"/>
      <c r="Q35" s="392"/>
      <c r="R35" s="533" t="n">
        <v>40</v>
      </c>
      <c r="S35" s="393" t="n">
        <f aca="false">(O35-N35)*R35</f>
        <v>3160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35.1" hidden="false" customHeight="true" outlineLevel="0" collapsed="false">
      <c r="A36" s="531" t="s">
        <v>807</v>
      </c>
      <c r="B36" s="393" t="n">
        <f aca="false">G36+D36</f>
        <v>20415.6</v>
      </c>
      <c r="C36" s="393"/>
      <c r="D36" s="393" t="n">
        <f aca="false">E36+F36</f>
        <v>1335.6</v>
      </c>
      <c r="E36" s="393" t="n">
        <f aca="false">0.04*G36</f>
        <v>763.2</v>
      </c>
      <c r="F36" s="393" t="n">
        <f aca="false">0.03*G36</f>
        <v>572.4</v>
      </c>
      <c r="G36" s="393" t="n">
        <f aca="false">S36</f>
        <v>19080</v>
      </c>
      <c r="H36" s="393" t="n">
        <f aca="false">0.6*B36</f>
        <v>12249.36</v>
      </c>
      <c r="I36" s="532"/>
      <c r="J36" s="532"/>
      <c r="K36" s="532"/>
      <c r="L36" s="532"/>
      <c r="M36" s="532"/>
      <c r="N36" s="393" t="n">
        <v>15650</v>
      </c>
      <c r="O36" s="393" t="n">
        <v>16127</v>
      </c>
      <c r="P36" s="390"/>
      <c r="Q36" s="392"/>
      <c r="R36" s="533" t="n">
        <v>40</v>
      </c>
      <c r="S36" s="393" t="n">
        <f aca="false">(O36-N36)*R36</f>
        <v>19080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35.1" hidden="false" customHeight="true" outlineLevel="0" collapsed="false">
      <c r="A37" s="531" t="s">
        <v>808</v>
      </c>
      <c r="B37" s="393" t="n">
        <f aca="false">G37+D37</f>
        <v>2140</v>
      </c>
      <c r="C37" s="393"/>
      <c r="D37" s="393" t="n">
        <f aca="false">E37+F37</f>
        <v>140</v>
      </c>
      <c r="E37" s="393" t="n">
        <f aca="false">0.04*G37</f>
        <v>80</v>
      </c>
      <c r="F37" s="393" t="n">
        <f aca="false">0.03*G37</f>
        <v>60</v>
      </c>
      <c r="G37" s="393" t="n">
        <f aca="false">S37</f>
        <v>2000</v>
      </c>
      <c r="H37" s="393" t="n">
        <f aca="false">0.6*B37</f>
        <v>1284</v>
      </c>
      <c r="I37" s="532"/>
      <c r="J37" s="532"/>
      <c r="K37" s="532"/>
      <c r="L37" s="532"/>
      <c r="M37" s="532"/>
      <c r="N37" s="393" t="n">
        <v>6471</v>
      </c>
      <c r="O37" s="393" t="n">
        <v>6521</v>
      </c>
      <c r="P37" s="390"/>
      <c r="Q37" s="392"/>
      <c r="R37" s="533" t="n">
        <v>40</v>
      </c>
      <c r="S37" s="393" t="n">
        <f aca="false">(O37-N37)*R37</f>
        <v>2000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35.1" hidden="false" customHeight="true" outlineLevel="0" collapsed="false">
      <c r="A38" s="531" t="s">
        <v>809</v>
      </c>
      <c r="B38" s="393" t="n">
        <f aca="false">G38+D38</f>
        <v>834.6</v>
      </c>
      <c r="C38" s="393"/>
      <c r="D38" s="393" t="n">
        <f aca="false">E38+F38</f>
        <v>54.6</v>
      </c>
      <c r="E38" s="393" t="n">
        <f aca="false">0.04*G38</f>
        <v>31.2</v>
      </c>
      <c r="F38" s="393" t="n">
        <f aca="false">0.03*G38</f>
        <v>23.4</v>
      </c>
      <c r="G38" s="393" t="n">
        <f aca="false">S38</f>
        <v>780</v>
      </c>
      <c r="H38" s="393" t="n">
        <f aca="false">0.6*B38</f>
        <v>500.76</v>
      </c>
      <c r="I38" s="532"/>
      <c r="J38" s="532"/>
      <c r="K38" s="532"/>
      <c r="L38" s="532"/>
      <c r="M38" s="532"/>
      <c r="N38" s="393" t="n">
        <v>711</v>
      </c>
      <c r="O38" s="393" t="n">
        <v>737</v>
      </c>
      <c r="P38" s="390"/>
      <c r="Q38" s="392"/>
      <c r="R38" s="533" t="n">
        <v>30</v>
      </c>
      <c r="S38" s="393" t="n">
        <f aca="false">(O38-N38)*R38</f>
        <v>780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35.1" hidden="false" customHeight="true" outlineLevel="0" collapsed="false">
      <c r="A39" s="531" t="s">
        <v>810</v>
      </c>
      <c r="B39" s="393" t="n">
        <f aca="false">G39+D39</f>
        <v>2610.8</v>
      </c>
      <c r="C39" s="393"/>
      <c r="D39" s="393" t="n">
        <f aca="false">E39+F39</f>
        <v>170.8</v>
      </c>
      <c r="E39" s="393" t="n">
        <f aca="false">0.04*G39</f>
        <v>97.6</v>
      </c>
      <c r="F39" s="393" t="n">
        <f aca="false">0.03*G39</f>
        <v>73.2</v>
      </c>
      <c r="G39" s="393" t="n">
        <f aca="false">S39</f>
        <v>2440</v>
      </c>
      <c r="H39" s="393" t="n">
        <f aca="false">0.6*B39</f>
        <v>1566.48</v>
      </c>
      <c r="I39" s="532"/>
      <c r="J39" s="532"/>
      <c r="K39" s="532"/>
      <c r="L39" s="532"/>
      <c r="M39" s="532"/>
      <c r="N39" s="393" t="n">
        <v>4153</v>
      </c>
      <c r="O39" s="393" t="n">
        <v>4214</v>
      </c>
      <c r="P39" s="390"/>
      <c r="Q39" s="392"/>
      <c r="R39" s="533" t="n">
        <v>40</v>
      </c>
      <c r="S39" s="393" t="n">
        <f aca="false">(O39-N39)*R39</f>
        <v>2440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35.1" hidden="false" customHeight="true" outlineLevel="0" collapsed="false">
      <c r="A40" s="531" t="s">
        <v>811</v>
      </c>
      <c r="B40" s="393" t="n">
        <f aca="false">G40+D40</f>
        <v>3894.8</v>
      </c>
      <c r="C40" s="393"/>
      <c r="D40" s="393" t="n">
        <f aca="false">E40+F40</f>
        <v>254.8</v>
      </c>
      <c r="E40" s="393" t="n">
        <f aca="false">0.04*G40</f>
        <v>145.6</v>
      </c>
      <c r="F40" s="393" t="n">
        <f aca="false">0.03*G40</f>
        <v>109.2</v>
      </c>
      <c r="G40" s="393" t="n">
        <f aca="false">S40</f>
        <v>3640</v>
      </c>
      <c r="H40" s="393" t="n">
        <f aca="false">0.6*B40</f>
        <v>2336.88</v>
      </c>
      <c r="I40" s="532"/>
      <c r="J40" s="532"/>
      <c r="K40" s="532"/>
      <c r="L40" s="532"/>
      <c r="M40" s="532"/>
      <c r="N40" s="393" t="n">
        <v>5023</v>
      </c>
      <c r="O40" s="393" t="n">
        <v>5114</v>
      </c>
      <c r="P40" s="390"/>
      <c r="Q40" s="392"/>
      <c r="R40" s="533" t="n">
        <v>40</v>
      </c>
      <c r="S40" s="393" t="n">
        <f aca="false">(O40-N40)*R40</f>
        <v>3640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35.1" hidden="false" customHeight="true" outlineLevel="0" collapsed="false">
      <c r="A41" s="531" t="s">
        <v>812</v>
      </c>
      <c r="B41" s="393" t="n">
        <f aca="false">G41+D41</f>
        <v>4280</v>
      </c>
      <c r="C41" s="393"/>
      <c r="D41" s="393" t="n">
        <f aca="false">E41+F41</f>
        <v>280</v>
      </c>
      <c r="E41" s="393" t="n">
        <f aca="false">0.04*G41</f>
        <v>160</v>
      </c>
      <c r="F41" s="393" t="n">
        <f aca="false">0.03*G41</f>
        <v>120</v>
      </c>
      <c r="G41" s="393" t="n">
        <f aca="false">S41</f>
        <v>4000</v>
      </c>
      <c r="H41" s="393" t="n">
        <f aca="false">0.6*B41</f>
        <v>2568</v>
      </c>
      <c r="I41" s="532"/>
      <c r="J41" s="532"/>
      <c r="K41" s="532"/>
      <c r="L41" s="532"/>
      <c r="M41" s="532"/>
      <c r="N41" s="393" t="n">
        <v>8621</v>
      </c>
      <c r="O41" s="393" t="n">
        <v>8721</v>
      </c>
      <c r="P41" s="390"/>
      <c r="Q41" s="392"/>
      <c r="R41" s="533" t="n">
        <v>40</v>
      </c>
      <c r="S41" s="393" t="n">
        <f aca="false">(O41-N41)*R41</f>
        <v>4000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35.1" hidden="false" customHeight="true" outlineLevel="0" collapsed="false">
      <c r="A42" s="531" t="s">
        <v>813</v>
      </c>
      <c r="B42" s="393" t="n">
        <f aca="false">G42+D42</f>
        <v>1712</v>
      </c>
      <c r="C42" s="393"/>
      <c r="D42" s="393" t="n">
        <f aca="false">E42+F42</f>
        <v>112</v>
      </c>
      <c r="E42" s="393" t="n">
        <f aca="false">0.04*G42</f>
        <v>64</v>
      </c>
      <c r="F42" s="393" t="n">
        <f aca="false">0.03*G42</f>
        <v>48</v>
      </c>
      <c r="G42" s="393" t="n">
        <f aca="false">S42</f>
        <v>1600</v>
      </c>
      <c r="H42" s="393" t="n">
        <f aca="false">0.6*B42</f>
        <v>1027.2</v>
      </c>
      <c r="I42" s="532"/>
      <c r="J42" s="532"/>
      <c r="K42" s="532"/>
      <c r="L42" s="532"/>
      <c r="M42" s="532"/>
      <c r="N42" s="393" t="n">
        <v>1996</v>
      </c>
      <c r="O42" s="393" t="n">
        <v>2036</v>
      </c>
      <c r="P42" s="390"/>
      <c r="Q42" s="392"/>
      <c r="R42" s="533" t="n">
        <v>40</v>
      </c>
      <c r="S42" s="393" t="n">
        <f aca="false">(O42-N42)*R42</f>
        <v>1600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35.1" hidden="false" customHeight="true" outlineLevel="0" collapsed="false">
      <c r="A43" s="531" t="s">
        <v>814</v>
      </c>
      <c r="B43" s="393" t="n">
        <f aca="false">G43+D43</f>
        <v>1540.8</v>
      </c>
      <c r="C43" s="393"/>
      <c r="D43" s="393" t="n">
        <f aca="false">E43+F43</f>
        <v>100.8</v>
      </c>
      <c r="E43" s="393" t="n">
        <f aca="false">0.04*G43</f>
        <v>57.6</v>
      </c>
      <c r="F43" s="393" t="n">
        <f aca="false">0.03*G43</f>
        <v>43.2</v>
      </c>
      <c r="G43" s="393" t="n">
        <f aca="false">S43</f>
        <v>1440</v>
      </c>
      <c r="H43" s="393" t="n">
        <f aca="false">0.6*B43</f>
        <v>924.48</v>
      </c>
      <c r="I43" s="532"/>
      <c r="J43" s="532"/>
      <c r="K43" s="532"/>
      <c r="L43" s="532"/>
      <c r="M43" s="532"/>
      <c r="N43" s="393" t="n">
        <v>1500</v>
      </c>
      <c r="O43" s="393" t="n">
        <v>1536</v>
      </c>
      <c r="P43" s="390"/>
      <c r="Q43" s="392"/>
      <c r="R43" s="533" t="n">
        <v>40</v>
      </c>
      <c r="S43" s="393" t="n">
        <f aca="false">(O43-N43)*R43</f>
        <v>1440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35.1" hidden="false" customHeight="true" outlineLevel="0" collapsed="false">
      <c r="A44" s="534" t="s">
        <v>815</v>
      </c>
      <c r="B44" s="535" t="n">
        <f aca="false">G44+D44</f>
        <v>10443.2</v>
      </c>
      <c r="C44" s="535"/>
      <c r="D44" s="535" t="n">
        <f aca="false">E44+F44</f>
        <v>683.2</v>
      </c>
      <c r="E44" s="535" t="n">
        <f aca="false">0.04*G44</f>
        <v>390.4</v>
      </c>
      <c r="F44" s="535" t="n">
        <f aca="false">0.03*G44</f>
        <v>292.8</v>
      </c>
      <c r="G44" s="535" t="n">
        <f aca="false">S44</f>
        <v>9760</v>
      </c>
      <c r="H44" s="535" t="n">
        <f aca="false">0.6*B44</f>
        <v>6265.92</v>
      </c>
      <c r="I44" s="536"/>
      <c r="J44" s="536"/>
      <c r="K44" s="536"/>
      <c r="L44" s="536"/>
      <c r="M44" s="536"/>
      <c r="N44" s="535" t="n">
        <v>28052</v>
      </c>
      <c r="O44" s="535" t="n">
        <v>28296</v>
      </c>
      <c r="P44" s="537"/>
      <c r="Q44" s="538"/>
      <c r="R44" s="539" t="n">
        <v>40</v>
      </c>
      <c r="S44" s="535" t="n">
        <f aca="false">(O44-N44)*R44</f>
        <v>9760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35.1" hidden="false" customHeight="true" outlineLevel="0" collapsed="false">
      <c r="A45" s="531" t="s">
        <v>816</v>
      </c>
      <c r="B45" s="393" t="n">
        <f aca="false">G45+D45</f>
        <v>18190</v>
      </c>
      <c r="C45" s="393"/>
      <c r="D45" s="393" t="n">
        <f aca="false">E45+F45</f>
        <v>1190</v>
      </c>
      <c r="E45" s="393" t="n">
        <f aca="false">0.04*G45</f>
        <v>680</v>
      </c>
      <c r="F45" s="393" t="n">
        <f aca="false">0.03*G45</f>
        <v>510</v>
      </c>
      <c r="G45" s="393" t="n">
        <f aca="false">S45</f>
        <v>17000</v>
      </c>
      <c r="H45" s="393" t="n">
        <f aca="false">0.6*B45</f>
        <v>10914</v>
      </c>
      <c r="I45" s="532"/>
      <c r="J45" s="532"/>
      <c r="K45" s="532"/>
      <c r="L45" s="532"/>
      <c r="M45" s="532"/>
      <c r="N45" s="393" t="n">
        <v>23500</v>
      </c>
      <c r="O45" s="393" t="n">
        <v>23925</v>
      </c>
      <c r="P45" s="390"/>
      <c r="Q45" s="392"/>
      <c r="R45" s="533" t="n">
        <v>40</v>
      </c>
      <c r="S45" s="393" t="n">
        <f aca="false">(O45-N45)*R45</f>
        <v>17000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35.1" hidden="false" customHeight="true" outlineLevel="0" collapsed="false">
      <c r="A46" s="531" t="s">
        <v>817</v>
      </c>
      <c r="B46" s="393" t="n">
        <f aca="false">G46+D46</f>
        <v>14124</v>
      </c>
      <c r="C46" s="393"/>
      <c r="D46" s="393" t="n">
        <f aca="false">E46+F46</f>
        <v>924</v>
      </c>
      <c r="E46" s="393" t="n">
        <f aca="false">0.04*G46</f>
        <v>528</v>
      </c>
      <c r="F46" s="393" t="n">
        <f aca="false">0.03*G46</f>
        <v>396</v>
      </c>
      <c r="G46" s="393" t="n">
        <f aca="false">S46</f>
        <v>13200</v>
      </c>
      <c r="H46" s="393" t="n">
        <f aca="false">0.6*B46</f>
        <v>8474.4</v>
      </c>
      <c r="I46" s="532"/>
      <c r="J46" s="532"/>
      <c r="K46" s="532"/>
      <c r="L46" s="532"/>
      <c r="M46" s="532"/>
      <c r="N46" s="393" t="n">
        <v>17815</v>
      </c>
      <c r="O46" s="393" t="n">
        <v>18145</v>
      </c>
      <c r="P46" s="390"/>
      <c r="Q46" s="392"/>
      <c r="R46" s="533" t="n">
        <v>40</v>
      </c>
      <c r="S46" s="393" t="n">
        <f aca="false">(O46-N46)*R46</f>
        <v>13200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35.1" hidden="false" customHeight="true" outlineLevel="0" collapsed="false">
      <c r="A47" s="531" t="s">
        <v>818</v>
      </c>
      <c r="B47" s="393" t="n">
        <f aca="false">G47+D47</f>
        <v>1412.4</v>
      </c>
      <c r="C47" s="393"/>
      <c r="D47" s="393" t="n">
        <f aca="false">E47+F47</f>
        <v>92.4</v>
      </c>
      <c r="E47" s="393" t="n">
        <f aca="false">0.04*G47</f>
        <v>52.8</v>
      </c>
      <c r="F47" s="393" t="n">
        <f aca="false">0.03*G47</f>
        <v>39.6</v>
      </c>
      <c r="G47" s="393" t="n">
        <f aca="false">S47</f>
        <v>1320</v>
      </c>
      <c r="H47" s="393" t="n">
        <f aca="false">0.6*B47</f>
        <v>847.44</v>
      </c>
      <c r="I47" s="532"/>
      <c r="J47" s="532"/>
      <c r="K47" s="532"/>
      <c r="L47" s="532"/>
      <c r="M47" s="532"/>
      <c r="N47" s="393" t="n">
        <v>2658</v>
      </c>
      <c r="O47" s="393" t="n">
        <v>2691</v>
      </c>
      <c r="P47" s="390"/>
      <c r="Q47" s="392"/>
      <c r="R47" s="533" t="n">
        <v>40</v>
      </c>
      <c r="S47" s="393" t="n">
        <f aca="false">(O47-N47)*R47</f>
        <v>1320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35.1" hidden="false" customHeight="tru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35.1" hidden="false" customHeight="true" outlineLevel="0" collapsed="false">
      <c r="A49" s="531" t="s">
        <v>819</v>
      </c>
      <c r="B49" s="393" t="n">
        <f aca="false">G49+D49</f>
        <v>28697.4</v>
      </c>
      <c r="C49" s="393"/>
      <c r="D49" s="393" t="n">
        <f aca="false">E49+F49</f>
        <v>1877.4</v>
      </c>
      <c r="E49" s="393" t="n">
        <f aca="false">0.04*G49</f>
        <v>1072.8</v>
      </c>
      <c r="F49" s="393" t="n">
        <f aca="false">0.03*G49</f>
        <v>804.6</v>
      </c>
      <c r="G49" s="393" t="n">
        <f aca="false">S49</f>
        <v>26820</v>
      </c>
      <c r="H49" s="393" t="n">
        <f aca="false">0.6*B49</f>
        <v>17218.44</v>
      </c>
      <c r="I49" s="532"/>
      <c r="J49" s="532"/>
      <c r="K49" s="532"/>
      <c r="L49" s="532"/>
      <c r="M49" s="532"/>
      <c r="N49" s="393" t="n">
        <v>25163</v>
      </c>
      <c r="O49" s="393" t="n">
        <v>25610</v>
      </c>
      <c r="P49" s="390"/>
      <c r="Q49" s="392"/>
      <c r="R49" s="533" t="n">
        <v>60</v>
      </c>
      <c r="S49" s="393" t="n">
        <f aca="false">(O49-N49)*R49</f>
        <v>26820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35.1" hidden="false" customHeight="true" outlineLevel="0" collapsed="false">
      <c r="A50" s="531" t="s">
        <v>820</v>
      </c>
      <c r="B50" s="393" t="n">
        <f aca="false">G50+D50</f>
        <v>3852</v>
      </c>
      <c r="C50" s="393"/>
      <c r="D50" s="393" t="n">
        <f aca="false">E50+F50</f>
        <v>252</v>
      </c>
      <c r="E50" s="393" t="n">
        <f aca="false">0.04*G50</f>
        <v>144</v>
      </c>
      <c r="F50" s="393" t="n">
        <f aca="false">0.03*G50</f>
        <v>108</v>
      </c>
      <c r="G50" s="393" t="n">
        <f aca="false">S50</f>
        <v>3600</v>
      </c>
      <c r="H50" s="393" t="n">
        <f aca="false">0.6*B50</f>
        <v>2311.2</v>
      </c>
      <c r="I50" s="532"/>
      <c r="J50" s="532"/>
      <c r="K50" s="532"/>
      <c r="L50" s="532"/>
      <c r="M50" s="532"/>
      <c r="N50" s="393" t="n">
        <v>3227</v>
      </c>
      <c r="O50" s="393" t="n">
        <v>3317</v>
      </c>
      <c r="P50" s="390"/>
      <c r="Q50" s="392"/>
      <c r="R50" s="533" t="n">
        <v>40</v>
      </c>
      <c r="S50" s="393" t="n">
        <f aca="false">(O50-N50)*R50</f>
        <v>3600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35.1" hidden="false" customHeight="true" outlineLevel="0" collapsed="false">
      <c r="A51" s="531" t="s">
        <v>821</v>
      </c>
      <c r="B51" s="393" t="n">
        <f aca="false">G51+D51</f>
        <v>2140</v>
      </c>
      <c r="C51" s="393"/>
      <c r="D51" s="393" t="n">
        <f aca="false">E51+F51</f>
        <v>140</v>
      </c>
      <c r="E51" s="393" t="n">
        <f aca="false">0.04*G51</f>
        <v>80</v>
      </c>
      <c r="F51" s="393" t="n">
        <f aca="false">0.03*G51</f>
        <v>60</v>
      </c>
      <c r="G51" s="393" t="n">
        <f aca="false">S51</f>
        <v>2000</v>
      </c>
      <c r="H51" s="393" t="n">
        <f aca="false">0.6*B51</f>
        <v>1284</v>
      </c>
      <c r="I51" s="532"/>
      <c r="J51" s="532"/>
      <c r="K51" s="532"/>
      <c r="L51" s="532"/>
      <c r="M51" s="532"/>
      <c r="N51" s="393" t="n">
        <v>2558</v>
      </c>
      <c r="O51" s="393" t="n">
        <v>2608</v>
      </c>
      <c r="P51" s="390"/>
      <c r="Q51" s="392"/>
      <c r="R51" s="533" t="n">
        <v>40</v>
      </c>
      <c r="S51" s="393" t="n">
        <f aca="false">(O51-N51)*R51</f>
        <v>2000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35.1" hidden="false" customHeight="true" outlineLevel="0" collapsed="false">
      <c r="A52" s="531" t="s">
        <v>822</v>
      </c>
      <c r="B52" s="393" t="n">
        <f aca="false">G52+D52</f>
        <v>2867.6</v>
      </c>
      <c r="C52" s="393"/>
      <c r="D52" s="393" t="n">
        <f aca="false">E52+F52</f>
        <v>187.6</v>
      </c>
      <c r="E52" s="393" t="n">
        <f aca="false">0.04*G52</f>
        <v>107.2</v>
      </c>
      <c r="F52" s="393" t="n">
        <f aca="false">0.03*G52</f>
        <v>80.4</v>
      </c>
      <c r="G52" s="393" t="n">
        <f aca="false">S52</f>
        <v>2680</v>
      </c>
      <c r="H52" s="393" t="n">
        <f aca="false">0.6*B52</f>
        <v>1720.56</v>
      </c>
      <c r="I52" s="532"/>
      <c r="J52" s="532"/>
      <c r="K52" s="532"/>
      <c r="L52" s="532"/>
      <c r="M52" s="532"/>
      <c r="N52" s="393" t="n">
        <v>5258</v>
      </c>
      <c r="O52" s="393" t="n">
        <v>5325</v>
      </c>
      <c r="P52" s="390"/>
      <c r="Q52" s="392"/>
      <c r="R52" s="533" t="n">
        <v>40</v>
      </c>
      <c r="S52" s="393" t="n">
        <f aca="false">(O52-N52)*R52</f>
        <v>2680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35.1" hidden="false" customHeight="true" outlineLevel="0" collapsed="false">
      <c r="A53" s="531" t="s">
        <v>823</v>
      </c>
      <c r="B53" s="393" t="n">
        <f aca="false">G53+D53</f>
        <v>12369.2</v>
      </c>
      <c r="C53" s="393"/>
      <c r="D53" s="393" t="n">
        <f aca="false">E53+F53</f>
        <v>809.2</v>
      </c>
      <c r="E53" s="393" t="n">
        <f aca="false">0.04*G53</f>
        <v>462.4</v>
      </c>
      <c r="F53" s="393" t="n">
        <f aca="false">0.03*G53</f>
        <v>346.8</v>
      </c>
      <c r="G53" s="393" t="n">
        <f aca="false">S53</f>
        <v>11560</v>
      </c>
      <c r="H53" s="393" t="n">
        <f aca="false">0.6*B53</f>
        <v>7421.52</v>
      </c>
      <c r="I53" s="532"/>
      <c r="J53" s="532"/>
      <c r="K53" s="532"/>
      <c r="L53" s="532"/>
      <c r="M53" s="532"/>
      <c r="N53" s="393" t="n">
        <v>29983</v>
      </c>
      <c r="O53" s="393" t="n">
        <v>30272</v>
      </c>
      <c r="P53" s="390"/>
      <c r="Q53" s="392"/>
      <c r="R53" s="533" t="n">
        <v>40</v>
      </c>
      <c r="S53" s="393" t="n">
        <f aca="false">(O53-N53)*R53</f>
        <v>11560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35.1" hidden="false" customHeight="true" outlineLevel="0" collapsed="false">
      <c r="A54" s="531" t="s">
        <v>824</v>
      </c>
      <c r="B54" s="393" t="n">
        <f aca="false">G54+D54</f>
        <v>7532.8</v>
      </c>
      <c r="C54" s="393"/>
      <c r="D54" s="393" t="n">
        <f aca="false">E54+F54</f>
        <v>492.8</v>
      </c>
      <c r="E54" s="393" t="n">
        <f aca="false">0.04*G54</f>
        <v>281.6</v>
      </c>
      <c r="F54" s="393" t="n">
        <f aca="false">0.03*G54</f>
        <v>211.2</v>
      </c>
      <c r="G54" s="393" t="n">
        <f aca="false">S54</f>
        <v>7040</v>
      </c>
      <c r="H54" s="393" t="n">
        <f aca="false">0.6*B54</f>
        <v>4519.68</v>
      </c>
      <c r="I54" s="532"/>
      <c r="J54" s="532"/>
      <c r="K54" s="532"/>
      <c r="L54" s="532"/>
      <c r="M54" s="532"/>
      <c r="N54" s="393" t="n">
        <v>9402</v>
      </c>
      <c r="O54" s="393" t="n">
        <v>9578</v>
      </c>
      <c r="P54" s="390"/>
      <c r="Q54" s="392"/>
      <c r="R54" s="533" t="n">
        <v>40</v>
      </c>
      <c r="S54" s="393" t="n">
        <f aca="false">(O54-N54)*R54</f>
        <v>7040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35.1" hidden="false" customHeight="true" outlineLevel="0" collapsed="false">
      <c r="A55" s="531" t="s">
        <v>825</v>
      </c>
      <c r="B55" s="393" t="n">
        <f aca="false">G55+D55</f>
        <v>1797.6</v>
      </c>
      <c r="C55" s="393"/>
      <c r="D55" s="393" t="n">
        <f aca="false">E55+F55</f>
        <v>117.6</v>
      </c>
      <c r="E55" s="393" t="n">
        <f aca="false">0.04*G55</f>
        <v>67.2</v>
      </c>
      <c r="F55" s="393" t="n">
        <f aca="false">0.03*G55</f>
        <v>50.4</v>
      </c>
      <c r="G55" s="393" t="n">
        <f aca="false">S55</f>
        <v>1680</v>
      </c>
      <c r="H55" s="393" t="n">
        <f aca="false">0.6*B55</f>
        <v>1078.56</v>
      </c>
      <c r="I55" s="532"/>
      <c r="J55" s="532"/>
      <c r="K55" s="532"/>
      <c r="L55" s="532"/>
      <c r="M55" s="532"/>
      <c r="N55" s="393" t="n">
        <v>2081</v>
      </c>
      <c r="O55" s="393" t="n">
        <v>2123</v>
      </c>
      <c r="P55" s="390"/>
      <c r="Q55" s="392"/>
      <c r="R55" s="533" t="n">
        <v>40</v>
      </c>
      <c r="S55" s="393" t="n">
        <f aca="false">(O55-N55)*R55</f>
        <v>1680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35.1" hidden="false" customHeight="true" outlineLevel="0" collapsed="false">
      <c r="A56" s="531" t="s">
        <v>826</v>
      </c>
      <c r="B56" s="393" t="n">
        <f aca="false">G56+D56</f>
        <v>21956.4</v>
      </c>
      <c r="C56" s="393"/>
      <c r="D56" s="393" t="n">
        <f aca="false">E56+F56</f>
        <v>1436.4</v>
      </c>
      <c r="E56" s="393" t="n">
        <f aca="false">0.04*G56</f>
        <v>820.8</v>
      </c>
      <c r="F56" s="393" t="n">
        <f aca="false">0.03*G56</f>
        <v>615.6</v>
      </c>
      <c r="G56" s="393" t="n">
        <f aca="false">S56</f>
        <v>20520</v>
      </c>
      <c r="H56" s="393" t="n">
        <f aca="false">0.6*B56</f>
        <v>13173.84</v>
      </c>
      <c r="I56" s="532"/>
      <c r="J56" s="532"/>
      <c r="K56" s="532"/>
      <c r="L56" s="532"/>
      <c r="M56" s="532"/>
      <c r="N56" s="393" t="n">
        <v>42514</v>
      </c>
      <c r="O56" s="393" t="n">
        <v>43027</v>
      </c>
      <c r="P56" s="390"/>
      <c r="Q56" s="392"/>
      <c r="R56" s="533" t="n">
        <v>40</v>
      </c>
      <c r="S56" s="393" t="n">
        <f aca="false">(O56-N56)*R56</f>
        <v>20520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35.1" hidden="false" customHeight="true" outlineLevel="0" collapsed="false">
      <c r="A57" s="531" t="s">
        <v>827</v>
      </c>
      <c r="B57" s="393" t="n">
        <f aca="false">G57+D57</f>
        <v>10357.6</v>
      </c>
      <c r="C57" s="393"/>
      <c r="D57" s="393" t="n">
        <f aca="false">E57+F57</f>
        <v>677.6</v>
      </c>
      <c r="E57" s="393" t="n">
        <f aca="false">0.04*G57</f>
        <v>387.2</v>
      </c>
      <c r="F57" s="393" t="n">
        <f aca="false">0.03*G57</f>
        <v>290.4</v>
      </c>
      <c r="G57" s="393" t="n">
        <f aca="false">S57</f>
        <v>9680</v>
      </c>
      <c r="H57" s="393" t="n">
        <f aca="false">0.6*B57</f>
        <v>6214.56</v>
      </c>
      <c r="I57" s="532"/>
      <c r="J57" s="532"/>
      <c r="K57" s="532"/>
      <c r="L57" s="532"/>
      <c r="M57" s="532"/>
      <c r="N57" s="393" t="n">
        <v>11823</v>
      </c>
      <c r="O57" s="393" t="n">
        <v>12065</v>
      </c>
      <c r="P57" s="390"/>
      <c r="Q57" s="392"/>
      <c r="R57" s="533" t="n">
        <v>40</v>
      </c>
      <c r="S57" s="393" t="n">
        <f aca="false">(O57-N57)*R57</f>
        <v>9680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35.1" hidden="false" customHeight="tru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35.1" hidden="false" customHeight="true" outlineLevel="0" collapsed="false">
      <c r="A59" s="531" t="s">
        <v>829</v>
      </c>
      <c r="B59" s="540" t="n">
        <f aca="false">G59+D59</f>
        <v>5735.2</v>
      </c>
      <c r="C59" s="540"/>
      <c r="D59" s="540" t="n">
        <f aca="false">E59+F59</f>
        <v>375.2</v>
      </c>
      <c r="E59" s="540" t="n">
        <f aca="false">0.04*G59</f>
        <v>214.4</v>
      </c>
      <c r="F59" s="540" t="n">
        <f aca="false">0.03*G59</f>
        <v>160.8</v>
      </c>
      <c r="G59" s="540" t="n">
        <f aca="false">S59</f>
        <v>5360</v>
      </c>
      <c r="H59" s="540" t="n">
        <f aca="false">0.6*B59</f>
        <v>3441.12</v>
      </c>
      <c r="I59" s="532"/>
      <c r="J59" s="532"/>
      <c r="K59" s="532"/>
      <c r="L59" s="532"/>
      <c r="M59" s="532"/>
      <c r="N59" s="540" t="n">
        <v>1296</v>
      </c>
      <c r="O59" s="540" t="n">
        <v>1430</v>
      </c>
      <c r="P59" s="390"/>
      <c r="Q59" s="541"/>
      <c r="R59" s="542" t="n">
        <v>40</v>
      </c>
      <c r="S59" s="540" t="n">
        <f aca="false">(O59-N59)*R59</f>
        <v>5360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35.1" hidden="false" customHeight="true" outlineLevel="0" collapsed="false">
      <c r="A60" s="531" t="s">
        <v>830</v>
      </c>
      <c r="B60" s="393" t="n">
        <f aca="false">G60+D60</f>
        <v>4879.2</v>
      </c>
      <c r="C60" s="393"/>
      <c r="D60" s="393" t="n">
        <f aca="false">E60+F60</f>
        <v>319.2</v>
      </c>
      <c r="E60" s="393" t="n">
        <f aca="false">0.04*G60</f>
        <v>182.4</v>
      </c>
      <c r="F60" s="393" t="n">
        <f aca="false">0.03*G60</f>
        <v>136.8</v>
      </c>
      <c r="G60" s="393" t="n">
        <f aca="false">S60</f>
        <v>4560</v>
      </c>
      <c r="H60" s="393" t="n">
        <f aca="false">0.6*B60</f>
        <v>2927.52</v>
      </c>
      <c r="I60" s="543"/>
      <c r="J60" s="543"/>
      <c r="K60" s="543"/>
      <c r="L60" s="543"/>
      <c r="M60" s="543"/>
      <c r="N60" s="393" t="n">
        <v>1714</v>
      </c>
      <c r="O60" s="393" t="n">
        <v>1866</v>
      </c>
      <c r="P60" s="544"/>
      <c r="Q60" s="392"/>
      <c r="R60" s="533" t="n">
        <v>30</v>
      </c>
      <c r="S60" s="393" t="n">
        <f aca="false">(O60-N60)*R60</f>
        <v>4560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35.1" hidden="false" customHeight="true" outlineLevel="0" collapsed="false">
      <c r="A61" s="545" t="s">
        <v>831</v>
      </c>
      <c r="B61" s="206" t="n">
        <f aca="false">G61</f>
        <v>2136</v>
      </c>
      <c r="C61" s="207"/>
      <c r="D61" s="206" t="n">
        <f aca="false">E61+F61</f>
        <v>149.52</v>
      </c>
      <c r="E61" s="206" t="n">
        <f aca="false">0.04*G61</f>
        <v>85.44</v>
      </c>
      <c r="F61" s="206" t="n">
        <f aca="false">0.03*G61</f>
        <v>64.08</v>
      </c>
      <c r="G61" s="207" t="n">
        <f aca="false">S61</f>
        <v>2136</v>
      </c>
      <c r="H61" s="546" t="n">
        <f aca="false">B61*0.4</f>
        <v>854.4</v>
      </c>
      <c r="I61" s="216"/>
      <c r="J61" s="216"/>
      <c r="K61" s="216"/>
      <c r="L61" s="216"/>
      <c r="M61" s="216"/>
      <c r="N61" s="207" t="n">
        <v>6923</v>
      </c>
      <c r="O61" s="207" t="n">
        <v>9059</v>
      </c>
      <c r="P61" s="547"/>
      <c r="Q61" s="548"/>
      <c r="R61" s="548" t="n">
        <v>1</v>
      </c>
      <c r="S61" s="207" t="n">
        <f aca="false">(O61-N61)*R61</f>
        <v>2136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35.1" hidden="false" customHeight="true" outlineLevel="0" collapsed="false">
      <c r="A62" s="549" t="s">
        <v>832</v>
      </c>
      <c r="B62" s="395" t="n">
        <f aca="false">SUM(B33:B61)-B44</f>
        <v>184421.2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653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35.1" hidden="false" customHeight="tru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35.1" hidden="false" customHeight="true" outlineLevel="0" collapsed="false">
      <c r="A64" s="666" t="s">
        <v>80</v>
      </c>
      <c r="B64" s="206" t="n">
        <f aca="false">G64</f>
        <v>1241</v>
      </c>
      <c r="C64" s="207"/>
      <c r="D64" s="206" t="n">
        <f aca="false">E64+F64</f>
        <v>86.87</v>
      </c>
      <c r="E64" s="206" t="n">
        <f aca="false">0.04*G64</f>
        <v>49.64</v>
      </c>
      <c r="F64" s="206" t="n">
        <f aca="false">0.03*G64</f>
        <v>37.23</v>
      </c>
      <c r="G64" s="207" t="n">
        <f aca="false">S64</f>
        <v>1241</v>
      </c>
      <c r="H64" s="546" t="n">
        <f aca="false">B64*0.4</f>
        <v>496.4</v>
      </c>
      <c r="I64" s="216"/>
      <c r="J64" s="216"/>
      <c r="K64" s="216"/>
      <c r="L64" s="216"/>
      <c r="M64" s="216"/>
      <c r="N64" s="207" t="n">
        <v>21629</v>
      </c>
      <c r="O64" s="207" t="n">
        <v>22870</v>
      </c>
      <c r="P64" s="547"/>
      <c r="Q64" s="548"/>
      <c r="R64" s="548" t="n">
        <v>1</v>
      </c>
      <c r="S64" s="207" t="n">
        <f aca="false">(O64-N64)*R64</f>
        <v>1241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35.1" hidden="false" customHeight="true" outlineLevel="0" collapsed="false">
      <c r="A65" s="551" t="s">
        <v>833</v>
      </c>
      <c r="B65" s="389" t="n">
        <f aca="false">(G65+D65)</f>
        <v>485708.310000005</v>
      </c>
      <c r="C65" s="389"/>
      <c r="D65" s="389" t="n">
        <f aca="false">E65+F65</f>
        <v>31775.3100000003</v>
      </c>
      <c r="E65" s="389" t="n">
        <f aca="false">0.04*G65</f>
        <v>18157.3200000002</v>
      </c>
      <c r="F65" s="389" t="n">
        <f aca="false">0.03*G65</f>
        <v>13617.9900000001</v>
      </c>
      <c r="G65" s="389" t="n">
        <f aca="false">(S65+S66)</f>
        <v>453933.000000005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79019.15</v>
      </c>
      <c r="O65" s="391" t="n">
        <v>79759.6</v>
      </c>
      <c r="P65" s="390"/>
      <c r="Q65" s="392" t="s">
        <v>835</v>
      </c>
      <c r="R65" s="389" t="n">
        <v>300</v>
      </c>
      <c r="S65" s="393" t="n">
        <f aca="false">(O65-N65)*R65</f>
        <v>222135.000000003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35.1" hidden="false" customHeight="tru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73183.04</v>
      </c>
      <c r="O66" s="391" t="n">
        <v>73955.7</v>
      </c>
      <c r="P66" s="390"/>
      <c r="Q66" s="392" t="s">
        <v>835</v>
      </c>
      <c r="R66" s="389" t="n">
        <v>300</v>
      </c>
      <c r="S66" s="393" t="n">
        <f aca="false">(O66-N66)*R66</f>
        <v>231798.000000001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B65-(B62+B44+B86+'Март 2021  '!C328)</f>
        <v>119719.550000005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/>
      <c r="C77" s="207"/>
      <c r="D77" s="206"/>
      <c r="E77" s="206"/>
      <c r="F77" s="206"/>
      <c r="G77" s="207"/>
      <c r="H77" s="546"/>
      <c r="I77" s="216"/>
      <c r="J77" s="216"/>
      <c r="K77" s="216"/>
      <c r="L77" s="216"/>
      <c r="M77" s="216"/>
      <c r="N77" s="207"/>
      <c r="O77" s="207"/>
      <c r="P77" s="134"/>
      <c r="Q77" s="135"/>
      <c r="R77" s="135"/>
      <c r="S77" s="131"/>
      <c r="T77" s="209"/>
      <c r="U77" s="210"/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8680</v>
      </c>
      <c r="C78" s="207"/>
      <c r="D78" s="206" t="n">
        <f aca="false">E78+F78</f>
        <v>607.6</v>
      </c>
      <c r="E78" s="206" t="n">
        <f aca="false">0.04*G78</f>
        <v>347.2</v>
      </c>
      <c r="F78" s="206" t="n">
        <f aca="false">0.03*G78</f>
        <v>260.4</v>
      </c>
      <c r="G78" s="207" t="n">
        <f aca="false">S78</f>
        <v>8680</v>
      </c>
      <c r="H78" s="546" t="n">
        <f aca="false">B78*0.4</f>
        <v>3472</v>
      </c>
      <c r="I78" s="216"/>
      <c r="J78" s="216"/>
      <c r="K78" s="216"/>
      <c r="L78" s="216"/>
      <c r="M78" s="216"/>
      <c r="N78" s="32" t="n">
        <v>104064</v>
      </c>
      <c r="O78" s="148" t="n">
        <v>112744</v>
      </c>
      <c r="P78" s="466"/>
      <c r="Q78" s="498"/>
      <c r="R78" s="498" t="n">
        <v>1</v>
      </c>
      <c r="S78" s="149" t="n">
        <f aca="false">(O78-N78)*R78</f>
        <v>8680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2101.48</v>
      </c>
      <c r="C79" s="206"/>
      <c r="D79" s="206" t="n">
        <f aca="false">E79+F79</f>
        <v>137.48</v>
      </c>
      <c r="E79" s="206" t="n">
        <f aca="false">0.04*G79</f>
        <v>78.56</v>
      </c>
      <c r="F79" s="206" t="n">
        <f aca="false">0.03*G79</f>
        <v>58.92</v>
      </c>
      <c r="G79" s="206" t="n">
        <f aca="false">S79</f>
        <v>1964</v>
      </c>
      <c r="H79" s="206" t="n">
        <f aca="false">0.6*B79</f>
        <v>1260.888</v>
      </c>
      <c r="I79" s="208"/>
      <c r="J79" s="208"/>
      <c r="K79" s="208"/>
      <c r="L79" s="208"/>
      <c r="M79" s="208" t="s">
        <v>170</v>
      </c>
      <c r="N79" s="32" t="n">
        <v>38133</v>
      </c>
      <c r="O79" s="148" t="n">
        <v>40097</v>
      </c>
      <c r="P79" s="204"/>
      <c r="Q79" s="276"/>
      <c r="R79" s="239" t="n">
        <v>1</v>
      </c>
      <c r="S79" s="148" t="n">
        <f aca="false">(O79-N79)*R79</f>
        <v>1964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1625.33</v>
      </c>
      <c r="C80" s="329"/>
      <c r="D80" s="329" t="n">
        <f aca="false">E80+F80</f>
        <v>106.33</v>
      </c>
      <c r="E80" s="329" t="n">
        <f aca="false">0.04*G80</f>
        <v>60.76</v>
      </c>
      <c r="F80" s="329" t="n">
        <f aca="false">0.03*G80</f>
        <v>45.57</v>
      </c>
      <c r="G80" s="329" t="n">
        <f aca="false">S80</f>
        <v>1519</v>
      </c>
      <c r="H80" s="329"/>
      <c r="I80" s="208"/>
      <c r="J80" s="208"/>
      <c r="K80" s="208"/>
      <c r="L80" s="208"/>
      <c r="M80" s="208" t="s">
        <v>340</v>
      </c>
      <c r="N80" s="40" t="n">
        <v>31042</v>
      </c>
      <c r="O80" s="194" t="n">
        <v>32561</v>
      </c>
      <c r="P80" s="237"/>
      <c r="Q80" s="561"/>
      <c r="R80" s="194" t="n">
        <v>1</v>
      </c>
      <c r="S80" s="148" t="n">
        <f aca="false">(O80-N80)*R80</f>
        <v>1519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253.59</v>
      </c>
      <c r="C82" s="329"/>
      <c r="D82" s="329" t="n">
        <f aca="false">E82+F82</f>
        <v>16.59</v>
      </c>
      <c r="E82" s="329" t="n">
        <f aca="false">0.04*G82</f>
        <v>9.48</v>
      </c>
      <c r="F82" s="329" t="n">
        <f aca="false">0.03*G82</f>
        <v>7.11</v>
      </c>
      <c r="G82" s="329" t="n">
        <f aca="false">S82</f>
        <v>237</v>
      </c>
      <c r="H82" s="329"/>
      <c r="I82" s="208"/>
      <c r="J82" s="208"/>
      <c r="K82" s="208"/>
      <c r="L82" s="208"/>
      <c r="M82" s="208" t="s">
        <v>340</v>
      </c>
      <c r="N82" s="40" t="n">
        <v>5125</v>
      </c>
      <c r="O82" s="194" t="n">
        <v>5362</v>
      </c>
      <c r="P82" s="237"/>
      <c r="Q82" s="561"/>
      <c r="R82" s="194" t="n">
        <v>1</v>
      </c>
      <c r="S82" s="194" t="n">
        <f aca="false">O82-N82</f>
        <v>237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1092.47</v>
      </c>
      <c r="C83" s="206"/>
      <c r="D83" s="206" t="n">
        <f aca="false">E83+F83</f>
        <v>71.47</v>
      </c>
      <c r="E83" s="206" t="n">
        <f aca="false">0.04*G83</f>
        <v>40.84</v>
      </c>
      <c r="F83" s="206" t="n">
        <f aca="false">0.03*G83</f>
        <v>30.63</v>
      </c>
      <c r="G83" s="206" t="n">
        <f aca="false">S83</f>
        <v>1021</v>
      </c>
      <c r="H83" s="206" t="n">
        <f aca="false">0.6*B83</f>
        <v>655.482</v>
      </c>
      <c r="I83" s="208"/>
      <c r="J83" s="208"/>
      <c r="K83" s="208"/>
      <c r="L83" s="208"/>
      <c r="M83" s="208"/>
      <c r="N83" s="130" t="n">
        <v>25796</v>
      </c>
      <c r="O83" s="206" t="n">
        <v>26817</v>
      </c>
      <c r="P83" s="9"/>
      <c r="Q83" s="151"/>
      <c r="R83" s="206" t="n">
        <v>1</v>
      </c>
      <c r="S83" s="206" t="n">
        <f aca="false">(O83-N83)*R83</f>
        <v>1021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342.4</v>
      </c>
      <c r="C84" s="329"/>
      <c r="D84" s="329" t="n">
        <f aca="false">E84+F84</f>
        <v>22.4</v>
      </c>
      <c r="E84" s="329" t="n">
        <f aca="false">0.04*G84</f>
        <v>12.8</v>
      </c>
      <c r="F84" s="329" t="n">
        <f aca="false">0.03*G84</f>
        <v>9.6</v>
      </c>
      <c r="G84" s="329" t="n">
        <f aca="false">S84</f>
        <v>320</v>
      </c>
      <c r="H84" s="329"/>
      <c r="I84" s="208"/>
      <c r="J84" s="208"/>
      <c r="K84" s="208"/>
      <c r="L84" s="208"/>
      <c r="M84" s="208" t="s">
        <v>340</v>
      </c>
      <c r="N84" s="40" t="n">
        <v>13286</v>
      </c>
      <c r="O84" s="194" t="n">
        <v>13606</v>
      </c>
      <c r="P84" s="237"/>
      <c r="Q84" s="561"/>
      <c r="R84" s="194" t="n">
        <v>1</v>
      </c>
      <c r="S84" s="194" t="n">
        <f aca="false">O84-N84</f>
        <v>320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7412</v>
      </c>
      <c r="C85" s="207"/>
      <c r="D85" s="206" t="n">
        <f aca="false">E85+F85</f>
        <v>518.84</v>
      </c>
      <c r="E85" s="206" t="n">
        <f aca="false">0.04*G85</f>
        <v>296.48</v>
      </c>
      <c r="F85" s="206" t="n">
        <f aca="false">0.03*G85</f>
        <v>222.36</v>
      </c>
      <c r="G85" s="207" t="n">
        <f aca="false">S85</f>
        <v>7412</v>
      </c>
      <c r="H85" s="546" t="n">
        <f aca="false">B85*0.4</f>
        <v>2964.8</v>
      </c>
      <c r="I85" s="216"/>
      <c r="J85" s="216"/>
      <c r="K85" s="216"/>
      <c r="L85" s="216"/>
      <c r="M85" s="216"/>
      <c r="N85" s="126" t="n">
        <v>117681</v>
      </c>
      <c r="O85" s="149" t="n">
        <v>125093</v>
      </c>
      <c r="P85" s="466"/>
      <c r="Q85" s="498"/>
      <c r="R85" s="498" t="n">
        <v>1</v>
      </c>
      <c r="S85" s="149" t="n">
        <f aca="false">(O85-N85)*R85</f>
        <v>7412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SUM(B75:B85)+B64</f>
        <v>23248.27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1" ySplit="6" topLeftCell="B327" activePane="bottomRight" state="frozen"/>
      <selection pane="topLeft" activeCell="A1" activeCellId="0" sqref="A1"/>
      <selection pane="topRight" activeCell="B1" activeCellId="0" sqref="B1"/>
      <selection pane="bottomLeft" activeCell="A327" activeCellId="0" sqref="A327"/>
      <selection pane="bottomRight" activeCell="G305" activeCellId="1" sqref="V657:V696 G30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0.85"/>
    <col collapsed="false" customWidth="true" hidden="false" outlineLevel="0" max="3" min="3" style="1" width="22.71"/>
    <col collapsed="false" customWidth="true" hidden="false" outlineLevel="0" max="4" min="4" style="1" width="22.57"/>
    <col collapsed="false" customWidth="true" hidden="false" outlineLevel="0" max="5" min="5" style="1" width="18"/>
    <col collapsed="false" customWidth="true" hidden="false" outlineLevel="0" max="6" min="6" style="1" width="18.43"/>
    <col collapsed="false" customWidth="true" hidden="false" outlineLevel="0" max="7" min="7" style="1" width="18"/>
    <col collapsed="false" customWidth="true" hidden="false" outlineLevel="0" max="8" min="8" style="1" width="19.85"/>
    <col collapsed="false" customWidth="true" hidden="false" outlineLevel="0" max="9" min="9" style="1" width="32.14"/>
    <col collapsed="false" customWidth="true" hidden="false" outlineLevel="0" max="10" min="10" style="1" width="0.29"/>
    <col collapsed="false" customWidth="true" hidden="true" outlineLevel="0" max="11" min="11" style="1" width="31.14"/>
    <col collapsed="false" customWidth="true" hidden="true" outlineLevel="0" max="12" min="12" style="1" width="29.57"/>
    <col collapsed="false" customWidth="true" hidden="true" outlineLevel="0" max="13" min="13" style="1" width="29.14"/>
    <col collapsed="false" customWidth="true" hidden="true" outlineLevel="0" max="14" min="14" style="1" width="29.57"/>
    <col collapsed="false" customWidth="true" hidden="false" outlineLevel="0" max="15" min="15" style="1" width="30.42"/>
    <col collapsed="false" customWidth="true" hidden="false" outlineLevel="0" max="16" min="16" style="1" width="29"/>
    <col collapsed="false" customWidth="true" hidden="true" outlineLevel="0" max="17" min="17" style="1" width="40.28"/>
    <col collapsed="false" customWidth="true" hidden="true" outlineLevel="0" max="18" min="18" style="1" width="42"/>
    <col collapsed="false" customWidth="true" hidden="false" outlineLevel="0" max="19" min="19" style="1" width="11.43"/>
    <col collapsed="false" customWidth="true" hidden="false" outlineLevel="0" max="20" min="20" style="1" width="20.28"/>
    <col collapsed="false" customWidth="true" hidden="false" outlineLevel="0" max="21" min="21" style="3" width="36.57"/>
    <col collapsed="false" customWidth="true" hidden="false" outlineLevel="0" max="22" min="22" style="4" width="161.43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1083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66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31" t="s">
        <v>18</v>
      </c>
      <c r="C8" s="32" t="n">
        <f aca="false">H8+E8</f>
        <v>3530</v>
      </c>
      <c r="D8" s="32"/>
      <c r="E8" s="32" t="n">
        <v>0</v>
      </c>
      <c r="F8" s="32" t="n">
        <v>0</v>
      </c>
      <c r="G8" s="32" t="n">
        <v>0</v>
      </c>
      <c r="H8" s="32" t="n">
        <f aca="false">T8+T9</f>
        <v>3530</v>
      </c>
      <c r="I8" s="32" t="n">
        <f aca="false">0.4*C8</f>
        <v>1412</v>
      </c>
      <c r="J8" s="33"/>
      <c r="K8" s="33"/>
      <c r="L8" s="33"/>
      <c r="M8" s="34"/>
      <c r="N8" s="35"/>
      <c r="O8" s="32" t="n">
        <v>604520</v>
      </c>
      <c r="P8" s="32" t="n">
        <v>607177</v>
      </c>
      <c r="Q8" s="36"/>
      <c r="R8" s="37"/>
      <c r="S8" s="32" t="n">
        <v>1</v>
      </c>
      <c r="T8" s="32" t="n">
        <f aca="false">(P8-O8)*S8</f>
        <v>2657</v>
      </c>
      <c r="U8" s="418" t="n">
        <v>108076</v>
      </c>
      <c r="V8" s="39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31"/>
      <c r="C9" s="32"/>
      <c r="D9" s="32"/>
      <c r="E9" s="32"/>
      <c r="F9" s="32"/>
      <c r="G9" s="32"/>
      <c r="H9" s="32"/>
      <c r="I9" s="32"/>
      <c r="J9" s="33"/>
      <c r="K9" s="33"/>
      <c r="L9" s="33"/>
      <c r="M9" s="33"/>
      <c r="N9" s="35"/>
      <c r="O9" s="40" t="n">
        <v>276939</v>
      </c>
      <c r="P9" s="40" t="n">
        <v>277812</v>
      </c>
      <c r="Q9" s="36"/>
      <c r="R9" s="41"/>
      <c r="S9" s="40" t="n">
        <v>1</v>
      </c>
      <c r="T9" s="32" t="n">
        <f aca="false">(P9-O9)*S9</f>
        <v>873</v>
      </c>
      <c r="U9" s="418" t="n">
        <v>108093</v>
      </c>
      <c r="V9" s="39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31" t="s">
        <v>21</v>
      </c>
      <c r="C10" s="32" t="n">
        <f aca="false">H10+E10</f>
        <v>12745.5</v>
      </c>
      <c r="D10" s="32"/>
      <c r="E10" s="32" t="n">
        <f aca="false">F10+G10</f>
        <v>0</v>
      </c>
      <c r="F10" s="32" t="n">
        <v>0</v>
      </c>
      <c r="G10" s="32" t="n">
        <v>0</v>
      </c>
      <c r="H10" s="32" t="n">
        <f aca="false">T10+T11</f>
        <v>12745.5</v>
      </c>
      <c r="I10" s="32" t="n">
        <f aca="false">0.4*C10</f>
        <v>5098.2</v>
      </c>
      <c r="J10" s="33"/>
      <c r="K10" s="33"/>
      <c r="L10" s="33"/>
      <c r="M10" s="33"/>
      <c r="N10" s="35"/>
      <c r="O10" s="40" t="n">
        <v>7624.9</v>
      </c>
      <c r="P10" s="40" t="n">
        <v>8199.8</v>
      </c>
      <c r="Q10" s="36"/>
      <c r="R10" s="42"/>
      <c r="S10" s="40" t="n">
        <v>15</v>
      </c>
      <c r="T10" s="32" t="n">
        <f aca="false">(P10-O10)*S10</f>
        <v>8623.49999999999</v>
      </c>
      <c r="U10" s="418" t="n">
        <v>798111</v>
      </c>
      <c r="V10" s="39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31" t="s">
        <v>24</v>
      </c>
      <c r="C11" s="32"/>
      <c r="D11" s="32"/>
      <c r="E11" s="32"/>
      <c r="F11" s="32"/>
      <c r="G11" s="32"/>
      <c r="H11" s="32"/>
      <c r="I11" s="32"/>
      <c r="J11" s="33"/>
      <c r="K11" s="33"/>
      <c r="L11" s="33"/>
      <c r="M11" s="33"/>
      <c r="N11" s="35"/>
      <c r="O11" s="40" t="n">
        <v>62912</v>
      </c>
      <c r="P11" s="40" t="n">
        <v>67034</v>
      </c>
      <c r="Q11" s="36"/>
      <c r="R11" s="42"/>
      <c r="S11" s="40" t="n">
        <v>1</v>
      </c>
      <c r="T11" s="32" t="n">
        <f aca="false">(P11-O11)*S11</f>
        <v>4122</v>
      </c>
      <c r="U11" s="418" t="n">
        <v>16029</v>
      </c>
      <c r="V11" s="39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505"/>
      <c r="C12" s="429"/>
      <c r="D12" s="429"/>
      <c r="E12" s="429"/>
      <c r="F12" s="429"/>
      <c r="G12" s="429"/>
      <c r="H12" s="429"/>
      <c r="I12" s="429"/>
      <c r="J12" s="568"/>
      <c r="K12" s="569"/>
      <c r="L12" s="569"/>
      <c r="M12" s="430"/>
      <c r="N12" s="430"/>
      <c r="O12" s="429"/>
      <c r="P12" s="429"/>
      <c r="Q12" s="570"/>
      <c r="R12" s="570"/>
      <c r="S12" s="429"/>
      <c r="T12" s="429"/>
      <c r="U12" s="668"/>
      <c r="V12" s="433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44" t="s">
        <v>26</v>
      </c>
      <c r="C13" s="45" t="n">
        <f aca="false">(C98-C46-C14-C95-C96)</f>
        <v>14767.72</v>
      </c>
      <c r="D13" s="45"/>
      <c r="E13" s="45"/>
      <c r="F13" s="45"/>
      <c r="G13" s="45"/>
      <c r="H13" s="45"/>
      <c r="I13" s="45"/>
      <c r="J13" s="46"/>
      <c r="K13" s="47"/>
      <c r="L13" s="47"/>
      <c r="M13" s="48"/>
      <c r="N13" s="48"/>
      <c r="O13" s="45"/>
      <c r="P13" s="45"/>
      <c r="Q13" s="49"/>
      <c r="R13" s="49"/>
      <c r="S13" s="45"/>
      <c r="T13" s="45"/>
      <c r="U13" s="693" t="s">
        <v>27</v>
      </c>
      <c r="V13" s="51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62" t="s">
        <v>28</v>
      </c>
      <c r="C14" s="32" t="n">
        <f aca="false">H14</f>
        <v>1074</v>
      </c>
      <c r="D14" s="32"/>
      <c r="E14" s="32" t="n">
        <v>0</v>
      </c>
      <c r="F14" s="32" t="n">
        <v>0</v>
      </c>
      <c r="G14" s="32" t="n">
        <v>0</v>
      </c>
      <c r="H14" s="32" t="n">
        <f aca="false">T14</f>
        <v>1074</v>
      </c>
      <c r="I14" s="32" t="n">
        <f aca="false">0.4*C14</f>
        <v>429.599999999999</v>
      </c>
      <c r="J14" s="63" t="s">
        <v>16</v>
      </c>
      <c r="K14" s="63"/>
      <c r="L14" s="63"/>
      <c r="M14" s="35"/>
      <c r="N14" s="35"/>
      <c r="O14" s="32" t="n">
        <v>3864.9</v>
      </c>
      <c r="P14" s="32" t="n">
        <v>3918.6</v>
      </c>
      <c r="Q14" s="37" t="s">
        <v>29</v>
      </c>
      <c r="R14" s="37"/>
      <c r="S14" s="32" t="n">
        <v>20</v>
      </c>
      <c r="T14" s="32" t="n">
        <f aca="false">(P14-O14)*S14</f>
        <v>1074</v>
      </c>
      <c r="U14" s="418" t="n">
        <v>182341</v>
      </c>
      <c r="V14" s="39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2" t="s">
        <v>921</v>
      </c>
      <c r="C15" s="45" t="n">
        <f aca="false">H15+E15</f>
        <v>0</v>
      </c>
      <c r="D15" s="45"/>
      <c r="E15" s="45"/>
      <c r="F15" s="45"/>
      <c r="G15" s="45"/>
      <c r="H15" s="45" t="n">
        <f aca="false">T15</f>
        <v>0</v>
      </c>
      <c r="I15" s="45" t="n">
        <f aca="false">0.2*C15</f>
        <v>0</v>
      </c>
      <c r="J15" s="47"/>
      <c r="K15" s="47"/>
      <c r="L15" s="47"/>
      <c r="M15" s="48"/>
      <c r="N15" s="48"/>
      <c r="O15" s="45" t="n">
        <v>1182</v>
      </c>
      <c r="P15" s="45" t="n">
        <v>1182</v>
      </c>
      <c r="Q15" s="67" t="s">
        <v>35</v>
      </c>
      <c r="R15" s="67"/>
      <c r="S15" s="45" t="n">
        <v>1</v>
      </c>
      <c r="T15" s="45" t="n">
        <f aca="false">P15-O15</f>
        <v>0</v>
      </c>
      <c r="U15" s="694" t="n">
        <v>1152</v>
      </c>
      <c r="V15" s="62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31" t="s">
        <v>31</v>
      </c>
      <c r="C16" s="32" t="n">
        <f aca="false">H16</f>
        <v>1253</v>
      </c>
      <c r="D16" s="32"/>
      <c r="E16" s="32" t="n">
        <f aca="false">F16+G16</f>
        <v>87.71</v>
      </c>
      <c r="F16" s="32" t="n">
        <f aca="false">0.04*H16</f>
        <v>50.12</v>
      </c>
      <c r="G16" s="32" t="n">
        <f aca="false">0.03*H16</f>
        <v>37.59</v>
      </c>
      <c r="H16" s="32" t="n">
        <f aca="false">T16</f>
        <v>1253</v>
      </c>
      <c r="I16" s="32" t="n">
        <f aca="false">0.6*C16</f>
        <v>751.8</v>
      </c>
      <c r="J16" s="35"/>
      <c r="K16" s="35"/>
      <c r="L16" s="35"/>
      <c r="M16" s="35"/>
      <c r="N16" s="35"/>
      <c r="O16" s="32" t="n">
        <v>53495</v>
      </c>
      <c r="P16" s="32" t="n">
        <v>54748</v>
      </c>
      <c r="Q16" s="36"/>
      <c r="R16" s="68"/>
      <c r="S16" s="69" t="n">
        <v>1</v>
      </c>
      <c r="T16" s="32" t="n">
        <f aca="false">(P16-O16)*S16</f>
        <v>1253</v>
      </c>
      <c r="U16" s="418" t="n">
        <v>84036</v>
      </c>
      <c r="V16" s="39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44" t="s">
        <v>34</v>
      </c>
      <c r="C17" s="45" t="n">
        <f aca="false">H17+E17</f>
        <v>12670</v>
      </c>
      <c r="D17" s="45"/>
      <c r="E17" s="45"/>
      <c r="F17" s="45"/>
      <c r="G17" s="45"/>
      <c r="H17" s="45" t="n">
        <f aca="false">T17</f>
        <v>12670</v>
      </c>
      <c r="I17" s="45" t="n">
        <f aca="false">0.2*C17</f>
        <v>2534</v>
      </c>
      <c r="J17" s="47"/>
      <c r="K17" s="47"/>
      <c r="L17" s="47"/>
      <c r="M17" s="48"/>
      <c r="N17" s="48"/>
      <c r="O17" s="45" t="n">
        <v>613511</v>
      </c>
      <c r="P17" s="45" t="n">
        <v>626181</v>
      </c>
      <c r="Q17" s="67" t="s">
        <v>35</v>
      </c>
      <c r="R17" s="67"/>
      <c r="S17" s="45" t="n">
        <v>1</v>
      </c>
      <c r="T17" s="45" t="n">
        <f aca="false">P17-O17</f>
        <v>12670</v>
      </c>
      <c r="U17" s="694" t="n">
        <v>2648</v>
      </c>
      <c r="V17" s="51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31" t="s">
        <v>38</v>
      </c>
      <c r="C18" s="32" t="n">
        <f aca="false">H18+E18</f>
        <v>633.440000000001</v>
      </c>
      <c r="D18" s="32"/>
      <c r="E18" s="32" t="n">
        <f aca="false">F18+G18</f>
        <v>0</v>
      </c>
      <c r="F18" s="32" t="n">
        <v>0</v>
      </c>
      <c r="G18" s="32" t="n">
        <v>0</v>
      </c>
      <c r="H18" s="32" t="n">
        <f aca="false">T18</f>
        <v>633.440000000001</v>
      </c>
      <c r="I18" s="32" t="n">
        <f aca="false">T20</f>
        <v>0</v>
      </c>
      <c r="J18" s="35"/>
      <c r="K18" s="63"/>
      <c r="L18" s="63"/>
      <c r="M18" s="35"/>
      <c r="N18" s="35"/>
      <c r="O18" s="70" t="n">
        <v>914.7755</v>
      </c>
      <c r="P18" s="70" t="n">
        <v>930.6115</v>
      </c>
      <c r="Q18" s="37" t="s">
        <v>39</v>
      </c>
      <c r="R18" s="37"/>
      <c r="S18" s="32" t="n">
        <v>40</v>
      </c>
      <c r="T18" s="32" t="n">
        <f aca="false">(P18-O18)*S18</f>
        <v>633.440000000001</v>
      </c>
      <c r="U18" s="418" t="n">
        <v>28377662</v>
      </c>
      <c r="V18" s="39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670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31" t="s">
        <v>42</v>
      </c>
      <c r="C20" s="32" t="n">
        <f aca="false">H20+E20</f>
        <v>0</v>
      </c>
      <c r="D20" s="32"/>
      <c r="E20" s="32" t="n">
        <f aca="false">F20+G20</f>
        <v>0</v>
      </c>
      <c r="F20" s="32" t="n">
        <f aca="false">0.04*H20</f>
        <v>0</v>
      </c>
      <c r="G20" s="32" t="n">
        <f aca="false">0.03*H20</f>
        <v>0</v>
      </c>
      <c r="H20" s="32" t="n">
        <f aca="false">T20</f>
        <v>0</v>
      </c>
      <c r="I20" s="32" t="n">
        <f aca="false">0.6*C20</f>
        <v>0</v>
      </c>
      <c r="J20" s="35"/>
      <c r="K20" s="35"/>
      <c r="L20" s="35"/>
      <c r="M20" s="35"/>
      <c r="N20" s="35"/>
      <c r="O20" s="32" t="n">
        <f aca="false">13159+2088+1399</f>
        <v>16646</v>
      </c>
      <c r="P20" s="32" t="n">
        <f aca="false">13159+2088+1399</f>
        <v>16646</v>
      </c>
      <c r="Q20" s="36"/>
      <c r="R20" s="68"/>
      <c r="S20" s="69" t="n">
        <v>1</v>
      </c>
      <c r="T20" s="32" t="n">
        <f aca="false">(P20-O20)*S20</f>
        <v>0</v>
      </c>
      <c r="U20" s="418" t="s">
        <v>43</v>
      </c>
      <c r="V20" s="39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31" t="s">
        <v>46</v>
      </c>
      <c r="C21" s="32" t="n">
        <f aca="false">H21+E21</f>
        <v>11678</v>
      </c>
      <c r="D21" s="32"/>
      <c r="E21" s="32" t="n">
        <v>0</v>
      </c>
      <c r="F21" s="32" t="n">
        <v>0</v>
      </c>
      <c r="G21" s="32" t="n">
        <v>0</v>
      </c>
      <c r="H21" s="32" t="n">
        <f aca="false">T21</f>
        <v>11678</v>
      </c>
      <c r="I21" s="32" t="n">
        <f aca="false">0.4*C21</f>
        <v>4671.2</v>
      </c>
      <c r="J21" s="35"/>
      <c r="K21" s="63"/>
      <c r="L21" s="63"/>
      <c r="M21" s="35"/>
      <c r="N21" s="35"/>
      <c r="O21" s="32" t="n">
        <v>4522.6</v>
      </c>
      <c r="P21" s="32" t="n">
        <v>5106.5</v>
      </c>
      <c r="Q21" s="78"/>
      <c r="R21" s="78"/>
      <c r="S21" s="32" t="n">
        <v>20</v>
      </c>
      <c r="T21" s="32" t="n">
        <f aca="false">(P21-O21)*S21</f>
        <v>11678</v>
      </c>
      <c r="U21" s="418" t="n">
        <v>88154</v>
      </c>
      <c r="V21" s="39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79" t="s">
        <v>48</v>
      </c>
      <c r="C22" s="32" t="n">
        <f aca="false">H22+E22</f>
        <v>148.73</v>
      </c>
      <c r="D22" s="32"/>
      <c r="E22" s="32" t="n">
        <f aca="false">F22+G22</f>
        <v>9.73</v>
      </c>
      <c r="F22" s="32" t="n">
        <f aca="false">0.04*H22</f>
        <v>5.56</v>
      </c>
      <c r="G22" s="32" t="n">
        <f aca="false">0.03*H22</f>
        <v>4.17</v>
      </c>
      <c r="H22" s="32" t="n">
        <f aca="false">T22</f>
        <v>139</v>
      </c>
      <c r="I22" s="32" t="n">
        <f aca="false">0.6*C22</f>
        <v>89.238</v>
      </c>
      <c r="J22" s="35"/>
      <c r="K22" s="35"/>
      <c r="L22" s="35"/>
      <c r="M22" s="35"/>
      <c r="N22" s="35"/>
      <c r="O22" s="32" t="n">
        <v>26829</v>
      </c>
      <c r="P22" s="32" t="n">
        <v>26968</v>
      </c>
      <c r="Q22" s="36"/>
      <c r="R22" s="68"/>
      <c r="S22" s="69" t="n">
        <v>1</v>
      </c>
      <c r="T22" s="32" t="n">
        <f aca="false">(P22-O22)*S22</f>
        <v>139</v>
      </c>
      <c r="U22" s="418" t="n">
        <v>7862</v>
      </c>
      <c r="V22" s="39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05"/>
      <c r="C23" s="572"/>
      <c r="D23" s="429"/>
      <c r="E23" s="429"/>
      <c r="F23" s="429"/>
      <c r="G23" s="429"/>
      <c r="H23" s="429"/>
      <c r="I23" s="572"/>
      <c r="J23" s="569"/>
      <c r="K23" s="569"/>
      <c r="L23" s="569"/>
      <c r="M23" s="430"/>
      <c r="N23" s="430"/>
      <c r="O23" s="429"/>
      <c r="P23" s="429"/>
      <c r="Q23" s="573"/>
      <c r="R23" s="573"/>
      <c r="S23" s="429"/>
      <c r="T23" s="429"/>
      <c r="U23" s="668"/>
      <c r="V23" s="433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05"/>
      <c r="C24" s="572"/>
      <c r="D24" s="429"/>
      <c r="E24" s="429"/>
      <c r="F24" s="429"/>
      <c r="G24" s="429"/>
      <c r="H24" s="429"/>
      <c r="I24" s="572"/>
      <c r="J24" s="569"/>
      <c r="K24" s="569"/>
      <c r="L24" s="569"/>
      <c r="M24" s="430"/>
      <c r="N24" s="430"/>
      <c r="O24" s="429"/>
      <c r="P24" s="429"/>
      <c r="Q24" s="573"/>
      <c r="R24" s="573"/>
      <c r="S24" s="429"/>
      <c r="T24" s="429"/>
      <c r="U24" s="668"/>
      <c r="V24" s="433"/>
      <c r="W24" s="52"/>
      <c r="X24" s="53"/>
      <c r="Y24" s="53"/>
      <c r="Z24" s="53"/>
      <c r="AA24" s="53"/>
      <c r="AB24" s="53"/>
      <c r="AC24" s="53"/>
    </row>
    <row r="25" customFormat="false" ht="51" hidden="false" customHeight="false" outlineLevel="0" collapsed="false">
      <c r="A25" s="10"/>
      <c r="B25" s="31" t="s">
        <v>51</v>
      </c>
      <c r="C25" s="32" t="n">
        <f aca="false">H25+E25</f>
        <v>14370.0000000004</v>
      </c>
      <c r="D25" s="32"/>
      <c r="E25" s="32" t="n">
        <v>0</v>
      </c>
      <c r="F25" s="32" t="n">
        <v>0</v>
      </c>
      <c r="G25" s="32" t="n">
        <v>0</v>
      </c>
      <c r="H25" s="32" t="n">
        <f aca="false">T25</f>
        <v>14370.0000000004</v>
      </c>
      <c r="I25" s="32" t="n">
        <f aca="false">0.4*C25</f>
        <v>5748.00000000017</v>
      </c>
      <c r="J25" s="63"/>
      <c r="K25" s="63"/>
      <c r="L25" s="63"/>
      <c r="M25" s="35"/>
      <c r="N25" s="35"/>
      <c r="O25" s="32" t="n">
        <v>47573.4</v>
      </c>
      <c r="P25" s="32" t="n">
        <v>47621.3</v>
      </c>
      <c r="Q25" s="37" t="s">
        <v>52</v>
      </c>
      <c r="R25" s="37"/>
      <c r="S25" s="32" t="n">
        <v>300</v>
      </c>
      <c r="T25" s="32" t="n">
        <f aca="false">(P25-O25)*S25</f>
        <v>14370.0000000004</v>
      </c>
      <c r="U25" s="418" t="s">
        <v>53</v>
      </c>
      <c r="V25" s="39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05"/>
      <c r="C26" s="429"/>
      <c r="D26" s="429"/>
      <c r="E26" s="429"/>
      <c r="F26" s="429"/>
      <c r="G26" s="429"/>
      <c r="H26" s="429"/>
      <c r="I26" s="429"/>
      <c r="J26" s="569"/>
      <c r="K26" s="569"/>
      <c r="L26" s="569"/>
      <c r="M26" s="430"/>
      <c r="N26" s="430"/>
      <c r="O26" s="575"/>
      <c r="P26" s="575"/>
      <c r="Q26" s="506"/>
      <c r="R26" s="570"/>
      <c r="S26" s="575"/>
      <c r="T26" s="575"/>
      <c r="U26" s="668"/>
      <c r="V26" s="433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44" t="s">
        <v>56</v>
      </c>
      <c r="C27" s="32" t="n">
        <f aca="false">H27+E27</f>
        <v>6503.99999999998</v>
      </c>
      <c r="D27" s="32"/>
      <c r="E27" s="32" t="n">
        <v>0</v>
      </c>
      <c r="F27" s="32" t="n">
        <v>0</v>
      </c>
      <c r="G27" s="32" t="n">
        <v>0</v>
      </c>
      <c r="H27" s="32" t="n">
        <f aca="false">T27</f>
        <v>6503.99999999998</v>
      </c>
      <c r="I27" s="32" t="n">
        <f aca="false">0.4*C27</f>
        <v>2601.59999999999</v>
      </c>
      <c r="J27" s="63"/>
      <c r="K27" s="63"/>
      <c r="L27" s="63"/>
      <c r="M27" s="35"/>
      <c r="N27" s="35"/>
      <c r="O27" s="32" t="n">
        <v>3393.5</v>
      </c>
      <c r="P27" s="32" t="n">
        <v>3447.7</v>
      </c>
      <c r="Q27" s="36"/>
      <c r="R27" s="94"/>
      <c r="S27" s="32" t="n">
        <v>120</v>
      </c>
      <c r="T27" s="32" t="n">
        <f aca="false">(P27-O27)*S27</f>
        <v>6503.99999999998</v>
      </c>
      <c r="U27" s="695" t="n">
        <v>470</v>
      </c>
      <c r="V27" s="39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62" t="s">
        <v>57</v>
      </c>
      <c r="C28" s="32" t="n">
        <f aca="false">H28+E28</f>
        <v>570.000000000138</v>
      </c>
      <c r="D28" s="32"/>
      <c r="E28" s="32" t="n">
        <v>0</v>
      </c>
      <c r="F28" s="32" t="n">
        <v>0</v>
      </c>
      <c r="G28" s="32" t="n">
        <v>0</v>
      </c>
      <c r="H28" s="32" t="n">
        <f aca="false">T28</f>
        <v>570.000000000138</v>
      </c>
      <c r="I28" s="32" t="n">
        <f aca="false">0.4*C28</f>
        <v>228.000000000055</v>
      </c>
      <c r="J28" s="63"/>
      <c r="K28" s="63"/>
      <c r="L28" s="63"/>
      <c r="M28" s="35"/>
      <c r="N28" s="35"/>
      <c r="O28" s="32" t="n">
        <v>15098.4</v>
      </c>
      <c r="P28" s="32" t="n">
        <v>15190.5</v>
      </c>
      <c r="Q28" s="36"/>
      <c r="R28" s="94"/>
      <c r="S28" s="32" t="n">
        <v>300</v>
      </c>
      <c r="T28" s="32" t="n">
        <f aca="false">(P28-O28)*S28-T32-T27</f>
        <v>570.000000000138</v>
      </c>
      <c r="U28" s="418" t="s">
        <v>58</v>
      </c>
      <c r="V28" s="39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672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31" t="s">
        <v>62</v>
      </c>
      <c r="C30" s="32" t="n">
        <f aca="false">H30+E30</f>
        <v>21529.2774000001</v>
      </c>
      <c r="D30" s="32"/>
      <c r="E30" s="32" t="n">
        <f aca="false">F30+G30</f>
        <v>1408.45740000001</v>
      </c>
      <c r="F30" s="32" t="n">
        <f aca="false">0.04*H30</f>
        <v>804.832800000004</v>
      </c>
      <c r="G30" s="32" t="n">
        <f aca="false">0.03*H30</f>
        <v>603.624600000003</v>
      </c>
      <c r="H30" s="32" t="n">
        <f aca="false">T30</f>
        <v>20120.8200000001</v>
      </c>
      <c r="I30" s="32" t="n">
        <f aca="false">T31</f>
        <v>59600</v>
      </c>
      <c r="J30" s="63"/>
      <c r="K30" s="63"/>
      <c r="L30" s="63"/>
      <c r="M30" s="35"/>
      <c r="N30" s="35"/>
      <c r="O30" s="32" t="n">
        <v>41631.193</v>
      </c>
      <c r="P30" s="32" t="n">
        <v>41966.54</v>
      </c>
      <c r="Q30" s="36"/>
      <c r="R30" s="107"/>
      <c r="S30" s="32" t="n">
        <v>60</v>
      </c>
      <c r="T30" s="32" t="n">
        <f aca="false">(P30-O30)*S30</f>
        <v>20120.8200000001</v>
      </c>
      <c r="U30" s="418" t="s">
        <v>63</v>
      </c>
      <c r="V30" s="39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31" t="s">
        <v>65</v>
      </c>
      <c r="C31" s="32" t="n">
        <f aca="false">T31</f>
        <v>59600</v>
      </c>
      <c r="D31" s="32"/>
      <c r="E31" s="32" t="n">
        <f aca="false">F31+G31</f>
        <v>4172</v>
      </c>
      <c r="F31" s="32" t="n">
        <f aca="false">0.04*H31</f>
        <v>2384</v>
      </c>
      <c r="G31" s="32" t="n">
        <f aca="false">0.03*H31</f>
        <v>1788</v>
      </c>
      <c r="H31" s="32" t="n">
        <f aca="false">T31</f>
        <v>59600</v>
      </c>
      <c r="I31" s="32" t="n">
        <f aca="false">0.6*C31</f>
        <v>35760</v>
      </c>
      <c r="J31" s="35"/>
      <c r="K31" s="35"/>
      <c r="L31" s="35"/>
      <c r="M31" s="35"/>
      <c r="N31" s="35"/>
      <c r="O31" s="32" t="n">
        <v>9122.5</v>
      </c>
      <c r="P31" s="32" t="n">
        <v>9495</v>
      </c>
      <c r="Q31" s="36"/>
      <c r="R31" s="68"/>
      <c r="S31" s="69" t="n">
        <v>160</v>
      </c>
      <c r="T31" s="32" t="n">
        <f aca="false">(P31-O31)*S31</f>
        <v>59600</v>
      </c>
      <c r="U31" s="418" t="n">
        <v>4435</v>
      </c>
      <c r="V31" s="39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108" t="s">
        <v>940</v>
      </c>
      <c r="C32" s="32" t="n">
        <f aca="false">H32+E32</f>
        <v>21994.92</v>
      </c>
      <c r="D32" s="32"/>
      <c r="E32" s="32" t="n">
        <f aca="false">F32+G32</f>
        <v>1438.92</v>
      </c>
      <c r="F32" s="32" t="n">
        <f aca="false">0.04*H32</f>
        <v>822.24</v>
      </c>
      <c r="G32" s="32" t="n">
        <f aca="false">0.03*H32</f>
        <v>616.68</v>
      </c>
      <c r="H32" s="32" t="n">
        <f aca="false">T32</f>
        <v>20556</v>
      </c>
      <c r="I32" s="109" t="n">
        <f aca="false">T33-I34</f>
        <v>1624</v>
      </c>
      <c r="J32" s="63"/>
      <c r="K32" s="63"/>
      <c r="L32" s="63"/>
      <c r="M32" s="35"/>
      <c r="N32" s="35"/>
      <c r="O32" s="32" t="n">
        <v>844</v>
      </c>
      <c r="P32" s="32" t="n">
        <v>1186.6</v>
      </c>
      <c r="Q32" s="36"/>
      <c r="R32" s="107"/>
      <c r="S32" s="32" t="n">
        <v>60</v>
      </c>
      <c r="T32" s="32" t="n">
        <f aca="false">(P32-O32)*S32</f>
        <v>20556</v>
      </c>
      <c r="U32" s="418" t="n">
        <v>18628</v>
      </c>
      <c r="V32" s="39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79" t="s">
        <v>69</v>
      </c>
      <c r="C33" s="32" t="n">
        <f aca="false">H33+E33</f>
        <v>1737.68</v>
      </c>
      <c r="D33" s="32"/>
      <c r="E33" s="32" t="n">
        <f aca="false">F33+G33</f>
        <v>113.68</v>
      </c>
      <c r="F33" s="32" t="n">
        <f aca="false">0.04*H33</f>
        <v>64.96</v>
      </c>
      <c r="G33" s="32" t="n">
        <f aca="false">0.03*H33</f>
        <v>48.72</v>
      </c>
      <c r="H33" s="32" t="n">
        <f aca="false">T33</f>
        <v>1624</v>
      </c>
      <c r="I33" s="32" t="n">
        <f aca="false">0.6*C33</f>
        <v>1042.608</v>
      </c>
      <c r="J33" s="35"/>
      <c r="K33" s="35"/>
      <c r="L33" s="35"/>
      <c r="M33" s="35"/>
      <c r="N33" s="35"/>
      <c r="O33" s="32" t="n">
        <v>29427</v>
      </c>
      <c r="P33" s="32" t="n">
        <v>31051</v>
      </c>
      <c r="Q33" s="36"/>
      <c r="R33" s="68"/>
      <c r="S33" s="69" t="n">
        <v>1</v>
      </c>
      <c r="T33" s="32" t="n">
        <f aca="false">(P33-O33)*S33</f>
        <v>1624</v>
      </c>
      <c r="U33" s="418"/>
      <c r="V33" s="39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505"/>
      <c r="C34" s="429"/>
      <c r="D34" s="429"/>
      <c r="E34" s="429"/>
      <c r="F34" s="429"/>
      <c r="G34" s="429"/>
      <c r="H34" s="429"/>
      <c r="I34" s="429"/>
      <c r="J34" s="569"/>
      <c r="K34" s="569"/>
      <c r="L34" s="569"/>
      <c r="M34" s="430"/>
      <c r="N34" s="430"/>
      <c r="O34" s="429"/>
      <c r="P34" s="429"/>
      <c r="Q34" s="506"/>
      <c r="R34" s="570"/>
      <c r="S34" s="429"/>
      <c r="T34" s="429"/>
      <c r="U34" s="668"/>
      <c r="V34" s="433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44" t="s">
        <v>71</v>
      </c>
      <c r="C35" s="32" t="n">
        <f aca="false">H35+E35</f>
        <v>381</v>
      </c>
      <c r="D35" s="32"/>
      <c r="E35" s="32" t="n">
        <v>0</v>
      </c>
      <c r="F35" s="32" t="n">
        <v>0</v>
      </c>
      <c r="G35" s="32" t="n">
        <v>0</v>
      </c>
      <c r="H35" s="32" t="n">
        <f aca="false">T35</f>
        <v>381</v>
      </c>
      <c r="I35" s="32" t="n">
        <f aca="false">0.4*C35</f>
        <v>152.4</v>
      </c>
      <c r="J35" s="63"/>
      <c r="K35" s="63"/>
      <c r="L35" s="63"/>
      <c r="M35" s="35"/>
      <c r="N35" s="35"/>
      <c r="O35" s="32" t="n">
        <v>6002</v>
      </c>
      <c r="P35" s="32" t="n">
        <v>6383</v>
      </c>
      <c r="Q35" s="36"/>
      <c r="R35" s="94"/>
      <c r="S35" s="32" t="n">
        <v>1</v>
      </c>
      <c r="T35" s="32" t="n">
        <f aca="false">(P35-O35)*S35</f>
        <v>381</v>
      </c>
      <c r="U35" s="694" t="n">
        <v>9051</v>
      </c>
      <c r="V35" s="51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31" t="s">
        <v>73</v>
      </c>
      <c r="C36" s="32" t="n">
        <f aca="false">H36+E36</f>
        <v>11522</v>
      </c>
      <c r="D36" s="32"/>
      <c r="E36" s="32" t="n">
        <v>0</v>
      </c>
      <c r="F36" s="32" t="n">
        <v>0</v>
      </c>
      <c r="G36" s="32" t="n">
        <v>0</v>
      </c>
      <c r="H36" s="32" t="n">
        <f aca="false">T36</f>
        <v>11522</v>
      </c>
      <c r="I36" s="32" t="n">
        <f aca="false">0.4*C36</f>
        <v>4608.8</v>
      </c>
      <c r="J36" s="63"/>
      <c r="K36" s="63"/>
      <c r="L36" s="63"/>
      <c r="M36" s="35"/>
      <c r="N36" s="35"/>
      <c r="O36" s="32" t="n">
        <v>29299</v>
      </c>
      <c r="P36" s="32" t="n">
        <v>29453</v>
      </c>
      <c r="Q36" s="36"/>
      <c r="R36" s="42"/>
      <c r="S36" s="32" t="n">
        <v>80</v>
      </c>
      <c r="T36" s="32" t="n">
        <f aca="false">(P36-O36)*S36-T35-T271-T272-T270-T279-T280-T282-T284</f>
        <v>11522</v>
      </c>
      <c r="U36" s="418" t="n">
        <v>81596396</v>
      </c>
      <c r="V36" s="39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31" t="s">
        <v>74</v>
      </c>
      <c r="C37" s="32" t="n">
        <f aca="false">H37+E37</f>
        <v>223.63</v>
      </c>
      <c r="D37" s="32"/>
      <c r="E37" s="32" t="n">
        <f aca="false">F37+G37</f>
        <v>14.63</v>
      </c>
      <c r="F37" s="32" t="n">
        <f aca="false">0.04*H37</f>
        <v>8.36</v>
      </c>
      <c r="G37" s="32" t="n">
        <f aca="false">0.03*H37</f>
        <v>6.27</v>
      </c>
      <c r="H37" s="32" t="n">
        <f aca="false">T37</f>
        <v>209</v>
      </c>
      <c r="I37" s="32" t="n">
        <f aca="false">0.6*C37</f>
        <v>134.178</v>
      </c>
      <c r="J37" s="35"/>
      <c r="K37" s="35"/>
      <c r="L37" s="35"/>
      <c r="M37" s="35"/>
      <c r="N37" s="35"/>
      <c r="O37" s="32" t="n">
        <v>78934</v>
      </c>
      <c r="P37" s="32" t="n">
        <v>79143</v>
      </c>
      <c r="Q37" s="36"/>
      <c r="R37" s="68"/>
      <c r="S37" s="69" t="n">
        <v>1</v>
      </c>
      <c r="T37" s="32" t="n">
        <f aca="false">(P37-O37)*S37</f>
        <v>209</v>
      </c>
      <c r="U37" s="418" t="n">
        <v>15737.0376</v>
      </c>
      <c r="V37" s="39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236"/>
      <c r="C38" s="148"/>
      <c r="D38" s="148"/>
      <c r="E38" s="148"/>
      <c r="F38" s="148"/>
      <c r="G38" s="148"/>
      <c r="H38" s="148"/>
      <c r="I38" s="148"/>
      <c r="J38" s="162"/>
      <c r="K38" s="162"/>
      <c r="L38" s="162"/>
      <c r="M38" s="25"/>
      <c r="N38" s="25"/>
      <c r="O38" s="469"/>
      <c r="P38" s="469"/>
      <c r="Q38" s="204"/>
      <c r="R38" s="226"/>
      <c r="S38" s="148"/>
      <c r="T38" s="148"/>
      <c r="U38" s="640"/>
      <c r="V38" s="153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31" t="s">
        <v>76</v>
      </c>
      <c r="C39" s="32" t="n">
        <f aca="false">H39+E39</f>
        <v>1662.78</v>
      </c>
      <c r="D39" s="32"/>
      <c r="E39" s="32" t="n">
        <f aca="false">F39+G39</f>
        <v>108.78</v>
      </c>
      <c r="F39" s="32" t="n">
        <f aca="false">0.04*H39</f>
        <v>62.16</v>
      </c>
      <c r="G39" s="126" t="n">
        <f aca="false">0.03*H39</f>
        <v>46.62</v>
      </c>
      <c r="H39" s="32" t="n">
        <f aca="false">T39-H214-H216-H215-H213-H188-H169-H232-H233</f>
        <v>1554</v>
      </c>
      <c r="I39" s="32" t="n">
        <f aca="false">0.4*C39</f>
        <v>665.112</v>
      </c>
      <c r="J39" s="63"/>
      <c r="K39" s="63"/>
      <c r="L39" s="63"/>
      <c r="M39" s="35"/>
      <c r="N39" s="35"/>
      <c r="O39" s="127" t="n">
        <v>16104.3</v>
      </c>
      <c r="P39" s="127" t="n">
        <v>16254.3</v>
      </c>
      <c r="Q39" s="36"/>
      <c r="R39" s="37"/>
      <c r="S39" s="32" t="n">
        <v>40</v>
      </c>
      <c r="T39" s="32" t="n">
        <f aca="false">(P39-O39)*S39</f>
        <v>6000</v>
      </c>
      <c r="U39" s="418" t="n">
        <v>81596438</v>
      </c>
      <c r="V39" s="39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6" t="s">
        <v>78</v>
      </c>
      <c r="C40" s="148" t="n">
        <f aca="false">H40+E40</f>
        <v>1379.23</v>
      </c>
      <c r="D40" s="148"/>
      <c r="E40" s="148" t="n">
        <f aca="false">F40+G40</f>
        <v>90.23</v>
      </c>
      <c r="F40" s="148" t="n">
        <f aca="false">0.04*H40</f>
        <v>51.56</v>
      </c>
      <c r="G40" s="149" t="n">
        <f aca="false">0.03*H40</f>
        <v>38.67</v>
      </c>
      <c r="H40" s="148" t="n">
        <f aca="false">T40-T232</f>
        <v>1289</v>
      </c>
      <c r="I40" s="148" t="n">
        <f aca="false">0.4*C40</f>
        <v>551.692</v>
      </c>
      <c r="J40" s="162"/>
      <c r="K40" s="162"/>
      <c r="L40" s="162"/>
      <c r="M40" s="25"/>
      <c r="N40" s="25"/>
      <c r="O40" s="148" t="n">
        <v>35054</v>
      </c>
      <c r="P40" s="148" t="n">
        <v>35131</v>
      </c>
      <c r="Q40" s="204"/>
      <c r="R40" s="226"/>
      <c r="S40" s="148" t="n">
        <v>40</v>
      </c>
      <c r="T40" s="148" t="n">
        <f aca="false">(P40-O40)*S40</f>
        <v>3080</v>
      </c>
      <c r="U40" s="640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129" t="s">
        <v>80</v>
      </c>
      <c r="C41" s="130" t="n">
        <f aca="false">H41</f>
        <v>763</v>
      </c>
      <c r="D41" s="131"/>
      <c r="E41" s="130" t="n">
        <f aca="false">F41+G41</f>
        <v>53.41</v>
      </c>
      <c r="F41" s="130" t="n">
        <f aca="false">0.04*H41</f>
        <v>30.52</v>
      </c>
      <c r="G41" s="130" t="n">
        <f aca="false">0.03*H41</f>
        <v>22.89</v>
      </c>
      <c r="H41" s="131" t="n">
        <f aca="false">T41</f>
        <v>763</v>
      </c>
      <c r="I41" s="132" t="n">
        <f aca="false">C41*0.4</f>
        <v>305.2</v>
      </c>
      <c r="J41" s="133"/>
      <c r="K41" s="133"/>
      <c r="L41" s="133"/>
      <c r="M41" s="133"/>
      <c r="N41" s="133"/>
      <c r="O41" s="131" t="n">
        <v>22870</v>
      </c>
      <c r="P41" s="131" t="n">
        <v>23633</v>
      </c>
      <c r="Q41" s="134"/>
      <c r="R41" s="135"/>
      <c r="S41" s="135" t="n">
        <v>1</v>
      </c>
      <c r="T41" s="131" t="n">
        <f aca="false">(P41-O41)*S41</f>
        <v>763</v>
      </c>
      <c r="U41" s="678" t="n">
        <v>2406</v>
      </c>
      <c r="V41" s="129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137" t="s">
        <v>82</v>
      </c>
      <c r="C42" s="32" t="n">
        <f aca="false">H42</f>
        <v>2270</v>
      </c>
      <c r="D42" s="126"/>
      <c r="E42" s="32" t="n">
        <f aca="false">F42+G42</f>
        <v>158.9</v>
      </c>
      <c r="F42" s="32" t="n">
        <f aca="false">0.04*H42</f>
        <v>90.8</v>
      </c>
      <c r="G42" s="32" t="n">
        <f aca="false">0.03*H42</f>
        <v>68.1</v>
      </c>
      <c r="H42" s="126" t="n">
        <f aca="false">T42</f>
        <v>2270</v>
      </c>
      <c r="I42" s="127" t="n">
        <f aca="false">C42*0.4</f>
        <v>908</v>
      </c>
      <c r="J42" s="63"/>
      <c r="K42" s="63"/>
      <c r="L42" s="63"/>
      <c r="M42" s="63"/>
      <c r="N42" s="63"/>
      <c r="O42" s="126" t="n">
        <v>40985</v>
      </c>
      <c r="P42" s="126" t="n">
        <v>43255</v>
      </c>
      <c r="Q42" s="138"/>
      <c r="R42" s="139"/>
      <c r="S42" s="139" t="n">
        <v>1</v>
      </c>
      <c r="T42" s="126" t="n">
        <f aca="false">(P42-O42)*S42</f>
        <v>2270</v>
      </c>
      <c r="U42" s="418" t="n">
        <v>6249</v>
      </c>
      <c r="V42" s="39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31" t="s">
        <v>84</v>
      </c>
      <c r="C43" s="32" t="n">
        <f aca="false">H43</f>
        <v>423</v>
      </c>
      <c r="D43" s="32"/>
      <c r="E43" s="32"/>
      <c r="F43" s="32"/>
      <c r="G43" s="126" t="n">
        <v>0</v>
      </c>
      <c r="H43" s="32" t="n">
        <f aca="false">T43</f>
        <v>423</v>
      </c>
      <c r="I43" s="32" t="n">
        <f aca="false">0.4*C43</f>
        <v>169.2</v>
      </c>
      <c r="J43" s="32" t="n">
        <f aca="false">0.55*D43</f>
        <v>0</v>
      </c>
      <c r="K43" s="32" t="n">
        <f aca="false">0.55*E43</f>
        <v>0</v>
      </c>
      <c r="L43" s="32" t="n">
        <f aca="false">0.55*F43</f>
        <v>0</v>
      </c>
      <c r="M43" s="32" t="n">
        <f aca="false">0.55*G43</f>
        <v>0</v>
      </c>
      <c r="N43" s="32" t="n">
        <f aca="false">0.55*H43</f>
        <v>232.65</v>
      </c>
      <c r="O43" s="32" t="n">
        <v>46896</v>
      </c>
      <c r="P43" s="32" t="n">
        <v>47319</v>
      </c>
      <c r="Q43" s="36"/>
      <c r="R43" s="42"/>
      <c r="S43" s="32" t="n">
        <v>1</v>
      </c>
      <c r="T43" s="32" t="n">
        <f aca="false">(P43-O43)*S43</f>
        <v>423</v>
      </c>
      <c r="U43" s="418" t="s">
        <v>85</v>
      </c>
      <c r="V43" s="39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0" t="s">
        <v>87</v>
      </c>
      <c r="C44" s="109" t="n">
        <f aca="false">H44+E44</f>
        <v>18369.4175999998</v>
      </c>
      <c r="D44" s="109"/>
      <c r="E44" s="109" t="n">
        <f aca="false">F44+G44</f>
        <v>1201.73759999999</v>
      </c>
      <c r="F44" s="109" t="n">
        <f aca="false">0.04*H44</f>
        <v>686.707199999993</v>
      </c>
      <c r="G44" s="109" t="n">
        <f aca="false">0.03*H44</f>
        <v>515.030399999995</v>
      </c>
      <c r="H44" s="109" t="n">
        <f aca="false">T44</f>
        <v>17167.6799999998</v>
      </c>
      <c r="I44" s="109" t="n">
        <f aca="false">T492</f>
        <v>0</v>
      </c>
      <c r="J44" s="141"/>
      <c r="K44" s="141"/>
      <c r="L44" s="141"/>
      <c r="M44" s="141"/>
      <c r="N44" s="141"/>
      <c r="O44" s="32" t="n">
        <v>40418.26</v>
      </c>
      <c r="P44" s="32" t="n">
        <v>40561.324</v>
      </c>
      <c r="Q44" s="35" t="s">
        <v>35</v>
      </c>
      <c r="R44" s="37"/>
      <c r="S44" s="69" t="n">
        <v>120</v>
      </c>
      <c r="T44" s="32" t="n">
        <f aca="false">(P44-O44)*S44</f>
        <v>17167.6799999998</v>
      </c>
      <c r="U44" s="418" t="n">
        <v>42000</v>
      </c>
      <c r="V44" s="39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143" t="s">
        <v>89</v>
      </c>
      <c r="C45" s="130" t="n">
        <f aca="false">H45</f>
        <v>904</v>
      </c>
      <c r="D45" s="130"/>
      <c r="E45" s="130"/>
      <c r="F45" s="130"/>
      <c r="G45" s="131" t="n">
        <v>0</v>
      </c>
      <c r="H45" s="130" t="n">
        <f aca="false">T45</f>
        <v>904</v>
      </c>
      <c r="I45" s="130" t="n">
        <f aca="false">0.4*C45</f>
        <v>361.6</v>
      </c>
      <c r="J45" s="130" t="n">
        <f aca="false">0.55*D45</f>
        <v>0</v>
      </c>
      <c r="K45" s="130" t="n">
        <f aca="false">0.55*E45</f>
        <v>0</v>
      </c>
      <c r="L45" s="130" t="n">
        <f aca="false">0.55*F45</f>
        <v>0</v>
      </c>
      <c r="M45" s="130" t="n">
        <f aca="false">0.55*G45</f>
        <v>0</v>
      </c>
      <c r="N45" s="130" t="n">
        <f aca="false">0.55*H45</f>
        <v>497.2</v>
      </c>
      <c r="O45" s="130" t="n">
        <v>290518</v>
      </c>
      <c r="P45" s="130" t="n">
        <v>291422</v>
      </c>
      <c r="Q45" s="144"/>
      <c r="R45" s="145"/>
      <c r="S45" s="130" t="n">
        <v>1</v>
      </c>
      <c r="T45" s="130" t="n">
        <f aca="false">(P45-O45)*S45</f>
        <v>904</v>
      </c>
      <c r="U45" s="678" t="n">
        <v>15695</v>
      </c>
      <c r="V45" s="129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146" t="s">
        <v>91</v>
      </c>
      <c r="C46" s="32" t="n">
        <f aca="false">H46</f>
        <v>57</v>
      </c>
      <c r="D46" s="126"/>
      <c r="E46" s="32" t="n">
        <f aca="false">F46+G46</f>
        <v>3.99</v>
      </c>
      <c r="F46" s="32" t="n">
        <f aca="false">0.04*H46</f>
        <v>2.28</v>
      </c>
      <c r="G46" s="32" t="n">
        <f aca="false">0.03*H46</f>
        <v>1.71</v>
      </c>
      <c r="H46" s="126" t="n">
        <f aca="false">T46</f>
        <v>57</v>
      </c>
      <c r="I46" s="127" t="n">
        <f aca="false">C46*0.4</f>
        <v>22.8</v>
      </c>
      <c r="J46" s="63"/>
      <c r="K46" s="63"/>
      <c r="L46" s="63"/>
      <c r="M46" s="63"/>
      <c r="N46" s="63"/>
      <c r="O46" s="126" t="n">
        <v>2532</v>
      </c>
      <c r="P46" s="126" t="n">
        <v>2589</v>
      </c>
      <c r="Q46" s="138"/>
      <c r="R46" s="139"/>
      <c r="S46" s="139" t="n">
        <v>1</v>
      </c>
      <c r="T46" s="126" t="n">
        <f aca="false">(P46-O46)*S46</f>
        <v>57</v>
      </c>
      <c r="U46" s="418" t="n">
        <v>364814</v>
      </c>
      <c r="V46" s="39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137" t="s">
        <v>92</v>
      </c>
      <c r="C47" s="32" t="n">
        <f aca="false">H47</f>
        <v>6614</v>
      </c>
      <c r="D47" s="126"/>
      <c r="E47" s="32" t="n">
        <f aca="false">F47+G47</f>
        <v>462.98</v>
      </c>
      <c r="F47" s="32" t="n">
        <f aca="false">0.04*H47</f>
        <v>264.56</v>
      </c>
      <c r="G47" s="32" t="n">
        <f aca="false">0.03*H47</f>
        <v>198.42</v>
      </c>
      <c r="H47" s="126" t="n">
        <f aca="false">T47</f>
        <v>6614</v>
      </c>
      <c r="I47" s="127" t="n">
        <f aca="false">C47*0.4</f>
        <v>2645.6</v>
      </c>
      <c r="J47" s="63"/>
      <c r="K47" s="63"/>
      <c r="L47" s="63"/>
      <c r="M47" s="63"/>
      <c r="N47" s="63"/>
      <c r="O47" s="126" t="n">
        <v>125093</v>
      </c>
      <c r="P47" s="126" t="n">
        <v>131707</v>
      </c>
      <c r="Q47" s="138"/>
      <c r="R47" s="139"/>
      <c r="S47" s="139" t="n">
        <v>1</v>
      </c>
      <c r="T47" s="126" t="n">
        <f aca="false">(P47-O47)*S47</f>
        <v>6614</v>
      </c>
      <c r="U47" s="418" t="n">
        <v>9148</v>
      </c>
      <c r="V47" s="39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44" t="s">
        <v>845</v>
      </c>
      <c r="C48" s="32" t="n">
        <f aca="false">H48+E48</f>
        <v>7768</v>
      </c>
      <c r="D48" s="32"/>
      <c r="E48" s="32" t="n">
        <v>0</v>
      </c>
      <c r="F48" s="32" t="n">
        <v>0</v>
      </c>
      <c r="G48" s="32" t="n">
        <v>0</v>
      </c>
      <c r="H48" s="32" t="n">
        <f aca="false">T48</f>
        <v>7768</v>
      </c>
      <c r="I48" s="32" t="n">
        <f aca="false">0.4*C48</f>
        <v>3107.2</v>
      </c>
      <c r="J48" s="63"/>
      <c r="K48" s="63"/>
      <c r="L48" s="63"/>
      <c r="M48" s="35"/>
      <c r="N48" s="35"/>
      <c r="O48" s="32" t="n">
        <v>112744</v>
      </c>
      <c r="P48" s="32" t="n">
        <v>120512</v>
      </c>
      <c r="Q48" s="36"/>
      <c r="R48" s="94"/>
      <c r="S48" s="32" t="n">
        <v>1</v>
      </c>
      <c r="T48" s="32" t="n">
        <f aca="false">(P48-O48)*S48</f>
        <v>7768</v>
      </c>
      <c r="U48" s="694" t="n">
        <v>5732</v>
      </c>
      <c r="V48" s="51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137" t="s">
        <v>97</v>
      </c>
      <c r="C49" s="32" t="n">
        <f aca="false">H49</f>
        <v>2689</v>
      </c>
      <c r="D49" s="126"/>
      <c r="E49" s="32" t="n">
        <f aca="false">F49+G49</f>
        <v>188.23</v>
      </c>
      <c r="F49" s="32" t="n">
        <f aca="false">0.04*H49</f>
        <v>107.56</v>
      </c>
      <c r="G49" s="32" t="n">
        <f aca="false">0.03*H49</f>
        <v>80.67</v>
      </c>
      <c r="H49" s="126" t="n">
        <f aca="false">T49</f>
        <v>2689</v>
      </c>
      <c r="I49" s="127" t="n">
        <f aca="false">C49*0.4</f>
        <v>1075.6</v>
      </c>
      <c r="J49" s="63"/>
      <c r="K49" s="63"/>
      <c r="L49" s="63"/>
      <c r="M49" s="63"/>
      <c r="N49" s="63"/>
      <c r="O49" s="126" t="n">
        <v>75030</v>
      </c>
      <c r="P49" s="126" t="n">
        <v>78839</v>
      </c>
      <c r="Q49" s="138"/>
      <c r="R49" s="139"/>
      <c r="S49" s="139" t="n">
        <v>1</v>
      </c>
      <c r="T49" s="126" t="n">
        <f aca="false">(P49-O49)*S49-T225-T223-T227-T226-T228</f>
        <v>2689</v>
      </c>
      <c r="U49" s="418" t="n">
        <v>6252</v>
      </c>
      <c r="V49" s="39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640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640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640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154" t="s">
        <v>98</v>
      </c>
      <c r="C53" s="155" t="n">
        <f aca="false">H53+E53</f>
        <v>8046.4</v>
      </c>
      <c r="D53" s="155"/>
      <c r="E53" s="155" t="n">
        <f aca="false">F53+G53</f>
        <v>526.4</v>
      </c>
      <c r="F53" s="155" t="n">
        <f aca="false">0.04*H53</f>
        <v>300.8</v>
      </c>
      <c r="G53" s="155" t="n">
        <f aca="false">0.03*H53</f>
        <v>225.6</v>
      </c>
      <c r="H53" s="155" t="n">
        <f aca="false">T53</f>
        <v>7520</v>
      </c>
      <c r="I53" s="155" t="n">
        <f aca="false">0.6*C53</f>
        <v>4827.84</v>
      </c>
      <c r="J53" s="156"/>
      <c r="K53" s="156"/>
      <c r="L53" s="156"/>
      <c r="M53" s="156"/>
      <c r="N53" s="156"/>
      <c r="O53" s="155" t="n">
        <v>28296</v>
      </c>
      <c r="P53" s="155" t="n">
        <v>28484</v>
      </c>
      <c r="Q53" s="157"/>
      <c r="R53" s="158"/>
      <c r="S53" s="159" t="n">
        <v>40</v>
      </c>
      <c r="T53" s="155" t="n">
        <f aca="false">(P53-O53)*S53</f>
        <v>7520</v>
      </c>
      <c r="U53" s="418"/>
      <c r="V53" s="39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247878.725000001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640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640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674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79" t="s">
        <v>102</v>
      </c>
      <c r="C57" s="32" t="n">
        <f aca="false">H57</f>
        <v>2692</v>
      </c>
      <c r="D57" s="126"/>
      <c r="E57" s="32" t="n">
        <f aca="false">F57+G57</f>
        <v>188.44</v>
      </c>
      <c r="F57" s="32" t="n">
        <f aca="false">0.04*H57</f>
        <v>107.68</v>
      </c>
      <c r="G57" s="32" t="n">
        <f aca="false">0.03*H57</f>
        <v>80.76</v>
      </c>
      <c r="H57" s="126" t="n">
        <f aca="false">T57</f>
        <v>2692</v>
      </c>
      <c r="I57" s="127" t="n">
        <f aca="false">C57*0.4</f>
        <v>1076.8</v>
      </c>
      <c r="J57" s="63"/>
      <c r="K57" s="63"/>
      <c r="L57" s="63"/>
      <c r="M57" s="63"/>
      <c r="N57" s="63"/>
      <c r="O57" s="126" t="n">
        <v>388072</v>
      </c>
      <c r="P57" s="126" t="n">
        <v>390764</v>
      </c>
      <c r="Q57" s="138"/>
      <c r="R57" s="139"/>
      <c r="S57" s="139" t="n">
        <v>1</v>
      </c>
      <c r="T57" s="126" t="n">
        <f aca="false">(P57-O57)*S57</f>
        <v>2692</v>
      </c>
      <c r="U57" s="418" t="n">
        <v>4786</v>
      </c>
      <c r="V57" s="170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79" t="s">
        <v>105</v>
      </c>
      <c r="C58" s="32" t="n">
        <f aca="false">H58</f>
        <v>13612.3200000001</v>
      </c>
      <c r="D58" s="126"/>
      <c r="E58" s="32"/>
      <c r="F58" s="32"/>
      <c r="G58" s="32"/>
      <c r="H58" s="126" t="n">
        <f aca="false">T58</f>
        <v>13612.3200000001</v>
      </c>
      <c r="I58" s="126" t="n">
        <f aca="false">T59</f>
        <v>1230</v>
      </c>
      <c r="J58" s="63"/>
      <c r="K58" s="63"/>
      <c r="L58" s="63"/>
      <c r="M58" s="63"/>
      <c r="N58" s="63"/>
      <c r="O58" s="126" t="n">
        <v>21489.02</v>
      </c>
      <c r="P58" s="126" t="n">
        <v>21794.899</v>
      </c>
      <c r="Q58" s="138"/>
      <c r="R58" s="139"/>
      <c r="S58" s="139" t="n">
        <v>80</v>
      </c>
      <c r="T58" s="126" t="n">
        <f aca="false">(P58-O58)*S58-T624</f>
        <v>13612.3200000001</v>
      </c>
      <c r="U58" s="418" t="s">
        <v>106</v>
      </c>
      <c r="V58" s="170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79" t="s">
        <v>108</v>
      </c>
      <c r="C59" s="32" t="n">
        <f aca="false">H59</f>
        <v>1230</v>
      </c>
      <c r="D59" s="126"/>
      <c r="E59" s="32" t="n">
        <f aca="false">F59+G59</f>
        <v>86.1</v>
      </c>
      <c r="F59" s="32" t="n">
        <f aca="false">0.04*H59</f>
        <v>49.2</v>
      </c>
      <c r="G59" s="32" t="n">
        <f aca="false">0.03*H59</f>
        <v>36.9</v>
      </c>
      <c r="H59" s="126" t="n">
        <f aca="false">T59</f>
        <v>1230</v>
      </c>
      <c r="I59" s="127" t="n">
        <f aca="false">C59*0.4</f>
        <v>492</v>
      </c>
      <c r="J59" s="63"/>
      <c r="K59" s="63"/>
      <c r="L59" s="63"/>
      <c r="M59" s="63"/>
      <c r="N59" s="63"/>
      <c r="O59" s="126" t="n">
        <v>14343</v>
      </c>
      <c r="P59" s="126" t="n">
        <v>15573</v>
      </c>
      <c r="Q59" s="138"/>
      <c r="R59" s="139"/>
      <c r="S59" s="139" t="n">
        <v>1</v>
      </c>
      <c r="T59" s="126" t="n">
        <f aca="false">(P59-O59)*S59</f>
        <v>1230</v>
      </c>
      <c r="U59" s="418" t="n">
        <v>6221</v>
      </c>
      <c r="V59" s="170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31" t="s">
        <v>110</v>
      </c>
      <c r="C60" s="32" t="n">
        <f aca="false">T60</f>
        <v>2469.59999999999</v>
      </c>
      <c r="D60" s="126"/>
      <c r="E60" s="32"/>
      <c r="F60" s="32"/>
      <c r="G60" s="32"/>
      <c r="H60" s="126" t="n">
        <f aca="false">T60</f>
        <v>2469.59999999999</v>
      </c>
      <c r="I60" s="126" t="n">
        <f aca="false">T61</f>
        <v>10165</v>
      </c>
      <c r="J60" s="63"/>
      <c r="K60" s="63"/>
      <c r="L60" s="63"/>
      <c r="M60" s="63"/>
      <c r="N60" s="63"/>
      <c r="O60" s="126" t="n">
        <v>5811.49</v>
      </c>
      <c r="P60" s="126" t="n">
        <v>5852.65</v>
      </c>
      <c r="Q60" s="138"/>
      <c r="R60" s="139"/>
      <c r="S60" s="139" t="n">
        <v>60</v>
      </c>
      <c r="T60" s="126" t="n">
        <f aca="false">(P60-O60)*S60</f>
        <v>2469.59999999999</v>
      </c>
      <c r="U60" s="418" t="s">
        <v>111</v>
      </c>
      <c r="V60" s="170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31" t="s">
        <v>113</v>
      </c>
      <c r="C61" s="32" t="n">
        <f aca="false">H61</f>
        <v>10165</v>
      </c>
      <c r="D61" s="126"/>
      <c r="E61" s="32"/>
      <c r="F61" s="32"/>
      <c r="G61" s="32"/>
      <c r="H61" s="126" t="n">
        <f aca="false">T61</f>
        <v>10165</v>
      </c>
      <c r="I61" s="126" t="n">
        <f aca="false">T62</f>
        <v>1694</v>
      </c>
      <c r="J61" s="63"/>
      <c r="K61" s="63"/>
      <c r="L61" s="63"/>
      <c r="M61" s="63"/>
      <c r="N61" s="63"/>
      <c r="O61" s="126" t="n">
        <v>1154.4</v>
      </c>
      <c r="P61" s="126" t="n">
        <v>1280.2</v>
      </c>
      <c r="Q61" s="138"/>
      <c r="R61" s="139"/>
      <c r="S61" s="139" t="n">
        <v>120</v>
      </c>
      <c r="T61" s="126" t="n">
        <f aca="false">(P61-O61)*S61-T636-T59-T65-T62</f>
        <v>10165</v>
      </c>
      <c r="U61" s="418"/>
      <c r="V61" s="172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44" t="s">
        <v>115</v>
      </c>
      <c r="C62" s="32" t="n">
        <f aca="false">T62</f>
        <v>1694</v>
      </c>
      <c r="D62" s="126"/>
      <c r="E62" s="32"/>
      <c r="F62" s="32"/>
      <c r="G62" s="32"/>
      <c r="H62" s="126" t="n">
        <f aca="false">T62</f>
        <v>1694</v>
      </c>
      <c r="I62" s="126" t="n">
        <f aca="false">T63</f>
        <v>0</v>
      </c>
      <c r="J62" s="63"/>
      <c r="K62" s="63"/>
      <c r="L62" s="63"/>
      <c r="M62" s="63"/>
      <c r="N62" s="63"/>
      <c r="O62" s="126" t="n">
        <v>19926</v>
      </c>
      <c r="P62" s="126" t="n">
        <v>21620</v>
      </c>
      <c r="Q62" s="138"/>
      <c r="R62" s="139"/>
      <c r="S62" s="139" t="n">
        <v>1</v>
      </c>
      <c r="T62" s="126" t="n">
        <f aca="false">(P62-O62)*S62</f>
        <v>1694</v>
      </c>
      <c r="U62" s="694"/>
      <c r="V62" s="172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44"/>
      <c r="C63" s="45"/>
      <c r="D63" s="173"/>
      <c r="E63" s="45"/>
      <c r="F63" s="45"/>
      <c r="G63" s="45"/>
      <c r="H63" s="173"/>
      <c r="I63" s="173"/>
      <c r="J63" s="48"/>
      <c r="K63" s="48"/>
      <c r="L63" s="48"/>
      <c r="M63" s="48"/>
      <c r="N63" s="48"/>
      <c r="O63" s="45"/>
      <c r="P63" s="45"/>
      <c r="Q63" s="174"/>
      <c r="R63" s="175"/>
      <c r="S63" s="176"/>
      <c r="T63" s="173"/>
      <c r="U63" s="694"/>
      <c r="V63" s="177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178" t="s">
        <v>116</v>
      </c>
      <c r="C64" s="40" t="n">
        <f aca="false">H64</f>
        <v>613.999999999996</v>
      </c>
      <c r="D64" s="179"/>
      <c r="E64" s="40"/>
      <c r="F64" s="40"/>
      <c r="G64" s="40"/>
      <c r="H64" s="179" t="n">
        <f aca="false">T64</f>
        <v>613.999999999996</v>
      </c>
      <c r="I64" s="179" t="n">
        <f aca="false">T64*0.3</f>
        <v>184.199999999999</v>
      </c>
      <c r="J64" s="63"/>
      <c r="K64" s="63"/>
      <c r="L64" s="63"/>
      <c r="M64" s="63"/>
      <c r="N64" s="63"/>
      <c r="O64" s="180" t="n">
        <v>3986.3</v>
      </c>
      <c r="P64" s="180" t="n">
        <v>4017</v>
      </c>
      <c r="Q64" s="138"/>
      <c r="R64" s="181"/>
      <c r="S64" s="182" t="n">
        <v>20</v>
      </c>
      <c r="T64" s="179" t="n">
        <f aca="false">(P64-O64)*S64</f>
        <v>613.999999999996</v>
      </c>
      <c r="U64" s="418" t="n">
        <v>5621</v>
      </c>
      <c r="V64" s="170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31" t="s">
        <v>118</v>
      </c>
      <c r="C65" s="40" t="n">
        <f aca="false">H65</f>
        <v>2007</v>
      </c>
      <c r="D65" s="126"/>
      <c r="E65" s="32"/>
      <c r="F65" s="32"/>
      <c r="G65" s="32"/>
      <c r="H65" s="126" t="n">
        <f aca="false">T65</f>
        <v>2007</v>
      </c>
      <c r="I65" s="126" t="n">
        <f aca="false">T65*0.3</f>
        <v>602.1</v>
      </c>
      <c r="J65" s="37"/>
      <c r="K65" s="37"/>
      <c r="L65" s="37"/>
      <c r="M65" s="37"/>
      <c r="N65" s="37"/>
      <c r="O65" s="32" t="n">
        <v>221842</v>
      </c>
      <c r="P65" s="32" t="n">
        <v>223849</v>
      </c>
      <c r="Q65" s="126"/>
      <c r="R65" s="126"/>
      <c r="S65" s="32" t="n">
        <v>1</v>
      </c>
      <c r="T65" s="126" t="n">
        <f aca="false">(P65-O65)*S65</f>
        <v>2007</v>
      </c>
      <c r="U65" s="418" t="n">
        <v>4785</v>
      </c>
      <c r="V65" s="170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34483.92</v>
      </c>
      <c r="D66" s="186"/>
      <c r="E66" s="187"/>
      <c r="F66" s="187"/>
      <c r="G66" s="187"/>
      <c r="H66" s="186"/>
      <c r="I66" s="188" t="n">
        <f aca="false">SUM(I56:I65)</f>
        <v>15444.1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640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640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196" t="s">
        <v>121</v>
      </c>
      <c r="C68" s="40" t="n">
        <v>1521</v>
      </c>
      <c r="D68" s="197"/>
      <c r="E68" s="198"/>
      <c r="F68" s="198"/>
      <c r="G68" s="198"/>
      <c r="H68" s="197"/>
      <c r="I68" s="197"/>
      <c r="J68" s="63"/>
      <c r="K68" s="63"/>
      <c r="L68" s="63"/>
      <c r="M68" s="63"/>
      <c r="N68" s="63"/>
      <c r="O68" s="32" t="n">
        <f aca="false">13025+32056.84</f>
        <v>45081.84</v>
      </c>
      <c r="P68" s="32" t="n">
        <f aca="false">13209.58+32369.93</f>
        <v>45579.51</v>
      </c>
      <c r="Q68" s="126"/>
      <c r="R68" s="126"/>
      <c r="S68" s="32" t="n">
        <v>80</v>
      </c>
      <c r="T68" s="126" t="n">
        <f aca="false">(P68-O68)*S68-T72-T73</f>
        <v>35543.6000000004</v>
      </c>
      <c r="U68" s="418" t="s">
        <v>122</v>
      </c>
      <c r="V68" s="170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199" t="s">
        <v>124</v>
      </c>
      <c r="C69" s="40" t="n">
        <f aca="false">T71</f>
        <v>6552.79999999999</v>
      </c>
      <c r="D69" s="197"/>
      <c r="E69" s="198"/>
      <c r="F69" s="198"/>
      <c r="G69" s="198"/>
      <c r="H69" s="197"/>
      <c r="I69" s="197"/>
      <c r="J69" s="63"/>
      <c r="K69" s="63"/>
      <c r="L69" s="63"/>
      <c r="M69" s="63"/>
      <c r="N69" s="63"/>
      <c r="O69" s="32"/>
      <c r="P69" s="32"/>
      <c r="Q69" s="126"/>
      <c r="R69" s="126"/>
      <c r="S69" s="32"/>
      <c r="T69" s="126"/>
      <c r="U69" s="418"/>
      <c r="V69" s="170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200" t="s">
        <v>125</v>
      </c>
      <c r="C70" s="32" t="n">
        <f aca="false">H70</f>
        <v>6518</v>
      </c>
      <c r="D70" s="32"/>
      <c r="E70" s="32" t="n">
        <f aca="false">F70+G70</f>
        <v>456.26</v>
      </c>
      <c r="F70" s="32" t="n">
        <f aca="false">0.04*H70</f>
        <v>260.72</v>
      </c>
      <c r="G70" s="32" t="n">
        <f aca="false">0.03*H70</f>
        <v>195.54</v>
      </c>
      <c r="H70" s="32" t="n">
        <f aca="false">T70</f>
        <v>6518</v>
      </c>
      <c r="I70" s="32" t="n">
        <f aca="false">0.6*C70</f>
        <v>3910.8</v>
      </c>
      <c r="J70" s="35"/>
      <c r="K70" s="35"/>
      <c r="L70" s="35"/>
      <c r="M70" s="35"/>
      <c r="N70" s="35"/>
      <c r="O70" s="32" t="n">
        <f aca="false">183300+15052</f>
        <v>198352</v>
      </c>
      <c r="P70" s="32" t="n">
        <f aca="false">188127+16743</f>
        <v>204870</v>
      </c>
      <c r="Q70" s="36"/>
      <c r="R70" s="42"/>
      <c r="S70" s="69" t="n">
        <v>1</v>
      </c>
      <c r="T70" s="32" t="n">
        <f aca="false">(P70-O70)*S70</f>
        <v>6518</v>
      </c>
      <c r="U70" s="418" t="n">
        <v>7584</v>
      </c>
      <c r="V70" s="39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196" t="s">
        <v>126</v>
      </c>
      <c r="C71" s="40" t="n">
        <f aca="false">T68-C706</f>
        <v>1347.47000000044</v>
      </c>
      <c r="D71" s="197"/>
      <c r="E71" s="198"/>
      <c r="F71" s="198"/>
      <c r="G71" s="198"/>
      <c r="H71" s="197"/>
      <c r="I71" s="198" t="n">
        <f aca="false">T69-I707</f>
        <v>0</v>
      </c>
      <c r="J71" s="63"/>
      <c r="K71" s="63"/>
      <c r="L71" s="63"/>
      <c r="M71" s="63"/>
      <c r="N71" s="63"/>
      <c r="O71" s="32" t="n">
        <f aca="false">3863.53+4704.51</f>
        <v>8568.04</v>
      </c>
      <c r="P71" s="32" t="n">
        <f aca="false">3872.98+4776.97</f>
        <v>8649.95</v>
      </c>
      <c r="Q71" s="126"/>
      <c r="R71" s="126"/>
      <c r="S71" s="32" t="n">
        <v>80</v>
      </c>
      <c r="T71" s="126" t="n">
        <f aca="false">(P71-O71)*S71</f>
        <v>6552.79999999999</v>
      </c>
      <c r="U71" s="418" t="s">
        <v>127</v>
      </c>
      <c r="V71" s="170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44" t="s">
        <v>95</v>
      </c>
      <c r="C72" s="32" t="n">
        <f aca="false">H72+E72</f>
        <v>3590</v>
      </c>
      <c r="D72" s="32"/>
      <c r="E72" s="32" t="n">
        <v>0</v>
      </c>
      <c r="F72" s="32" t="n">
        <v>0</v>
      </c>
      <c r="G72" s="32" t="n">
        <v>0</v>
      </c>
      <c r="H72" s="32" t="n">
        <f aca="false">T72</f>
        <v>3590</v>
      </c>
      <c r="I72" s="32" t="n">
        <f aca="false">0.4*C72</f>
        <v>1436</v>
      </c>
      <c r="J72" s="63"/>
      <c r="K72" s="63"/>
      <c r="L72" s="63"/>
      <c r="M72" s="35"/>
      <c r="N72" s="35"/>
      <c r="O72" s="32" t="n">
        <v>61046</v>
      </c>
      <c r="P72" s="32" t="n">
        <v>64636</v>
      </c>
      <c r="Q72" s="36"/>
      <c r="R72" s="94"/>
      <c r="S72" s="32" t="n">
        <v>1</v>
      </c>
      <c r="T72" s="32" t="n">
        <f aca="false">(P72-O72)*S72</f>
        <v>3590</v>
      </c>
      <c r="U72" s="694" t="n">
        <v>5837</v>
      </c>
      <c r="V72" s="51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196" t="s">
        <v>130</v>
      </c>
      <c r="C73" s="32" t="n">
        <f aca="false">H73+E73</f>
        <v>727.6</v>
      </c>
      <c r="D73" s="32"/>
      <c r="E73" s="32" t="n">
        <f aca="false">F73+G73</f>
        <v>47.6</v>
      </c>
      <c r="F73" s="32" t="n">
        <f aca="false">0.04*H73</f>
        <v>27.2</v>
      </c>
      <c r="G73" s="32" t="n">
        <f aca="false">0.03*H73</f>
        <v>20.4</v>
      </c>
      <c r="H73" s="32" t="n">
        <f aca="false">T73</f>
        <v>680</v>
      </c>
      <c r="I73" s="32" t="n">
        <f aca="false">0.6*C73</f>
        <v>436.56</v>
      </c>
      <c r="J73" s="63"/>
      <c r="K73" s="63"/>
      <c r="L73" s="63"/>
      <c r="M73" s="63"/>
      <c r="N73" s="63"/>
      <c r="O73" s="32" t="n">
        <v>17026</v>
      </c>
      <c r="P73" s="32" t="n">
        <v>17706</v>
      </c>
      <c r="Q73" s="126"/>
      <c r="R73" s="126"/>
      <c r="S73" s="32" t="n">
        <v>1</v>
      </c>
      <c r="T73" s="32" t="n">
        <f aca="false">(P73-O73)*S73</f>
        <v>680</v>
      </c>
      <c r="U73" s="418" t="n">
        <v>9868</v>
      </c>
      <c r="V73" s="170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20256.8700000004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640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U75" s="675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673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1" t="s">
        <v>134</v>
      </c>
      <c r="C77" s="130" t="n">
        <f aca="false">(T77+T78)</f>
        <v>34996</v>
      </c>
      <c r="D77" s="130"/>
      <c r="E77" s="130" t="n">
        <f aca="false">F77+G77</f>
        <v>0</v>
      </c>
      <c r="F77" s="130" t="n">
        <v>0</v>
      </c>
      <c r="G77" s="130" t="n">
        <v>0</v>
      </c>
      <c r="H77" s="130" t="n">
        <f aca="false">T77</f>
        <v>0</v>
      </c>
      <c r="I77" s="130" t="n">
        <f aca="false">T79</f>
        <v>0</v>
      </c>
      <c r="J77" s="212"/>
      <c r="K77" s="133"/>
      <c r="L77" s="133"/>
      <c r="M77" s="212"/>
      <c r="N77" s="212"/>
      <c r="O77" s="130" t="n">
        <v>4067.02</v>
      </c>
      <c r="P77" s="130" t="n">
        <v>4067.02</v>
      </c>
      <c r="Q77" s="213" t="s">
        <v>39</v>
      </c>
      <c r="R77" s="213"/>
      <c r="S77" s="130" t="n">
        <v>40</v>
      </c>
      <c r="T77" s="130" t="n">
        <f aca="false">(P77-O77)*S77</f>
        <v>0</v>
      </c>
      <c r="U77" s="678" t="n">
        <v>7163</v>
      </c>
      <c r="V77" s="214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1"/>
      <c r="C78" s="130"/>
      <c r="D78" s="130"/>
      <c r="E78" s="130" t="n">
        <f aca="false">F78+G78</f>
        <v>0</v>
      </c>
      <c r="F78" s="130" t="n">
        <v>0</v>
      </c>
      <c r="G78" s="130" t="n">
        <v>0</v>
      </c>
      <c r="H78" s="130" t="n">
        <f aca="false">T78</f>
        <v>34996</v>
      </c>
      <c r="I78" s="130" t="n">
        <f aca="false">T81</f>
        <v>0</v>
      </c>
      <c r="J78" s="212"/>
      <c r="K78" s="133"/>
      <c r="L78" s="133"/>
      <c r="M78" s="212"/>
      <c r="N78" s="212"/>
      <c r="O78" s="130" t="n">
        <v>11231.88</v>
      </c>
      <c r="P78" s="130" t="n">
        <v>11931.8</v>
      </c>
      <c r="Q78" s="213" t="s">
        <v>39</v>
      </c>
      <c r="R78" s="213"/>
      <c r="S78" s="130" t="n">
        <v>50</v>
      </c>
      <c r="T78" s="130" t="n">
        <f aca="false">(P78-O78)*S78-T98</f>
        <v>34996</v>
      </c>
      <c r="U78" s="678" t="n">
        <v>7215</v>
      </c>
      <c r="V78" s="214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1"/>
      <c r="C79" s="130"/>
      <c r="D79" s="130"/>
      <c r="E79" s="130"/>
      <c r="F79" s="130"/>
      <c r="G79" s="130"/>
      <c r="H79" s="130"/>
      <c r="I79" s="130"/>
      <c r="J79" s="133"/>
      <c r="K79" s="133"/>
      <c r="L79" s="133"/>
      <c r="M79" s="133"/>
      <c r="N79" s="133"/>
      <c r="O79" s="130"/>
      <c r="P79" s="130"/>
      <c r="Q79" s="131"/>
      <c r="R79" s="131"/>
      <c r="S79" s="130"/>
      <c r="T79" s="130"/>
      <c r="U79" s="678"/>
      <c r="V79" s="129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1" t="s">
        <v>139</v>
      </c>
      <c r="C80" s="130" t="n">
        <f aca="false">H80+E80</f>
        <v>368.08</v>
      </c>
      <c r="D80" s="130"/>
      <c r="E80" s="130" t="n">
        <f aca="false">F80+G80</f>
        <v>24.08</v>
      </c>
      <c r="F80" s="130" t="n">
        <f aca="false">0.04*H80</f>
        <v>13.76</v>
      </c>
      <c r="G80" s="130" t="n">
        <f aca="false">0.03*H80</f>
        <v>10.32</v>
      </c>
      <c r="H80" s="130" t="n">
        <f aca="false">T80</f>
        <v>344</v>
      </c>
      <c r="I80" s="130" t="n">
        <f aca="false">0.6*C80</f>
        <v>220.848</v>
      </c>
      <c r="J80" s="133"/>
      <c r="K80" s="133"/>
      <c r="L80" s="133"/>
      <c r="M80" s="133"/>
      <c r="N80" s="133"/>
      <c r="O80" s="130" t="n">
        <v>4756</v>
      </c>
      <c r="P80" s="130" t="n">
        <v>5100</v>
      </c>
      <c r="Q80" s="131"/>
      <c r="R80" s="131"/>
      <c r="S80" s="130" t="n">
        <v>1</v>
      </c>
      <c r="T80" s="130" t="n">
        <f aca="false">(P80-O80)*S80</f>
        <v>344</v>
      </c>
      <c r="U80" s="678"/>
      <c r="V80" s="129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34996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673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673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24" t="s">
        <v>143</v>
      </c>
      <c r="C83" s="130" t="n">
        <f aca="false">H83+E83</f>
        <v>2651.99999999999</v>
      </c>
      <c r="D83" s="130"/>
      <c r="E83" s="130" t="n">
        <f aca="false">F83+G83</f>
        <v>0</v>
      </c>
      <c r="F83" s="130" t="n">
        <v>0</v>
      </c>
      <c r="G83" s="130" t="n">
        <v>0</v>
      </c>
      <c r="H83" s="130" t="n">
        <f aca="false">T83</f>
        <v>2651.99999999999</v>
      </c>
      <c r="I83" s="130" t="n">
        <f aca="false">T86</f>
        <v>0</v>
      </c>
      <c r="J83" s="212"/>
      <c r="K83" s="133"/>
      <c r="L83" s="133"/>
      <c r="M83" s="212"/>
      <c r="N83" s="212"/>
      <c r="O83" s="130" t="n">
        <v>3891.8</v>
      </c>
      <c r="P83" s="130" t="n">
        <v>3958.1</v>
      </c>
      <c r="Q83" s="213" t="s">
        <v>39</v>
      </c>
      <c r="R83" s="213"/>
      <c r="S83" s="130" t="n">
        <v>40</v>
      </c>
      <c r="T83" s="130" t="n">
        <f aca="false">(P83-O83)*S83</f>
        <v>2651.99999999999</v>
      </c>
      <c r="U83" s="678" t="n">
        <v>5669</v>
      </c>
      <c r="V83" s="129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143" t="s">
        <v>145</v>
      </c>
      <c r="C84" s="130" t="n">
        <f aca="false">H84+E84</f>
        <v>5488.00000000001</v>
      </c>
      <c r="D84" s="130"/>
      <c r="E84" s="130" t="n">
        <f aca="false">F84+G84</f>
        <v>0</v>
      </c>
      <c r="F84" s="130" t="n">
        <v>0</v>
      </c>
      <c r="G84" s="130" t="n">
        <v>0</v>
      </c>
      <c r="H84" s="130" t="n">
        <f aca="false">T84</f>
        <v>5488.00000000001</v>
      </c>
      <c r="I84" s="130" t="n">
        <f aca="false">T87</f>
        <v>0</v>
      </c>
      <c r="J84" s="212"/>
      <c r="K84" s="133"/>
      <c r="L84" s="133"/>
      <c r="M84" s="212"/>
      <c r="N84" s="212"/>
      <c r="O84" s="130" t="n">
        <v>3416</v>
      </c>
      <c r="P84" s="130" t="n">
        <v>3591</v>
      </c>
      <c r="Q84" s="213" t="s">
        <v>39</v>
      </c>
      <c r="R84" s="213"/>
      <c r="S84" s="130" t="n">
        <v>120</v>
      </c>
      <c r="T84" s="130" t="n">
        <f aca="false">(P84-O84)*S84-T377-T343-T83-T362-T376-T172</f>
        <v>5488.00000000001</v>
      </c>
      <c r="U84" s="678" t="n">
        <v>1152</v>
      </c>
      <c r="V84" s="129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922</v>
      </c>
      <c r="C85" s="190" t="n">
        <f aca="false">SUM(C54+C74+C81+C66+C83+C84)</f>
        <v>345755.515000001</v>
      </c>
      <c r="D85" s="148"/>
      <c r="E85" s="190"/>
      <c r="F85" s="148"/>
      <c r="G85" s="148"/>
      <c r="H85" s="190"/>
      <c r="I85" s="148" t="n">
        <f aca="false">SUM(I8:I43)+I74+I81+I66</f>
        <v>144528.928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640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640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640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79" t="s">
        <v>147</v>
      </c>
      <c r="C88" s="32" t="n">
        <f aca="false">H88-C89-C90-C726-D720</f>
        <v>24760</v>
      </c>
      <c r="D88" s="32"/>
      <c r="E88" s="32"/>
      <c r="F88" s="32"/>
      <c r="G88" s="32"/>
      <c r="H88" s="32" t="n">
        <f aca="false">T88</f>
        <v>32800</v>
      </c>
      <c r="I88" s="32" t="n">
        <v>0</v>
      </c>
      <c r="J88" s="35"/>
      <c r="K88" s="35"/>
      <c r="L88" s="35"/>
      <c r="M88" s="35"/>
      <c r="N88" s="35"/>
      <c r="O88" s="32" t="n">
        <v>41087</v>
      </c>
      <c r="P88" s="32" t="n">
        <v>41907</v>
      </c>
      <c r="Q88" s="36"/>
      <c r="R88" s="42"/>
      <c r="S88" s="32" t="n">
        <v>40</v>
      </c>
      <c r="T88" s="32" t="n">
        <f aca="false">(P88-O88)*S88</f>
        <v>32800</v>
      </c>
      <c r="U88" s="418" t="n">
        <v>95964307</v>
      </c>
      <c r="V88" s="39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670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31" t="s">
        <v>151</v>
      </c>
      <c r="C90" s="109" t="n">
        <f aca="false">H90+E90</f>
        <v>4237</v>
      </c>
      <c r="D90" s="126"/>
      <c r="E90" s="32" t="n">
        <f aca="false">247</f>
        <v>247</v>
      </c>
      <c r="F90" s="32"/>
      <c r="G90" s="32"/>
      <c r="H90" s="32" t="n">
        <f aca="false">T90</f>
        <v>3990</v>
      </c>
      <c r="I90" s="32"/>
      <c r="J90" s="35"/>
      <c r="K90" s="35"/>
      <c r="L90" s="35"/>
      <c r="M90" s="35"/>
      <c r="N90" s="35"/>
      <c r="O90" s="32" t="n">
        <v>15440</v>
      </c>
      <c r="P90" s="32" t="n">
        <v>15573</v>
      </c>
      <c r="Q90" s="234"/>
      <c r="R90" s="235"/>
      <c r="S90" s="69" t="n">
        <v>30</v>
      </c>
      <c r="T90" s="32" t="n">
        <f aca="false">(P90-O90)*S90</f>
        <v>3990</v>
      </c>
      <c r="U90" s="418"/>
      <c r="V90" s="39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640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32800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41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640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640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67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24" t="s">
        <v>155</v>
      </c>
      <c r="C96" s="250" t="n">
        <f aca="false">H96+E96</f>
        <v>10309.28</v>
      </c>
      <c r="D96" s="131"/>
      <c r="E96" s="130" t="n">
        <f aca="false">F96+G96</f>
        <v>0</v>
      </c>
      <c r="F96" s="130" t="n">
        <v>0</v>
      </c>
      <c r="G96" s="130" t="n">
        <v>0</v>
      </c>
      <c r="H96" s="130" t="n">
        <f aca="false">T96</f>
        <v>10309.28</v>
      </c>
      <c r="I96" s="130" t="n">
        <f aca="false">0.5*C96</f>
        <v>5154.64</v>
      </c>
      <c r="J96" s="212"/>
      <c r="K96" s="212"/>
      <c r="L96" s="212"/>
      <c r="M96" s="212"/>
      <c r="N96" s="212"/>
      <c r="O96" s="251" t="n">
        <v>14239.63</v>
      </c>
      <c r="P96" s="251" t="n">
        <v>14497.362</v>
      </c>
      <c r="Q96" s="144"/>
      <c r="R96" s="252"/>
      <c r="S96" s="253" t="n">
        <v>40</v>
      </c>
      <c r="T96" s="130" t="n">
        <f aca="false">(P96-O96)*S96</f>
        <v>10309.28</v>
      </c>
      <c r="U96" s="678" t="s">
        <v>156</v>
      </c>
      <c r="V96" s="129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143"/>
      <c r="C97" s="130"/>
      <c r="D97" s="130"/>
      <c r="E97" s="130"/>
      <c r="F97" s="130"/>
      <c r="G97" s="130"/>
      <c r="H97" s="130"/>
      <c r="I97" s="130" t="n">
        <f aca="false">0.5*C97</f>
        <v>0</v>
      </c>
      <c r="J97" s="212"/>
      <c r="K97" s="212"/>
      <c r="L97" s="212"/>
      <c r="M97" s="212"/>
      <c r="N97" s="212"/>
      <c r="O97" s="130"/>
      <c r="P97" s="130"/>
      <c r="Q97" s="254"/>
      <c r="R97" s="255"/>
      <c r="S97" s="253"/>
      <c r="T97" s="130"/>
      <c r="U97" s="678"/>
      <c r="V97" s="129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256" t="s">
        <v>158</v>
      </c>
      <c r="C98" s="130" t="n">
        <f aca="false">H98+E98</f>
        <v>26208</v>
      </c>
      <c r="D98" s="130"/>
      <c r="E98" s="130" t="n">
        <f aca="false">F98+G98</f>
        <v>0</v>
      </c>
      <c r="F98" s="130" t="n">
        <v>0</v>
      </c>
      <c r="G98" s="130" t="n">
        <v>0</v>
      </c>
      <c r="H98" s="130" t="n">
        <f aca="false">T98+T99</f>
        <v>26208</v>
      </c>
      <c r="I98" s="130" t="n">
        <f aca="false">0.6*C98</f>
        <v>15724.8</v>
      </c>
      <c r="J98" s="212"/>
      <c r="K98" s="212"/>
      <c r="L98" s="212"/>
      <c r="M98" s="212"/>
      <c r="N98" s="212"/>
      <c r="O98" s="130" t="n">
        <v>64090.84</v>
      </c>
      <c r="P98" s="130" t="n">
        <v>64090.84</v>
      </c>
      <c r="Q98" s="254"/>
      <c r="R98" s="255"/>
      <c r="S98" s="253" t="n">
        <v>80</v>
      </c>
      <c r="T98" s="130" t="n">
        <f aca="false">(P98-O98)*S98</f>
        <v>0</v>
      </c>
      <c r="U98" s="678"/>
      <c r="V98" s="129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256"/>
      <c r="C99" s="130"/>
      <c r="D99" s="130"/>
      <c r="E99" s="130"/>
      <c r="F99" s="130"/>
      <c r="G99" s="130"/>
      <c r="H99" s="130"/>
      <c r="I99" s="130" t="n">
        <f aca="false">0.6*C99</f>
        <v>0</v>
      </c>
      <c r="J99" s="212"/>
      <c r="K99" s="212"/>
      <c r="L99" s="212"/>
      <c r="M99" s="212"/>
      <c r="N99" s="212"/>
      <c r="O99" s="130" t="n">
        <v>3155.6</v>
      </c>
      <c r="P99" s="130" t="n">
        <v>3319.4</v>
      </c>
      <c r="Q99" s="254"/>
      <c r="R99" s="255"/>
      <c r="S99" s="253" t="n">
        <v>80</v>
      </c>
      <c r="T99" s="130" t="n">
        <f aca="false">(P99-O99)*S99*2</f>
        <v>26208</v>
      </c>
      <c r="U99" s="678"/>
      <c r="V99" s="129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308"/>
      <c r="C100" s="206"/>
      <c r="D100" s="206"/>
      <c r="E100" s="207"/>
      <c r="F100" s="207"/>
      <c r="G100" s="207"/>
      <c r="H100" s="206"/>
      <c r="I100" s="207"/>
      <c r="J100" s="208"/>
      <c r="K100" s="208"/>
      <c r="L100" s="208"/>
      <c r="M100" s="208"/>
      <c r="N100" s="208"/>
      <c r="O100" s="206"/>
      <c r="P100" s="206"/>
      <c r="Q100" s="208"/>
      <c r="R100" s="304"/>
      <c r="S100" s="206"/>
      <c r="T100" s="206"/>
      <c r="U100" s="673"/>
      <c r="V100" s="210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05" t="s">
        <v>161</v>
      </c>
      <c r="C101" s="161" t="n">
        <f aca="false">H101+E101</f>
        <v>12980</v>
      </c>
      <c r="D101" s="206"/>
      <c r="E101" s="206" t="n">
        <f aca="false">F101+G101</f>
        <v>0</v>
      </c>
      <c r="F101" s="206" t="n">
        <f aca="false">X101</f>
        <v>0</v>
      </c>
      <c r="G101" s="206" t="n">
        <f aca="false">Y101</f>
        <v>0</v>
      </c>
      <c r="H101" s="206" t="n">
        <f aca="false">T102+T105+T108</f>
        <v>12980</v>
      </c>
      <c r="I101" s="206" t="n">
        <f aca="false">T103+0.5*(T108+T105)</f>
        <v>2980</v>
      </c>
      <c r="J101" s="208"/>
      <c r="K101" s="208"/>
      <c r="L101" s="208"/>
      <c r="M101" s="208"/>
      <c r="N101" s="208" t="s">
        <v>162</v>
      </c>
      <c r="O101" s="206"/>
      <c r="P101" s="206"/>
      <c r="Q101" s="221"/>
      <c r="R101" s="304"/>
      <c r="S101" s="206" t="n">
        <v>1</v>
      </c>
      <c r="T101" s="206" t="n">
        <f aca="false">(P101-O101)*S101</f>
        <v>0</v>
      </c>
      <c r="U101" s="673"/>
      <c r="V101" s="210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143" t="s">
        <v>163</v>
      </c>
      <c r="C102" s="130"/>
      <c r="D102" s="130"/>
      <c r="E102" s="130"/>
      <c r="F102" s="130"/>
      <c r="G102" s="130"/>
      <c r="H102" s="130"/>
      <c r="I102" s="131"/>
      <c r="J102" s="212"/>
      <c r="K102" s="212"/>
      <c r="L102" s="212"/>
      <c r="M102" s="212"/>
      <c r="N102" s="212"/>
      <c r="O102" s="130" t="n">
        <v>29080</v>
      </c>
      <c r="P102" s="130" t="n">
        <v>29197</v>
      </c>
      <c r="Q102" s="254"/>
      <c r="R102" s="213"/>
      <c r="S102" s="130" t="n">
        <v>60</v>
      </c>
      <c r="T102" s="130" t="n">
        <f aca="false">(P102-O102)*S102</f>
        <v>7020</v>
      </c>
      <c r="U102" s="678" t="n">
        <v>36259</v>
      </c>
      <c r="V102" s="129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143"/>
      <c r="C103" s="130"/>
      <c r="D103" s="130"/>
      <c r="E103" s="130"/>
      <c r="F103" s="130"/>
      <c r="G103" s="130"/>
      <c r="H103" s="130"/>
      <c r="I103" s="131"/>
      <c r="J103" s="212"/>
      <c r="K103" s="212"/>
      <c r="L103" s="212"/>
      <c r="M103" s="212"/>
      <c r="N103" s="212"/>
      <c r="O103" s="130"/>
      <c r="P103" s="130"/>
      <c r="Q103" s="254"/>
      <c r="R103" s="213"/>
      <c r="S103" s="130" t="n">
        <v>60</v>
      </c>
      <c r="T103" s="130" t="n">
        <f aca="false">(P103-O103)*S103</f>
        <v>0</v>
      </c>
      <c r="U103" s="678"/>
      <c r="V103" s="129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143"/>
      <c r="C104" s="130"/>
      <c r="D104" s="130"/>
      <c r="E104" s="130"/>
      <c r="F104" s="130"/>
      <c r="G104" s="130"/>
      <c r="H104" s="130"/>
      <c r="I104" s="131"/>
      <c r="J104" s="212"/>
      <c r="K104" s="212"/>
      <c r="L104" s="212"/>
      <c r="M104" s="212"/>
      <c r="N104" s="212"/>
      <c r="O104" s="130"/>
      <c r="P104" s="130"/>
      <c r="Q104" s="254"/>
      <c r="R104" s="213"/>
      <c r="S104" s="130" t="n">
        <v>60</v>
      </c>
      <c r="T104" s="130" t="n">
        <f aca="false">(P104-O104)*S104</f>
        <v>0</v>
      </c>
      <c r="U104" s="678"/>
      <c r="V104" s="129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143" t="s">
        <v>165</v>
      </c>
      <c r="C105" s="130"/>
      <c r="D105" s="130"/>
      <c r="E105" s="130"/>
      <c r="F105" s="130"/>
      <c r="G105" s="130"/>
      <c r="H105" s="130"/>
      <c r="I105" s="131"/>
      <c r="J105" s="212"/>
      <c r="K105" s="212"/>
      <c r="L105" s="212"/>
      <c r="M105" s="212"/>
      <c r="N105" s="212"/>
      <c r="O105" s="130" t="n">
        <v>6009</v>
      </c>
      <c r="P105" s="130" t="n">
        <v>6061</v>
      </c>
      <c r="Q105" s="254"/>
      <c r="R105" s="255"/>
      <c r="S105" s="130" t="n">
        <v>40</v>
      </c>
      <c r="T105" s="130" t="n">
        <f aca="false">(P105-O105)*S105</f>
        <v>2080</v>
      </c>
      <c r="U105" s="678" t="n">
        <v>580023</v>
      </c>
      <c r="V105" s="129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143"/>
      <c r="C106" s="130"/>
      <c r="D106" s="130"/>
      <c r="E106" s="130"/>
      <c r="F106" s="130"/>
      <c r="G106" s="130"/>
      <c r="H106" s="130"/>
      <c r="I106" s="131"/>
      <c r="J106" s="212"/>
      <c r="K106" s="212"/>
      <c r="L106" s="212"/>
      <c r="M106" s="212"/>
      <c r="N106" s="212"/>
      <c r="O106" s="130"/>
      <c r="P106" s="130"/>
      <c r="Q106" s="254"/>
      <c r="R106" s="213"/>
      <c r="S106" s="130" t="n">
        <v>20</v>
      </c>
      <c r="T106" s="130" t="n">
        <f aca="false">(P106-O106)*S106</f>
        <v>0</v>
      </c>
      <c r="U106" s="678"/>
      <c r="V106" s="129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143"/>
      <c r="C107" s="130"/>
      <c r="D107" s="130"/>
      <c r="E107" s="130"/>
      <c r="F107" s="130"/>
      <c r="G107" s="130"/>
      <c r="H107" s="130"/>
      <c r="I107" s="131"/>
      <c r="J107" s="212"/>
      <c r="K107" s="212"/>
      <c r="L107" s="212"/>
      <c r="M107" s="212"/>
      <c r="N107" s="212"/>
      <c r="O107" s="130"/>
      <c r="P107" s="130"/>
      <c r="Q107" s="254"/>
      <c r="R107" s="213"/>
      <c r="S107" s="130" t="n">
        <v>40</v>
      </c>
      <c r="T107" s="130" t="n">
        <f aca="false">(P107-O107)*S107</f>
        <v>0</v>
      </c>
      <c r="U107" s="678"/>
      <c r="V107" s="129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143" t="s">
        <v>166</v>
      </c>
      <c r="C108" s="130"/>
      <c r="D108" s="130"/>
      <c r="E108" s="130"/>
      <c r="F108" s="130"/>
      <c r="G108" s="130"/>
      <c r="H108" s="130"/>
      <c r="I108" s="131"/>
      <c r="J108" s="212"/>
      <c r="K108" s="212"/>
      <c r="L108" s="212"/>
      <c r="M108" s="212"/>
      <c r="N108" s="212"/>
      <c r="O108" s="130" t="n">
        <v>5234</v>
      </c>
      <c r="P108" s="130" t="n">
        <v>5331</v>
      </c>
      <c r="Q108" s="254"/>
      <c r="R108" s="213"/>
      <c r="S108" s="130" t="n">
        <v>40</v>
      </c>
      <c r="T108" s="130" t="n">
        <f aca="false">(P108-O108)*S108</f>
        <v>3880</v>
      </c>
      <c r="U108" s="678" t="n">
        <v>951989</v>
      </c>
      <c r="V108" s="129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23289.28</v>
      </c>
      <c r="D109" s="190"/>
      <c r="E109" s="190"/>
      <c r="F109" s="148"/>
      <c r="G109" s="148"/>
      <c r="H109" s="190" t="n">
        <f aca="false">SUM(H99:H108)</f>
        <v>12980</v>
      </c>
      <c r="I109" s="190" t="n">
        <f aca="false">I101+I99</f>
        <v>2980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640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640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640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640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640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0</v>
      </c>
      <c r="D114" s="32"/>
      <c r="E114" s="32"/>
      <c r="F114" s="32" t="n">
        <f aca="false">0.04*H114</f>
        <v>0</v>
      </c>
      <c r="G114" s="32" t="n">
        <f aca="false">0.03*H114</f>
        <v>0</v>
      </c>
      <c r="H114" s="32" t="n">
        <f aca="false">T114</f>
        <v>0</v>
      </c>
      <c r="I114" s="32" t="n">
        <f aca="false">0.6*C114</f>
        <v>0</v>
      </c>
      <c r="J114" s="35"/>
      <c r="K114" s="35"/>
      <c r="L114" s="35"/>
      <c r="M114" s="35"/>
      <c r="N114" s="35" t="s">
        <v>170</v>
      </c>
      <c r="O114" s="32" t="n">
        <v>196697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0</v>
      </c>
      <c r="U114" s="41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31" t="s">
        <v>172</v>
      </c>
      <c r="C115" s="32" t="n">
        <f aca="false">H115+E115</f>
        <v>10169.2799999999</v>
      </c>
      <c r="D115" s="32"/>
      <c r="E115" s="32" t="n">
        <f aca="false">F115+G115</f>
        <v>665.279999999996</v>
      </c>
      <c r="F115" s="32" t="n">
        <f aca="false">0.04*H115</f>
        <v>380.159999999998</v>
      </c>
      <c r="G115" s="32" t="n">
        <f aca="false">0.03*H115</f>
        <v>285.119999999998</v>
      </c>
      <c r="H115" s="32" t="n">
        <f aca="false">T115</f>
        <v>9503.99999999994</v>
      </c>
      <c r="I115" s="32" t="n">
        <f aca="false">0.6*C115</f>
        <v>6101.56799999996</v>
      </c>
      <c r="J115" s="35"/>
      <c r="K115" s="35"/>
      <c r="L115" s="35"/>
      <c r="M115" s="35"/>
      <c r="N115" s="35" t="s">
        <v>173</v>
      </c>
      <c r="O115" s="32" t="n">
        <v>9302.5</v>
      </c>
      <c r="P115" s="32" t="n">
        <v>9421.3</v>
      </c>
      <c r="Q115" s="234"/>
      <c r="R115" s="263"/>
      <c r="S115" s="69" t="n">
        <v>80</v>
      </c>
      <c r="T115" s="32" t="n">
        <f aca="false">(P115-O115)*S115</f>
        <v>9503.99999999994</v>
      </c>
      <c r="U115" s="418" t="n">
        <v>440479</v>
      </c>
      <c r="V115" s="39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677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677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0" t="s">
        <v>181</v>
      </c>
      <c r="C118" s="273" t="n">
        <f aca="false">H118+E118</f>
        <v>54056.4</v>
      </c>
      <c r="D118" s="109"/>
      <c r="E118" s="109" t="n">
        <f aca="false">F118+G118</f>
        <v>3536.4</v>
      </c>
      <c r="F118" s="109" t="n">
        <f aca="false">0.04*H118</f>
        <v>2020.8</v>
      </c>
      <c r="G118" s="109" t="n">
        <f aca="false">0.03*H118</f>
        <v>1515.6</v>
      </c>
      <c r="H118" s="109" t="n">
        <f aca="false">T118</f>
        <v>50520</v>
      </c>
      <c r="I118" s="109" t="n">
        <v>11490</v>
      </c>
      <c r="J118" s="141"/>
      <c r="K118" s="141"/>
      <c r="L118" s="141"/>
      <c r="M118" s="141"/>
      <c r="N118" s="141"/>
      <c r="O118" s="109" t="n">
        <v>47075</v>
      </c>
      <c r="P118" s="109" t="n">
        <v>47496</v>
      </c>
      <c r="Q118" s="234"/>
      <c r="R118" s="274"/>
      <c r="S118" s="275" t="n">
        <v>120</v>
      </c>
      <c r="T118" s="32" t="n">
        <f aca="false">(P118-O118)*S118</f>
        <v>50520</v>
      </c>
      <c r="U118" s="418"/>
      <c r="V118" s="39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31" t="s">
        <v>183</v>
      </c>
      <c r="C119" s="32" t="n">
        <f aca="false">H119+E119</f>
        <v>40.66</v>
      </c>
      <c r="D119" s="32"/>
      <c r="E119" s="32" t="n">
        <f aca="false">F119+G119</f>
        <v>2.66</v>
      </c>
      <c r="F119" s="32" t="n">
        <f aca="false">0.04*H119</f>
        <v>1.52</v>
      </c>
      <c r="G119" s="32" t="n">
        <f aca="false">0.03*H119</f>
        <v>1.14</v>
      </c>
      <c r="H119" s="32" t="n">
        <f aca="false">T119</f>
        <v>38</v>
      </c>
      <c r="I119" s="32" t="n">
        <f aca="false">0.6*C119</f>
        <v>24.396</v>
      </c>
      <c r="J119" s="35"/>
      <c r="K119" s="35"/>
      <c r="L119" s="35"/>
      <c r="M119" s="35"/>
      <c r="N119" s="35"/>
      <c r="O119" s="32" t="n">
        <v>59587</v>
      </c>
      <c r="P119" s="32" t="n">
        <v>59625</v>
      </c>
      <c r="Q119" s="36"/>
      <c r="R119" s="42"/>
      <c r="S119" s="69" t="n">
        <v>1</v>
      </c>
      <c r="T119" s="32" t="n">
        <f aca="false">(P119-O119)*S119</f>
        <v>38</v>
      </c>
      <c r="U119" s="418" t="n">
        <v>91423</v>
      </c>
      <c r="V119" s="39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640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31" t="s">
        <v>172</v>
      </c>
      <c r="C121" s="32" t="n">
        <f aca="false">H121+E121</f>
        <v>422.65</v>
      </c>
      <c r="D121" s="32"/>
      <c r="E121" s="32" t="n">
        <f aca="false">F121+G121</f>
        <v>27.65</v>
      </c>
      <c r="F121" s="32" t="n">
        <f aca="false">0.04*H121</f>
        <v>15.8</v>
      </c>
      <c r="G121" s="32" t="n">
        <f aca="false">0.03*H121</f>
        <v>11.85</v>
      </c>
      <c r="H121" s="32" t="n">
        <f aca="false">T121</f>
        <v>395</v>
      </c>
      <c r="I121" s="32" t="n">
        <f aca="false">0.6*C121</f>
        <v>253.59</v>
      </c>
      <c r="J121" s="35"/>
      <c r="K121" s="35"/>
      <c r="L121" s="35"/>
      <c r="M121" s="35"/>
      <c r="N121" s="35"/>
      <c r="O121" s="32" t="n">
        <v>6964</v>
      </c>
      <c r="P121" s="32" t="n">
        <v>7359</v>
      </c>
      <c r="Q121" s="36"/>
      <c r="R121" s="42"/>
      <c r="S121" s="69" t="n">
        <v>1</v>
      </c>
      <c r="T121" s="32" t="n">
        <f aca="false">(P121-O121)*S121</f>
        <v>395</v>
      </c>
      <c r="U121" s="418" t="n">
        <v>9695</v>
      </c>
      <c r="V121" s="39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31" t="s">
        <v>185</v>
      </c>
      <c r="C122" s="32" t="n">
        <f aca="false">H122+E122</f>
        <v>1003.66</v>
      </c>
      <c r="D122" s="32"/>
      <c r="E122" s="32" t="n">
        <f aca="false">F122+G122</f>
        <v>65.66</v>
      </c>
      <c r="F122" s="32" t="n">
        <f aca="false">0.04*H122</f>
        <v>37.52</v>
      </c>
      <c r="G122" s="32" t="n">
        <f aca="false">0.03*H122</f>
        <v>28.14</v>
      </c>
      <c r="H122" s="32" t="n">
        <f aca="false">T122</f>
        <v>938</v>
      </c>
      <c r="I122" s="32" t="n">
        <f aca="false">0.6*C122</f>
        <v>602.196</v>
      </c>
      <c r="J122" s="35"/>
      <c r="K122" s="35"/>
      <c r="L122" s="35"/>
      <c r="M122" s="35"/>
      <c r="N122" s="35"/>
      <c r="O122" s="32" t="n">
        <f aca="false">58126+31015</f>
        <v>89141</v>
      </c>
      <c r="P122" s="32" t="n">
        <f aca="false">58479+31600</f>
        <v>90079</v>
      </c>
      <c r="Q122" s="36"/>
      <c r="R122" s="42"/>
      <c r="S122" s="69" t="n">
        <v>1</v>
      </c>
      <c r="T122" s="32" t="n">
        <f aca="false">(P122-O122)*S122</f>
        <v>938</v>
      </c>
      <c r="U122" s="418" t="n">
        <v>18723</v>
      </c>
      <c r="V122" s="39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31" t="s">
        <v>187</v>
      </c>
      <c r="C123" s="32" t="n">
        <f aca="false">H123+E123</f>
        <v>1994.48</v>
      </c>
      <c r="D123" s="32"/>
      <c r="E123" s="32" t="n">
        <f aca="false">F123+G123</f>
        <v>130.48</v>
      </c>
      <c r="F123" s="32" t="n">
        <f aca="false">0.04*H123</f>
        <v>74.56</v>
      </c>
      <c r="G123" s="32" t="n">
        <f aca="false">0.03*H123</f>
        <v>55.92</v>
      </c>
      <c r="H123" s="32" t="n">
        <f aca="false">T123</f>
        <v>1864</v>
      </c>
      <c r="I123" s="32" t="n">
        <f aca="false">0.6*C123</f>
        <v>1196.688</v>
      </c>
      <c r="J123" s="35"/>
      <c r="K123" s="35"/>
      <c r="L123" s="35"/>
      <c r="M123" s="35"/>
      <c r="N123" s="35" t="s">
        <v>170</v>
      </c>
      <c r="O123" s="32" t="n">
        <v>40097</v>
      </c>
      <c r="P123" s="32" t="n">
        <v>41961</v>
      </c>
      <c r="Q123" s="36"/>
      <c r="R123" s="42"/>
      <c r="S123" s="69" t="n">
        <v>1</v>
      </c>
      <c r="T123" s="32" t="n">
        <f aca="false">(P123-O123)*S123</f>
        <v>1864</v>
      </c>
      <c r="U123" s="418" t="n">
        <v>3275</v>
      </c>
      <c r="V123" s="39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0" t="s">
        <v>189</v>
      </c>
      <c r="C124" s="277" t="n">
        <f aca="false">H124+E124</f>
        <v>5221.6</v>
      </c>
      <c r="D124" s="109"/>
      <c r="E124" s="109" t="n">
        <f aca="false">F124+G124</f>
        <v>341.6</v>
      </c>
      <c r="F124" s="109" t="n">
        <f aca="false">0.04*H124</f>
        <v>195.2</v>
      </c>
      <c r="G124" s="109" t="n">
        <f aca="false">0.03*H124</f>
        <v>146.4</v>
      </c>
      <c r="H124" s="109" t="n">
        <f aca="false">T124</f>
        <v>4880</v>
      </c>
      <c r="I124" s="109" t="n">
        <f aca="false">T553</f>
        <v>0</v>
      </c>
      <c r="J124" s="278"/>
      <c r="K124" s="278"/>
      <c r="L124" s="278"/>
      <c r="M124" s="278"/>
      <c r="N124" s="278"/>
      <c r="O124" s="109" t="n">
        <v>12869</v>
      </c>
      <c r="P124" s="109" t="n">
        <v>12930</v>
      </c>
      <c r="Q124" s="141"/>
      <c r="R124" s="263"/>
      <c r="S124" s="275" t="n">
        <v>80</v>
      </c>
      <c r="T124" s="109" t="n">
        <f aca="false">(P124-O124)*S124</f>
        <v>4880</v>
      </c>
      <c r="U124" s="418"/>
      <c r="V124" s="39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640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31" t="s">
        <v>192</v>
      </c>
      <c r="C126" s="32" t="n">
        <f aca="false">H126+E126</f>
        <v>829.900000000008</v>
      </c>
      <c r="D126" s="32"/>
      <c r="E126" s="32" t="n">
        <f aca="false">F126+G126</f>
        <v>57.9000000000005</v>
      </c>
      <c r="F126" s="32" t="n">
        <f aca="false">0.035*H126</f>
        <v>27.0200000000003</v>
      </c>
      <c r="G126" s="32" t="n">
        <f aca="false">H126*0.04</f>
        <v>30.8800000000003</v>
      </c>
      <c r="H126" s="32" t="n">
        <f aca="false">T126</f>
        <v>772.000000000007</v>
      </c>
      <c r="I126" s="32" t="n">
        <f aca="false">0.6*C126</f>
        <v>497.940000000005</v>
      </c>
      <c r="J126" s="35"/>
      <c r="K126" s="35"/>
      <c r="L126" s="35"/>
      <c r="M126" s="35"/>
      <c r="N126" s="35"/>
      <c r="O126" s="32" t="n">
        <v>8340.5</v>
      </c>
      <c r="P126" s="32" t="n">
        <v>8379.1</v>
      </c>
      <c r="Q126" s="36"/>
      <c r="R126" s="42"/>
      <c r="S126" s="69" t="n">
        <v>20</v>
      </c>
      <c r="T126" s="32" t="n">
        <f aca="false">(P126-O126)*S126</f>
        <v>772.000000000007</v>
      </c>
      <c r="U126" s="418" t="n">
        <v>33780</v>
      </c>
      <c r="V126" s="39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677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481" t="s">
        <v>941</v>
      </c>
      <c r="C128" s="148" t="n">
        <f aca="false">H128+E128</f>
        <v>521.09</v>
      </c>
      <c r="D128" s="148"/>
      <c r="E128" s="148" t="n">
        <f aca="false">F128+G128</f>
        <v>34.09</v>
      </c>
      <c r="F128" s="148" t="n">
        <f aca="false">0.04*H128</f>
        <v>19.48</v>
      </c>
      <c r="G128" s="148" t="n">
        <f aca="false">0.03*H128</f>
        <v>14.61</v>
      </c>
      <c r="H128" s="148" t="n">
        <f aca="false">T128</f>
        <v>487</v>
      </c>
      <c r="I128" s="148" t="n">
        <f aca="false">0.6*C128</f>
        <v>312.654</v>
      </c>
      <c r="J128" s="25"/>
      <c r="K128" s="25"/>
      <c r="L128" s="25"/>
      <c r="M128" s="25"/>
      <c r="N128" s="25"/>
      <c r="O128" s="148" t="n">
        <v>3163</v>
      </c>
      <c r="P128" s="148" t="n">
        <v>3650</v>
      </c>
      <c r="Q128" s="204"/>
      <c r="R128" s="276"/>
      <c r="S128" s="239" t="n">
        <v>1</v>
      </c>
      <c r="T128" s="148" t="n">
        <f aca="false">(P128-O128)*S128</f>
        <v>487</v>
      </c>
      <c r="U128" s="640" t="n">
        <v>2466</v>
      </c>
      <c r="V128" s="153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677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51" hidden="false" customHeight="false" outlineLevel="0" collapsed="false">
      <c r="A130" s="10"/>
      <c r="B130" s="236" t="s">
        <v>200</v>
      </c>
      <c r="C130" s="148" t="n">
        <f aca="false">H130+E130</f>
        <v>0</v>
      </c>
      <c r="D130" s="149"/>
      <c r="E130" s="148" t="n">
        <f aca="false">F130+G130</f>
        <v>0</v>
      </c>
      <c r="F130" s="148" t="n">
        <f aca="false">0.04*H130</f>
        <v>0</v>
      </c>
      <c r="G130" s="148" t="n">
        <f aca="false">0.03*H130</f>
        <v>0</v>
      </c>
      <c r="H130" s="148" t="n">
        <f aca="false">T130</f>
        <v>0</v>
      </c>
      <c r="I130" s="190" t="n">
        <f aca="false">0.6*C130</f>
        <v>0</v>
      </c>
      <c r="J130" s="162"/>
      <c r="K130" s="162"/>
      <c r="L130" s="162"/>
      <c r="M130" s="162"/>
      <c r="N130" s="162"/>
      <c r="O130" s="149" t="n">
        <v>31237</v>
      </c>
      <c r="P130" s="149" t="n">
        <v>31237</v>
      </c>
      <c r="Q130" s="466"/>
      <c r="R130" s="498"/>
      <c r="S130" s="149" t="n">
        <v>1</v>
      </c>
      <c r="T130" s="148" t="n">
        <f aca="false">(P130-O130)*S130</f>
        <v>0</v>
      </c>
      <c r="U130" s="640" t="n">
        <v>286946</v>
      </c>
      <c r="V130" s="153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678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74259.7199999999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640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640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24" t="s">
        <v>203</v>
      </c>
      <c r="C134" s="250" t="n">
        <f aca="false">H134+E134</f>
        <v>2649.21859999999</v>
      </c>
      <c r="D134" s="130" t="n">
        <f aca="false">D138+D139</f>
        <v>37845.9799999999</v>
      </c>
      <c r="E134" s="130" t="n">
        <f aca="false">F134+G134</f>
        <v>2649.21859999999</v>
      </c>
      <c r="F134" s="130" t="n">
        <f aca="false">0.04*D134</f>
        <v>1513.8392</v>
      </c>
      <c r="G134" s="130" t="n">
        <f aca="false">0.03*D134</f>
        <v>1135.3794</v>
      </c>
      <c r="H134" s="130"/>
      <c r="I134" s="130" t="n">
        <v>0</v>
      </c>
      <c r="J134" s="212"/>
      <c r="K134" s="212"/>
      <c r="L134" s="212"/>
      <c r="M134" s="212"/>
      <c r="N134" s="212"/>
      <c r="O134" s="251" t="n">
        <v>2910.06</v>
      </c>
      <c r="P134" s="251" t="n">
        <v>3014.84</v>
      </c>
      <c r="Q134" s="254"/>
      <c r="R134" s="255"/>
      <c r="S134" s="130" t="n">
        <v>60</v>
      </c>
      <c r="T134" s="130" t="n">
        <f aca="false">(P134-O134)*S134</f>
        <v>6286.80000000001</v>
      </c>
      <c r="U134" s="678" t="n">
        <v>1906</v>
      </c>
      <c r="V134" s="129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08"/>
      <c r="C135" s="206"/>
      <c r="D135" s="206"/>
      <c r="E135" s="206"/>
      <c r="F135" s="206"/>
      <c r="G135" s="206"/>
      <c r="H135" s="206"/>
      <c r="I135" s="161"/>
      <c r="J135" s="208"/>
      <c r="K135" s="208"/>
      <c r="L135" s="208"/>
      <c r="M135" s="208"/>
      <c r="N135" s="208"/>
      <c r="O135" s="251" t="n">
        <v>1478.75</v>
      </c>
      <c r="P135" s="251" t="n">
        <v>1517.91</v>
      </c>
      <c r="Q135" s="254"/>
      <c r="R135" s="255"/>
      <c r="S135" s="130" t="n">
        <v>20</v>
      </c>
      <c r="T135" s="130" t="n">
        <f aca="false">(P135-O135)*S135</f>
        <v>783.200000000002</v>
      </c>
      <c r="U135" s="678" t="n">
        <v>1821</v>
      </c>
      <c r="V135" s="129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08"/>
      <c r="C136" s="206"/>
      <c r="D136" s="206"/>
      <c r="E136" s="206"/>
      <c r="F136" s="206"/>
      <c r="G136" s="206"/>
      <c r="H136" s="206"/>
      <c r="I136" s="130"/>
      <c r="J136" s="212"/>
      <c r="K136" s="212"/>
      <c r="L136" s="212"/>
      <c r="M136" s="212"/>
      <c r="N136" s="212"/>
      <c r="O136" s="251" t="n">
        <v>702.09</v>
      </c>
      <c r="P136" s="251" t="n">
        <v>728.22</v>
      </c>
      <c r="Q136" s="254"/>
      <c r="R136" s="288"/>
      <c r="S136" s="130" t="n">
        <v>60</v>
      </c>
      <c r="T136" s="130" t="n">
        <f aca="false">(P136-O136)*S136</f>
        <v>1567.8</v>
      </c>
      <c r="U136" s="678" t="n">
        <v>1903</v>
      </c>
      <c r="V136" s="129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143" t="s">
        <v>207</v>
      </c>
      <c r="C137" s="130"/>
      <c r="D137" s="130"/>
      <c r="E137" s="130"/>
      <c r="F137" s="130"/>
      <c r="G137" s="130"/>
      <c r="H137" s="130"/>
      <c r="I137" s="130"/>
      <c r="J137" s="212"/>
      <c r="K137" s="212"/>
      <c r="L137" s="212"/>
      <c r="M137" s="212"/>
      <c r="N137" s="212"/>
      <c r="O137" s="251" t="n">
        <v>88972.53</v>
      </c>
      <c r="P137" s="251" t="n">
        <v>90890.67</v>
      </c>
      <c r="Q137" s="254"/>
      <c r="R137" s="289"/>
      <c r="S137" s="130" t="n">
        <v>1</v>
      </c>
      <c r="T137" s="130" t="n">
        <f aca="false">(P137-O137)*S137</f>
        <v>1918.14</v>
      </c>
      <c r="U137" s="678" t="n">
        <v>9454</v>
      </c>
      <c r="V137" s="129" t="s">
        <v>942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143" t="s">
        <v>208</v>
      </c>
      <c r="C138" s="130"/>
      <c r="D138" s="130" t="n">
        <f aca="false">T134+T135+T136+T137+T138</f>
        <v>10605.98</v>
      </c>
      <c r="E138" s="130"/>
      <c r="F138" s="130"/>
      <c r="G138" s="130"/>
      <c r="H138" s="130"/>
      <c r="I138" s="130"/>
      <c r="J138" s="212"/>
      <c r="K138" s="212"/>
      <c r="L138" s="212"/>
      <c r="M138" s="212"/>
      <c r="N138" s="212"/>
      <c r="O138" s="251" t="n">
        <v>2069.22</v>
      </c>
      <c r="P138" s="251" t="n">
        <v>2119.26</v>
      </c>
      <c r="Q138" s="254"/>
      <c r="R138" s="290"/>
      <c r="S138" s="130" t="n">
        <v>1</v>
      </c>
      <c r="T138" s="130" t="n">
        <f aca="false">(P138-O138)*S138</f>
        <v>50.0400000000004</v>
      </c>
      <c r="U138" s="678" t="n">
        <v>9314</v>
      </c>
      <c r="V138" s="129" t="s">
        <v>205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143" t="s">
        <v>210</v>
      </c>
      <c r="C139" s="130"/>
      <c r="D139" s="130" t="n">
        <f aca="false">T139+T140</f>
        <v>27239.9999999999</v>
      </c>
      <c r="E139" s="130"/>
      <c r="F139" s="130"/>
      <c r="G139" s="130"/>
      <c r="H139" s="130"/>
      <c r="I139" s="130"/>
      <c r="J139" s="212"/>
      <c r="K139" s="212"/>
      <c r="L139" s="212"/>
      <c r="M139" s="212"/>
      <c r="N139" s="212"/>
      <c r="O139" s="251" t="n">
        <v>25112.22</v>
      </c>
      <c r="P139" s="251" t="n">
        <v>25727.76</v>
      </c>
      <c r="Q139" s="254"/>
      <c r="R139" s="290"/>
      <c r="S139" s="130" t="n">
        <v>40</v>
      </c>
      <c r="T139" s="130" t="n">
        <f aca="false">(P139-O139)*S139</f>
        <v>24621.5999999999</v>
      </c>
      <c r="U139" s="678" t="n">
        <v>1793</v>
      </c>
      <c r="V139" s="129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251" t="n">
        <v>3160.27</v>
      </c>
      <c r="P140" s="251" t="n">
        <v>3225.73</v>
      </c>
      <c r="Q140" s="144"/>
      <c r="R140" s="145"/>
      <c r="S140" s="130" t="n">
        <v>40</v>
      </c>
      <c r="T140" s="130" t="n">
        <f aca="false">(P140-O140)*S140</f>
        <v>2618.4</v>
      </c>
      <c r="U140" s="678" t="n">
        <v>9996</v>
      </c>
      <c r="V140" s="129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678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296" t="s">
        <v>212</v>
      </c>
      <c r="C142" s="297" t="n">
        <f aca="false">H142+E142+C144</f>
        <v>6368.66999999999</v>
      </c>
      <c r="D142" s="298" t="n">
        <f aca="false">T142</f>
        <v>77380.9999999999</v>
      </c>
      <c r="E142" s="299" t="n">
        <f aca="false">F142+G142</f>
        <v>5416.66999999999</v>
      </c>
      <c r="F142" s="298" t="n">
        <f aca="false">0.04*D142</f>
        <v>3095.24</v>
      </c>
      <c r="G142" s="298" t="n">
        <f aca="false">0.03*D142</f>
        <v>2321.43</v>
      </c>
      <c r="H142" s="298"/>
      <c r="I142" s="130" t="n">
        <f aca="false">T143</f>
        <v>0</v>
      </c>
      <c r="J142" s="212"/>
      <c r="K142" s="212"/>
      <c r="L142" s="212"/>
      <c r="M142" s="212"/>
      <c r="N142" s="212" t="s">
        <v>213</v>
      </c>
      <c r="O142" s="130" t="n">
        <v>47898.35</v>
      </c>
      <c r="P142" s="130" t="n">
        <v>49414.7</v>
      </c>
      <c r="Q142" s="144"/>
      <c r="R142" s="213"/>
      <c r="S142" s="298" t="n">
        <v>60</v>
      </c>
      <c r="T142" s="298" t="n">
        <f aca="false">(P142-O142)*S142-T144</f>
        <v>77380.9999999999</v>
      </c>
      <c r="U142" s="678" t="n">
        <v>14314</v>
      </c>
      <c r="V142" s="3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673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305" t="s">
        <v>216</v>
      </c>
      <c r="C144" s="297" t="n">
        <f aca="false">H144+E144</f>
        <v>952</v>
      </c>
      <c r="D144" s="298" t="n">
        <f aca="false">T144</f>
        <v>13600</v>
      </c>
      <c r="E144" s="299" t="n">
        <f aca="false">F144+G144</f>
        <v>952</v>
      </c>
      <c r="F144" s="298" t="n">
        <f aca="false">0.04*D144</f>
        <v>544</v>
      </c>
      <c r="G144" s="298" t="n">
        <f aca="false">0.03*D144</f>
        <v>408</v>
      </c>
      <c r="H144" s="298"/>
      <c r="I144" s="130" t="n">
        <f aca="false">T145</f>
        <v>10840</v>
      </c>
      <c r="J144" s="212"/>
      <c r="K144" s="212"/>
      <c r="L144" s="212"/>
      <c r="M144" s="212"/>
      <c r="N144" s="212" t="s">
        <v>213</v>
      </c>
      <c r="O144" s="130" t="n">
        <v>6868</v>
      </c>
      <c r="P144" s="130" t="n">
        <v>7208</v>
      </c>
      <c r="Q144" s="144"/>
      <c r="R144" s="213"/>
      <c r="S144" s="298" t="n">
        <v>40</v>
      </c>
      <c r="T144" s="298" t="n">
        <f aca="false">(P144-O144)*S144</f>
        <v>13600</v>
      </c>
      <c r="U144" s="678"/>
      <c r="V144" s="129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305" t="s">
        <v>218</v>
      </c>
      <c r="C145" s="306" t="n">
        <f aca="false">E145+E146</f>
        <v>1087.26</v>
      </c>
      <c r="D145" s="130" t="n">
        <f aca="false">T145</f>
        <v>10840</v>
      </c>
      <c r="E145" s="130" t="n">
        <f aca="false">F145+G145</f>
        <v>1008.12</v>
      </c>
      <c r="F145" s="130" t="n">
        <f aca="false">0.05*D145</f>
        <v>542</v>
      </c>
      <c r="G145" s="130" t="n">
        <f aca="false">0.043*D145</f>
        <v>466.12</v>
      </c>
      <c r="H145" s="130"/>
      <c r="I145" s="130" t="n">
        <f aca="false">0.6*D145</f>
        <v>6504</v>
      </c>
      <c r="J145" s="212"/>
      <c r="K145" s="212"/>
      <c r="L145" s="212"/>
      <c r="M145" s="212"/>
      <c r="N145" s="212"/>
      <c r="O145" s="298" t="n">
        <v>17032</v>
      </c>
      <c r="P145" s="298" t="n">
        <v>17303</v>
      </c>
      <c r="Q145" s="212" t="s">
        <v>39</v>
      </c>
      <c r="R145" s="213"/>
      <c r="S145" s="253" t="n">
        <v>40</v>
      </c>
      <c r="T145" s="130" t="n">
        <f aca="false">(P145-O145)*S145</f>
        <v>10840</v>
      </c>
      <c r="U145" s="678" t="n">
        <v>1571</v>
      </c>
      <c r="V145" s="129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143"/>
      <c r="C146" s="250"/>
      <c r="D146" s="130" t="n">
        <f aca="false">T146</f>
        <v>2638</v>
      </c>
      <c r="E146" s="130" t="n">
        <f aca="false">F146+G146</f>
        <v>79.14</v>
      </c>
      <c r="F146" s="130" t="n">
        <f aca="false">0.02*D146</f>
        <v>52.76</v>
      </c>
      <c r="G146" s="130" t="n">
        <f aca="false">0.01*D146</f>
        <v>26.38</v>
      </c>
      <c r="H146" s="130"/>
      <c r="I146" s="130" t="n">
        <f aca="false">0.6*D146</f>
        <v>1582.8</v>
      </c>
      <c r="J146" s="212"/>
      <c r="K146" s="212"/>
      <c r="L146" s="212"/>
      <c r="M146" s="212"/>
      <c r="N146" s="212"/>
      <c r="O146" s="298" t="n">
        <v>121484</v>
      </c>
      <c r="P146" s="298" t="n">
        <v>124122</v>
      </c>
      <c r="Q146" s="212"/>
      <c r="R146" s="213"/>
      <c r="S146" s="253" t="n">
        <v>1</v>
      </c>
      <c r="T146" s="130" t="n">
        <f aca="false">(P146-O146)*S146</f>
        <v>2638</v>
      </c>
      <c r="U146" s="678" t="n">
        <v>8673</v>
      </c>
      <c r="V146" s="129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673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24" t="s">
        <v>222</v>
      </c>
      <c r="C148" s="306" t="n">
        <f aca="false">F148+G148</f>
        <v>2227.7052</v>
      </c>
      <c r="D148" s="130" t="n">
        <f aca="false">T148</f>
        <v>31824.3599999999</v>
      </c>
      <c r="E148" s="130" t="n">
        <f aca="false">F148+G148</f>
        <v>2227.7052</v>
      </c>
      <c r="F148" s="130" t="n">
        <f aca="false">0.04*H148</f>
        <v>1272.9744</v>
      </c>
      <c r="G148" s="130" t="n">
        <f aca="false">0.03*H148</f>
        <v>954.730799999998</v>
      </c>
      <c r="H148" s="130" t="n">
        <f aca="false">T148</f>
        <v>31824.3599999999</v>
      </c>
      <c r="I148" s="130" t="n">
        <f aca="false">Z525</f>
        <v>6780</v>
      </c>
      <c r="J148" s="212"/>
      <c r="K148" s="212"/>
      <c r="L148" s="212"/>
      <c r="M148" s="212"/>
      <c r="N148" s="212"/>
      <c r="O148" s="307" t="s">
        <v>943</v>
      </c>
      <c r="P148" s="307" t="s">
        <v>1084</v>
      </c>
      <c r="Q148" s="212" t="s">
        <v>52</v>
      </c>
      <c r="R148" s="213"/>
      <c r="S148" s="253" t="n">
        <v>60</v>
      </c>
      <c r="T148" s="130" t="n">
        <f aca="false">(P148-O148)*S148</f>
        <v>31824.3599999999</v>
      </c>
      <c r="U148" s="678" t="n">
        <v>27421830</v>
      </c>
      <c r="V148" s="129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291"/>
      <c r="C149" s="161"/>
      <c r="D149" s="161"/>
      <c r="E149" s="161"/>
      <c r="F149" s="206"/>
      <c r="G149" s="206"/>
      <c r="H149" s="206"/>
      <c r="I149" s="206"/>
      <c r="J149" s="292"/>
      <c r="K149" s="292"/>
      <c r="L149" s="292"/>
      <c r="M149" s="292"/>
      <c r="N149" s="292"/>
      <c r="O149" s="206"/>
      <c r="P149" s="206"/>
      <c r="Q149" s="9"/>
      <c r="R149" s="151"/>
      <c r="S149" s="206"/>
      <c r="T149" s="206"/>
      <c r="U149" s="673"/>
      <c r="V149" s="210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24" t="s">
        <v>227</v>
      </c>
      <c r="C150" s="250" t="n">
        <f aca="false">H150+E150</f>
        <v>0</v>
      </c>
      <c r="D150" s="130" t="n">
        <f aca="false">T150+T151</f>
        <v>0</v>
      </c>
      <c r="E150" s="130" t="n">
        <f aca="false">F150+G150</f>
        <v>0</v>
      </c>
      <c r="F150" s="130" t="n">
        <f aca="false">0.04*(H150+D150)</f>
        <v>0</v>
      </c>
      <c r="G150" s="130" t="n">
        <f aca="false">0.03*(H150+D150)</f>
        <v>0</v>
      </c>
      <c r="H150" s="130" t="n">
        <f aca="false">T152</f>
        <v>0</v>
      </c>
      <c r="I150" s="130" t="n">
        <f aca="false">0.4*C150</f>
        <v>0</v>
      </c>
      <c r="J150" s="212"/>
      <c r="K150" s="212"/>
      <c r="L150" s="212"/>
      <c r="M150" s="212"/>
      <c r="N150" s="212" t="s">
        <v>228</v>
      </c>
      <c r="O150" s="251" t="n">
        <v>1034.443</v>
      </c>
      <c r="P150" s="251" t="n">
        <v>1034.443</v>
      </c>
      <c r="Q150" s="144"/>
      <c r="R150" s="290"/>
      <c r="S150" s="253" t="n">
        <v>40</v>
      </c>
      <c r="T150" s="130" t="n">
        <f aca="false">(P150-O150)*S150</f>
        <v>0</v>
      </c>
      <c r="U150" s="678" t="n">
        <v>9834</v>
      </c>
      <c r="V150" s="129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143"/>
      <c r="C151" s="250"/>
      <c r="D151" s="130"/>
      <c r="E151" s="130"/>
      <c r="F151" s="130"/>
      <c r="G151" s="130"/>
      <c r="H151" s="130"/>
      <c r="I151" s="130" t="n">
        <f aca="false">0.4*C151</f>
        <v>0</v>
      </c>
      <c r="J151" s="212"/>
      <c r="K151" s="212"/>
      <c r="L151" s="212"/>
      <c r="M151" s="212"/>
      <c r="N151" s="212"/>
      <c r="O151" s="251" t="n">
        <v>400.122</v>
      </c>
      <c r="P151" s="251" t="n">
        <v>400.122</v>
      </c>
      <c r="Q151" s="144"/>
      <c r="R151" s="213"/>
      <c r="S151" s="253" t="n">
        <v>30</v>
      </c>
      <c r="T151" s="130" t="n">
        <f aca="false">(P151-O151)*S151</f>
        <v>0</v>
      </c>
      <c r="U151" s="678" t="n">
        <v>9861</v>
      </c>
      <c r="V151" s="129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678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673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24" t="s">
        <v>229</v>
      </c>
      <c r="C154" s="250" t="n">
        <f aca="false">H154+E154</f>
        <v>97.2551999999998</v>
      </c>
      <c r="D154" s="132" t="n">
        <f aca="false">T154+T156+T157+T159+T160+T161</f>
        <v>219359.76</v>
      </c>
      <c r="E154" s="130" t="n">
        <f aca="false">G154+F154</f>
        <v>97.2551999999998</v>
      </c>
      <c r="F154" s="130" t="n">
        <f aca="false">0.04*(T160+T161)</f>
        <v>55.5743999999999</v>
      </c>
      <c r="G154" s="130" t="n">
        <f aca="false">0.03*(T160+T161)</f>
        <v>41.6807999999999</v>
      </c>
      <c r="H154" s="130"/>
      <c r="I154" s="130" t="n">
        <f aca="false">0.54*(T160+T161)*0</f>
        <v>0</v>
      </c>
      <c r="J154" s="212"/>
      <c r="K154" s="212"/>
      <c r="L154" s="212"/>
      <c r="M154" s="212"/>
      <c r="N154" s="212"/>
      <c r="O154" s="251"/>
      <c r="P154" s="251"/>
      <c r="Q154" s="144"/>
      <c r="R154" s="290"/>
      <c r="S154" s="253"/>
      <c r="T154" s="130"/>
      <c r="U154" s="678"/>
      <c r="V154" s="129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143"/>
      <c r="C155" s="130"/>
      <c r="D155" s="130"/>
      <c r="E155" s="130"/>
      <c r="F155" s="130"/>
      <c r="G155" s="130"/>
      <c r="H155" s="130"/>
      <c r="I155" s="130" t="n">
        <f aca="false">0.54*C155</f>
        <v>0</v>
      </c>
      <c r="J155" s="212"/>
      <c r="K155" s="212"/>
      <c r="L155" s="212"/>
      <c r="M155" s="212"/>
      <c r="N155" s="212"/>
      <c r="O155" s="311"/>
      <c r="P155" s="311"/>
      <c r="Q155" s="144"/>
      <c r="R155" s="290"/>
      <c r="S155" s="253"/>
      <c r="T155" s="130"/>
      <c r="U155" s="678"/>
      <c r="V155" s="129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143"/>
      <c r="C156" s="130"/>
      <c r="D156" s="130"/>
      <c r="E156" s="130"/>
      <c r="F156" s="130"/>
      <c r="G156" s="130"/>
      <c r="H156" s="130"/>
      <c r="I156" s="130" t="n">
        <f aca="false">0.54*C156</f>
        <v>0</v>
      </c>
      <c r="J156" s="212"/>
      <c r="K156" s="212"/>
      <c r="L156" s="212"/>
      <c r="M156" s="212"/>
      <c r="N156" s="212"/>
      <c r="O156" s="307" t="s">
        <v>944</v>
      </c>
      <c r="P156" s="307" t="s">
        <v>1085</v>
      </c>
      <c r="Q156" s="144"/>
      <c r="R156" s="290"/>
      <c r="S156" s="253" t="n">
        <v>300</v>
      </c>
      <c r="T156" s="130" t="n">
        <f aca="false">(P156-O156)*S156</f>
        <v>131401.2</v>
      </c>
      <c r="U156" s="678" t="n">
        <v>257</v>
      </c>
      <c r="V156" s="129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143"/>
      <c r="C157" s="130"/>
      <c r="D157" s="130"/>
      <c r="E157" s="130"/>
      <c r="F157" s="130"/>
      <c r="G157" s="130"/>
      <c r="H157" s="130"/>
      <c r="I157" s="130" t="n">
        <f aca="false">0.54*C157</f>
        <v>0</v>
      </c>
      <c r="J157" s="212"/>
      <c r="K157" s="212"/>
      <c r="L157" s="212"/>
      <c r="M157" s="212"/>
      <c r="N157" s="212"/>
      <c r="O157" s="307" t="s">
        <v>945</v>
      </c>
      <c r="P157" s="307" t="s">
        <v>1086</v>
      </c>
      <c r="Q157" s="144"/>
      <c r="R157" s="290"/>
      <c r="S157" s="253" t="n">
        <v>300</v>
      </c>
      <c r="T157" s="130" t="n">
        <f aca="false">(P157-O157)*S157</f>
        <v>86569.1999999996</v>
      </c>
      <c r="U157" s="678" t="n">
        <v>851</v>
      </c>
      <c r="V157" s="129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678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2"/>
      <c r="K159" s="212"/>
      <c r="L159" s="212"/>
      <c r="M159" s="212"/>
      <c r="N159" s="212"/>
      <c r="O159" s="251"/>
      <c r="P159" s="251"/>
      <c r="Q159" s="144"/>
      <c r="R159" s="290"/>
      <c r="S159" s="253"/>
      <c r="T159" s="130"/>
      <c r="U159" s="678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143"/>
      <c r="C160" s="130"/>
      <c r="D160" s="130"/>
      <c r="E160" s="130"/>
      <c r="F160" s="130"/>
      <c r="G160" s="130"/>
      <c r="H160" s="130"/>
      <c r="I160" s="130" t="n">
        <f aca="false">0.54*C160</f>
        <v>0</v>
      </c>
      <c r="J160" s="212"/>
      <c r="K160" s="212"/>
      <c r="L160" s="212"/>
      <c r="M160" s="212"/>
      <c r="N160" s="212"/>
      <c r="O160" s="251" t="n">
        <v>2390.062</v>
      </c>
      <c r="P160" s="251" t="n">
        <v>2424.796</v>
      </c>
      <c r="Q160" s="144"/>
      <c r="R160" s="290"/>
      <c r="S160" s="253" t="n">
        <v>40</v>
      </c>
      <c r="T160" s="130" t="n">
        <f aca="false">(P160-O160)*S160</f>
        <v>1389.36</v>
      </c>
      <c r="U160" s="678" t="n">
        <v>6289</v>
      </c>
      <c r="V160" s="129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143"/>
      <c r="C161" s="130"/>
      <c r="D161" s="130"/>
      <c r="E161" s="130"/>
      <c r="F161" s="130"/>
      <c r="G161" s="130"/>
      <c r="H161" s="130"/>
      <c r="I161" s="130" t="n">
        <f aca="false">0.54*C161</f>
        <v>0</v>
      </c>
      <c r="J161" s="212"/>
      <c r="K161" s="212"/>
      <c r="L161" s="212"/>
      <c r="M161" s="212"/>
      <c r="N161" s="212"/>
      <c r="O161" s="251" t="n">
        <v>2075.889</v>
      </c>
      <c r="P161" s="251" t="n">
        <v>2075.889</v>
      </c>
      <c r="Q161" s="144"/>
      <c r="R161" s="290"/>
      <c r="S161" s="253" t="n">
        <v>30</v>
      </c>
      <c r="T161" s="130" t="n">
        <f aca="false">(P161-O161)*S161</f>
        <v>0</v>
      </c>
      <c r="U161" s="678" t="n">
        <v>9845</v>
      </c>
      <c r="V161" s="129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24" t="s">
        <v>237</v>
      </c>
      <c r="C162" s="306" t="n">
        <f aca="false">F162+G162</f>
        <v>355.145280000001</v>
      </c>
      <c r="D162" s="130" t="n">
        <f aca="false">H162+E162</f>
        <v>5428.64928000002</v>
      </c>
      <c r="E162" s="130" t="n">
        <f aca="false">F162+G162</f>
        <v>355.145280000001</v>
      </c>
      <c r="F162" s="130" t="n">
        <f aca="false">0.04*H162</f>
        <v>202.940160000001</v>
      </c>
      <c r="G162" s="130" t="n">
        <f aca="false">0.03*H162</f>
        <v>152.20512</v>
      </c>
      <c r="H162" s="130" t="n">
        <f aca="false">T162</f>
        <v>5073.50400000002</v>
      </c>
      <c r="I162" s="130" t="n">
        <f aca="false">(X518-W518)*40</f>
        <v>856.400000000001</v>
      </c>
      <c r="J162" s="212"/>
      <c r="K162" s="212"/>
      <c r="L162" s="212"/>
      <c r="M162" s="212"/>
      <c r="N162" s="212"/>
      <c r="O162" s="251" t="n">
        <v>9282.765</v>
      </c>
      <c r="P162" s="251" t="n">
        <v>9494.161</v>
      </c>
      <c r="Q162" s="254"/>
      <c r="R162" s="255"/>
      <c r="S162" s="253" t="n">
        <v>24</v>
      </c>
      <c r="T162" s="130" t="n">
        <f aca="false">(P162-O162)*S162</f>
        <v>5073.50400000002</v>
      </c>
      <c r="U162" s="678" t="n">
        <v>5667</v>
      </c>
      <c r="V162" s="129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13737.25428</v>
      </c>
      <c r="D163" s="206" t="n">
        <f aca="false">SUM(D138:D162)</f>
        <v>398917.74928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640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679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640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1" t="s">
        <v>241</v>
      </c>
      <c r="C166" s="130" t="n">
        <f aca="false">H166+E166</f>
        <v>1001.52</v>
      </c>
      <c r="D166" s="130"/>
      <c r="E166" s="130" t="n">
        <f aca="false">F166+G166</f>
        <v>65.52</v>
      </c>
      <c r="F166" s="130" t="n">
        <f aca="false">0.04*H166</f>
        <v>37.44</v>
      </c>
      <c r="G166" s="130" t="n">
        <f aca="false">0.03*H166</f>
        <v>28.08</v>
      </c>
      <c r="H166" s="130" t="n">
        <f aca="false">T166</f>
        <v>936</v>
      </c>
      <c r="I166" s="130" t="n">
        <f aca="false">0.6*C166</f>
        <v>600.912</v>
      </c>
      <c r="J166" s="212"/>
      <c r="K166" s="212"/>
      <c r="L166" s="212"/>
      <c r="M166" s="212"/>
      <c r="N166" s="212"/>
      <c r="O166" s="130" t="n">
        <v>26817</v>
      </c>
      <c r="P166" s="130" t="n">
        <v>27753</v>
      </c>
      <c r="Q166" s="144"/>
      <c r="R166" s="145"/>
      <c r="S166" s="130" t="n">
        <v>1</v>
      </c>
      <c r="T166" s="130" t="n">
        <f aca="false">(P166-O166)*S166</f>
        <v>936</v>
      </c>
      <c r="U166" s="678" t="s">
        <v>946</v>
      </c>
      <c r="V166" s="129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143" t="s">
        <v>849</v>
      </c>
      <c r="C167" s="130" t="n">
        <f aca="false">H167+E167</f>
        <v>102.72</v>
      </c>
      <c r="D167" s="130"/>
      <c r="E167" s="130" t="n">
        <f aca="false">F167+G167</f>
        <v>6.72</v>
      </c>
      <c r="F167" s="130" t="n">
        <f aca="false">0.04*H167</f>
        <v>3.84</v>
      </c>
      <c r="G167" s="130" t="n">
        <f aca="false">0.03*H167</f>
        <v>2.88</v>
      </c>
      <c r="H167" s="130" t="n">
        <f aca="false">T167</f>
        <v>96</v>
      </c>
      <c r="I167" s="130" t="n">
        <f aca="false">0.6*C167</f>
        <v>61.632</v>
      </c>
      <c r="J167" s="212"/>
      <c r="K167" s="212"/>
      <c r="L167" s="212"/>
      <c r="M167" s="212"/>
      <c r="N167" s="212"/>
      <c r="O167" s="130" t="n">
        <v>70790</v>
      </c>
      <c r="P167" s="130" t="n">
        <v>70886</v>
      </c>
      <c r="Q167" s="254"/>
      <c r="R167" s="255"/>
      <c r="S167" s="253" t="n">
        <v>1</v>
      </c>
      <c r="T167" s="130" t="n">
        <f aca="false">(P167-O167)*S167</f>
        <v>96</v>
      </c>
      <c r="U167" s="678" t="s">
        <v>947</v>
      </c>
      <c r="V167" s="129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143" t="s">
        <v>246</v>
      </c>
      <c r="C168" s="130" t="n">
        <f aca="false">H168+E168</f>
        <v>136.96</v>
      </c>
      <c r="D168" s="130"/>
      <c r="E168" s="130" t="n">
        <f aca="false">F168+G168</f>
        <v>8.96</v>
      </c>
      <c r="F168" s="130" t="n">
        <f aca="false">0.04*H168</f>
        <v>5.12</v>
      </c>
      <c r="G168" s="130" t="n">
        <f aca="false">0.03*H168</f>
        <v>3.84</v>
      </c>
      <c r="H168" s="130" t="n">
        <f aca="false">T168</f>
        <v>128</v>
      </c>
      <c r="I168" s="130" t="n">
        <f aca="false">0.6*C168</f>
        <v>82.176</v>
      </c>
      <c r="J168" s="212"/>
      <c r="K168" s="212"/>
      <c r="L168" s="212"/>
      <c r="M168" s="212"/>
      <c r="N168" s="212"/>
      <c r="O168" s="130" t="n">
        <v>9975</v>
      </c>
      <c r="P168" s="130" t="n">
        <v>10103</v>
      </c>
      <c r="Q168" s="212" t="s">
        <v>35</v>
      </c>
      <c r="R168" s="213"/>
      <c r="S168" s="253" t="n">
        <v>1</v>
      </c>
      <c r="T168" s="130" t="n">
        <f aca="false">(P168-O168)*S168</f>
        <v>128</v>
      </c>
      <c r="U168" s="678" t="s">
        <v>948</v>
      </c>
      <c r="V168" s="129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143" t="s">
        <v>248</v>
      </c>
      <c r="C169" s="322" t="n">
        <f aca="false">H169+E169</f>
        <v>642</v>
      </c>
      <c r="D169" s="322"/>
      <c r="E169" s="322" t="n">
        <f aca="false">F169+G169</f>
        <v>42</v>
      </c>
      <c r="F169" s="322" t="n">
        <f aca="false">0.04*H169</f>
        <v>24</v>
      </c>
      <c r="G169" s="322" t="n">
        <f aca="false">0.03*H169</f>
        <v>18</v>
      </c>
      <c r="H169" s="322" t="n">
        <f aca="false">T169</f>
        <v>600</v>
      </c>
      <c r="I169" s="322" t="n">
        <f aca="false">0.6*C169</f>
        <v>385.2</v>
      </c>
      <c r="J169" s="323"/>
      <c r="K169" s="323"/>
      <c r="L169" s="323"/>
      <c r="M169" s="323"/>
      <c r="N169" s="323"/>
      <c r="O169" s="322" t="n">
        <v>24150</v>
      </c>
      <c r="P169" s="322" t="n">
        <v>24750</v>
      </c>
      <c r="Q169" s="323" t="s">
        <v>35</v>
      </c>
      <c r="R169" s="288"/>
      <c r="S169" s="324" t="n">
        <v>1</v>
      </c>
      <c r="T169" s="322" t="n">
        <f aca="false">(P169-O169)*S169</f>
        <v>600</v>
      </c>
      <c r="U169" s="678" t="s">
        <v>949</v>
      </c>
      <c r="V169" s="129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143" t="s">
        <v>250</v>
      </c>
      <c r="C170" s="130" t="n">
        <f aca="false">H170+E170</f>
        <v>2035.14</v>
      </c>
      <c r="D170" s="130"/>
      <c r="E170" s="130" t="n">
        <f aca="false">F170+G170</f>
        <v>133.14</v>
      </c>
      <c r="F170" s="130" t="n">
        <f aca="false">0.04*H170</f>
        <v>76.08</v>
      </c>
      <c r="G170" s="130" t="n">
        <f aca="false">0.03*H170</f>
        <v>57.06</v>
      </c>
      <c r="H170" s="130" t="n">
        <f aca="false">T170</f>
        <v>1902</v>
      </c>
      <c r="I170" s="130" t="n">
        <f aca="false">0.6*C170</f>
        <v>1221.084</v>
      </c>
      <c r="J170" s="212"/>
      <c r="K170" s="212"/>
      <c r="L170" s="212"/>
      <c r="M170" s="212"/>
      <c r="N170" s="212"/>
      <c r="O170" s="130" t="n">
        <v>87026</v>
      </c>
      <c r="P170" s="130" t="n">
        <v>88928</v>
      </c>
      <c r="Q170" s="144"/>
      <c r="R170" s="145"/>
      <c r="S170" s="253" t="n">
        <v>1</v>
      </c>
      <c r="T170" s="130" t="n">
        <f aca="false">(P170-O170)*S170</f>
        <v>1902</v>
      </c>
      <c r="U170" s="678" t="s">
        <v>950</v>
      </c>
      <c r="V170" s="129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143" t="s">
        <v>252</v>
      </c>
      <c r="C171" s="130" t="n">
        <f aca="false">H171+E171</f>
        <v>5403.5</v>
      </c>
      <c r="D171" s="130"/>
      <c r="E171" s="130" t="n">
        <f aca="false">F171+G171</f>
        <v>353.5</v>
      </c>
      <c r="F171" s="130" t="n">
        <f aca="false">0.04*H171</f>
        <v>202</v>
      </c>
      <c r="G171" s="130" t="n">
        <f aca="false">0.03*H171</f>
        <v>151.5</v>
      </c>
      <c r="H171" s="130" t="n">
        <f aca="false">T171</f>
        <v>5050</v>
      </c>
      <c r="I171" s="130" t="n">
        <f aca="false">0.6*C171</f>
        <v>3242.1</v>
      </c>
      <c r="J171" s="212"/>
      <c r="K171" s="212"/>
      <c r="L171" s="212"/>
      <c r="M171" s="212"/>
      <c r="N171" s="212"/>
      <c r="O171" s="130" t="n">
        <v>213913</v>
      </c>
      <c r="P171" s="130" t="n">
        <v>218963</v>
      </c>
      <c r="Q171" s="212"/>
      <c r="R171" s="213"/>
      <c r="S171" s="253" t="n">
        <v>1</v>
      </c>
      <c r="T171" s="130" t="n">
        <f aca="false">(P171-O171)*S171</f>
        <v>5050</v>
      </c>
      <c r="U171" s="678" t="s">
        <v>951</v>
      </c>
      <c r="V171" s="129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143" t="s">
        <v>254</v>
      </c>
      <c r="C172" s="130" t="n">
        <f aca="false">H172+E172</f>
        <v>725.46</v>
      </c>
      <c r="D172" s="130"/>
      <c r="E172" s="130" t="n">
        <f aca="false">F172+G172</f>
        <v>47.46</v>
      </c>
      <c r="F172" s="130" t="n">
        <f aca="false">0.04*H172</f>
        <v>27.12</v>
      </c>
      <c r="G172" s="130" t="n">
        <f aca="false">0.03*H172</f>
        <v>20.34</v>
      </c>
      <c r="H172" s="130" t="n">
        <f aca="false">T172</f>
        <v>678</v>
      </c>
      <c r="I172" s="130" t="n">
        <f aca="false">0.6*C172</f>
        <v>435.276</v>
      </c>
      <c r="J172" s="295"/>
      <c r="K172" s="295"/>
      <c r="L172" s="295"/>
      <c r="M172" s="295"/>
      <c r="N172" s="295"/>
      <c r="O172" s="130" t="n">
        <v>34742</v>
      </c>
      <c r="P172" s="130" t="n">
        <v>35420</v>
      </c>
      <c r="Q172" s="144"/>
      <c r="R172" s="213"/>
      <c r="S172" s="253" t="n">
        <v>1</v>
      </c>
      <c r="T172" s="130" t="n">
        <f aca="false">(P172-O172)*S172</f>
        <v>678</v>
      </c>
      <c r="U172" s="678" t="s">
        <v>952</v>
      </c>
      <c r="V172" s="129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1"/>
      <c r="C173" s="130" t="n">
        <f aca="false">H173+E173</f>
        <v>203.3</v>
      </c>
      <c r="D173" s="130"/>
      <c r="E173" s="130" t="n">
        <f aca="false">F173+G173</f>
        <v>13.3</v>
      </c>
      <c r="F173" s="130" t="n">
        <f aca="false">0.04*H173</f>
        <v>7.6</v>
      </c>
      <c r="G173" s="130" t="n">
        <f aca="false">0.03*H173</f>
        <v>5.7</v>
      </c>
      <c r="H173" s="130" t="n">
        <f aca="false">T173</f>
        <v>190</v>
      </c>
      <c r="I173" s="130" t="n">
        <f aca="false">0.6*C173</f>
        <v>121.98</v>
      </c>
      <c r="J173" s="212"/>
      <c r="K173" s="212"/>
      <c r="L173" s="212"/>
      <c r="M173" s="212"/>
      <c r="N173" s="212"/>
      <c r="O173" s="130" t="n">
        <v>26640</v>
      </c>
      <c r="P173" s="130" t="n">
        <v>26830</v>
      </c>
      <c r="Q173" s="144"/>
      <c r="R173" s="145"/>
      <c r="S173" s="253" t="n">
        <v>1</v>
      </c>
      <c r="T173" s="130" t="n">
        <f aca="false">(P173-O173)*S173</f>
        <v>190</v>
      </c>
      <c r="U173" s="678" t="n">
        <v>8383</v>
      </c>
      <c r="V173" s="129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24" t="s">
        <v>257</v>
      </c>
      <c r="C174" s="250" t="n">
        <f aca="false">H174+E174</f>
        <v>18158.7559999999</v>
      </c>
      <c r="D174" s="250"/>
      <c r="E174" s="250" t="n">
        <f aca="false">F174+G174</f>
        <v>1187.95599999999</v>
      </c>
      <c r="F174" s="250" t="n">
        <f aca="false">0.04*H174</f>
        <v>678.831999999995</v>
      </c>
      <c r="G174" s="250" t="n">
        <f aca="false">0.03*H174</f>
        <v>509.123999999996</v>
      </c>
      <c r="H174" s="250" t="n">
        <f aca="false">T174</f>
        <v>16970.7999999999</v>
      </c>
      <c r="I174" s="250" t="n">
        <f aca="false">T175+250+750</f>
        <v>1973</v>
      </c>
      <c r="J174" s="295"/>
      <c r="K174" s="295"/>
      <c r="L174" s="295"/>
      <c r="M174" s="295"/>
      <c r="N174" s="295"/>
      <c r="O174" s="327" t="n">
        <v>64996.614</v>
      </c>
      <c r="P174" s="327" t="n">
        <v>65420.884</v>
      </c>
      <c r="Q174" s="254"/>
      <c r="R174" s="255"/>
      <c r="S174" s="250" t="n">
        <v>40</v>
      </c>
      <c r="T174" s="130" t="n">
        <f aca="false">(P174-O174)*S174</f>
        <v>16970.7999999999</v>
      </c>
      <c r="U174" s="678" t="s">
        <v>953</v>
      </c>
      <c r="V174" s="129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654" t="s">
        <v>954</v>
      </c>
      <c r="C175" s="130" t="n">
        <f aca="false">H175+E175</f>
        <v>1041.11</v>
      </c>
      <c r="D175" s="130"/>
      <c r="E175" s="130" t="n">
        <f aca="false">F175+G175</f>
        <v>68.11</v>
      </c>
      <c r="F175" s="130" t="n">
        <f aca="false">0.04*H175</f>
        <v>38.92</v>
      </c>
      <c r="G175" s="130" t="n">
        <f aca="false">0.03*H175</f>
        <v>29.19</v>
      </c>
      <c r="H175" s="130" t="n">
        <f aca="false">T175</f>
        <v>973</v>
      </c>
      <c r="I175" s="130" t="n">
        <f aca="false">0.6*C175</f>
        <v>624.666</v>
      </c>
      <c r="J175" s="212"/>
      <c r="K175" s="212"/>
      <c r="L175" s="212"/>
      <c r="M175" s="212"/>
      <c r="N175" s="212"/>
      <c r="O175" s="130" t="n">
        <v>947</v>
      </c>
      <c r="P175" s="130" t="n">
        <v>1920</v>
      </c>
      <c r="Q175" s="144"/>
      <c r="R175" s="145"/>
      <c r="S175" s="253" t="n">
        <v>1</v>
      </c>
      <c r="T175" s="130" t="n">
        <f aca="false">(P175-O175)*S175</f>
        <v>973</v>
      </c>
      <c r="U175" s="678" t="s">
        <v>955</v>
      </c>
      <c r="V175" s="129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332" t="s">
        <v>259</v>
      </c>
      <c r="C176" s="130" t="n">
        <f aca="false">H176+E176</f>
        <v>494.34</v>
      </c>
      <c r="D176" s="130"/>
      <c r="E176" s="130" t="n">
        <f aca="false">F176+G176</f>
        <v>32.34</v>
      </c>
      <c r="F176" s="130" t="n">
        <f aca="false">0.04*H176</f>
        <v>18.48</v>
      </c>
      <c r="G176" s="130" t="n">
        <f aca="false">0.03*H176</f>
        <v>13.86</v>
      </c>
      <c r="H176" s="130" t="n">
        <f aca="false">T176</f>
        <v>462</v>
      </c>
      <c r="I176" s="130" t="n">
        <f aca="false">0.6*C176</f>
        <v>296.604</v>
      </c>
      <c r="J176" s="212"/>
      <c r="K176" s="212"/>
      <c r="L176" s="212"/>
      <c r="M176" s="212"/>
      <c r="N176" s="212"/>
      <c r="O176" s="130" t="n">
        <v>33102</v>
      </c>
      <c r="P176" s="130" t="n">
        <v>33564</v>
      </c>
      <c r="Q176" s="144"/>
      <c r="R176" s="145"/>
      <c r="S176" s="253" t="n">
        <v>1</v>
      </c>
      <c r="T176" s="130" t="n">
        <f aca="false">(P176-O176)*S176</f>
        <v>462</v>
      </c>
      <c r="U176" s="696" t="s">
        <v>956</v>
      </c>
      <c r="V176" s="39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332"/>
      <c r="C177" s="198" t="n">
        <f aca="false">H177+E177</f>
        <v>12448.3800000001</v>
      </c>
      <c r="D177" s="198"/>
      <c r="E177" s="198" t="n">
        <f aca="false">F177+G177</f>
        <v>814.380000000006</v>
      </c>
      <c r="F177" s="198" t="n">
        <f aca="false">0.04*H177</f>
        <v>465.360000000003</v>
      </c>
      <c r="G177" s="198" t="n">
        <f aca="false">0.03*H177</f>
        <v>349.020000000003</v>
      </c>
      <c r="H177" s="198" t="n">
        <f aca="false">T177</f>
        <v>11634.0000000001</v>
      </c>
      <c r="I177" s="334" t="n">
        <f aca="false">0.6*C177</f>
        <v>7469.02800000006</v>
      </c>
      <c r="J177" s="35"/>
      <c r="K177" s="35"/>
      <c r="L177" s="35"/>
      <c r="M177" s="35"/>
      <c r="N177" s="35"/>
      <c r="O177" s="335" t="n">
        <v>37544.6</v>
      </c>
      <c r="P177" s="335" t="n">
        <v>37738.5</v>
      </c>
      <c r="Q177" s="35" t="s">
        <v>35</v>
      </c>
      <c r="R177" s="336"/>
      <c r="S177" s="337" t="n">
        <v>60</v>
      </c>
      <c r="T177" s="198" t="n">
        <f aca="false">(P177-O177)*S177</f>
        <v>11634.0000000001</v>
      </c>
      <c r="U177" s="418" t="s">
        <v>957</v>
      </c>
      <c r="V177" s="39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338" t="s">
        <v>262</v>
      </c>
      <c r="C178" s="339" t="n">
        <f aca="false">H178+E178</f>
        <v>2589.4</v>
      </c>
      <c r="D178" s="339"/>
      <c r="E178" s="339" t="n">
        <f aca="false">G178+F178</f>
        <v>169.4</v>
      </c>
      <c r="F178" s="339" t="n">
        <f aca="false">0.04*H178</f>
        <v>96.8</v>
      </c>
      <c r="G178" s="339" t="n">
        <f aca="false">0.03*H178</f>
        <v>72.6</v>
      </c>
      <c r="H178" s="339" t="n">
        <f aca="false">T178</f>
        <v>2420</v>
      </c>
      <c r="I178" s="339" t="n">
        <f aca="false">0.6*C178</f>
        <v>1553.64</v>
      </c>
      <c r="J178" s="340"/>
      <c r="K178" s="340"/>
      <c r="L178" s="340"/>
      <c r="M178" s="340"/>
      <c r="N178" s="340"/>
      <c r="O178" s="339" t="n">
        <v>513</v>
      </c>
      <c r="P178" s="339" t="n">
        <v>2933</v>
      </c>
      <c r="Q178" s="341"/>
      <c r="R178" s="342"/>
      <c r="S178" s="343" t="n">
        <v>1</v>
      </c>
      <c r="T178" s="339" t="n">
        <f aca="false">(P178-O178)*S178</f>
        <v>2420</v>
      </c>
      <c r="U178" s="418" t="s">
        <v>958</v>
      </c>
      <c r="V178" s="39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31" t="s">
        <v>264</v>
      </c>
      <c r="C179" s="32" t="n">
        <f aca="false">H179+E179</f>
        <v>642</v>
      </c>
      <c r="D179" s="32"/>
      <c r="E179" s="32" t="n">
        <f aca="false">F179+G179</f>
        <v>42</v>
      </c>
      <c r="F179" s="32" t="n">
        <f aca="false">0.04*H179</f>
        <v>24</v>
      </c>
      <c r="G179" s="32" t="n">
        <f aca="false">0.03*H179</f>
        <v>18</v>
      </c>
      <c r="H179" s="32" t="n">
        <f aca="false">T179</f>
        <v>600</v>
      </c>
      <c r="I179" s="32" t="n">
        <f aca="false">0.6*C179</f>
        <v>385.2</v>
      </c>
      <c r="J179" s="35"/>
      <c r="K179" s="35"/>
      <c r="L179" s="35"/>
      <c r="M179" s="35"/>
      <c r="N179" s="35"/>
      <c r="O179" s="32" t="n">
        <v>9005</v>
      </c>
      <c r="P179" s="32" t="n">
        <v>9605</v>
      </c>
      <c r="Q179" s="36"/>
      <c r="R179" s="42"/>
      <c r="S179" s="69" t="n">
        <v>1</v>
      </c>
      <c r="T179" s="32" t="n">
        <f aca="false">(P179-O179)*S179</f>
        <v>600</v>
      </c>
      <c r="U179" s="418" t="s">
        <v>960</v>
      </c>
      <c r="V179" s="39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31" t="s">
        <v>266</v>
      </c>
      <c r="C180" s="32" t="n">
        <f aca="false">H180+E180</f>
        <v>629.16</v>
      </c>
      <c r="D180" s="32"/>
      <c r="E180" s="32" t="n">
        <f aca="false">F180+G180</f>
        <v>41.16</v>
      </c>
      <c r="F180" s="32" t="n">
        <f aca="false">0.04*H180</f>
        <v>23.52</v>
      </c>
      <c r="G180" s="32" t="n">
        <f aca="false">0.03*H180</f>
        <v>17.64</v>
      </c>
      <c r="H180" s="32" t="n">
        <f aca="false">T180</f>
        <v>588</v>
      </c>
      <c r="I180" s="32" t="n">
        <f aca="false">0.6*C180</f>
        <v>377.496</v>
      </c>
      <c r="J180" s="35"/>
      <c r="K180" s="35"/>
      <c r="L180" s="35"/>
      <c r="M180" s="35"/>
      <c r="N180" s="35"/>
      <c r="O180" s="32" t="n">
        <v>5126</v>
      </c>
      <c r="P180" s="32" t="n">
        <v>5714</v>
      </c>
      <c r="Q180" s="36"/>
      <c r="R180" s="42"/>
      <c r="S180" s="69" t="n">
        <v>1</v>
      </c>
      <c r="T180" s="32" t="n">
        <f aca="false">(P180-O180)*S180</f>
        <v>588</v>
      </c>
      <c r="U180" s="418" t="n">
        <v>70373</v>
      </c>
      <c r="V180" s="39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31" t="s">
        <v>268</v>
      </c>
      <c r="C181" s="32" t="n">
        <f aca="false">H181+E181</f>
        <v>818.55</v>
      </c>
      <c r="D181" s="32"/>
      <c r="E181" s="32" t="n">
        <f aca="false">F181+G181</f>
        <v>53.55</v>
      </c>
      <c r="F181" s="32" t="n">
        <f aca="false">0.04*H181</f>
        <v>30.6</v>
      </c>
      <c r="G181" s="32" t="n">
        <f aca="false">0.03*H181</f>
        <v>22.95</v>
      </c>
      <c r="H181" s="32" t="n">
        <f aca="false">T181</f>
        <v>765</v>
      </c>
      <c r="I181" s="32" t="n">
        <f aca="false">0.6*C181</f>
        <v>491.13</v>
      </c>
      <c r="J181" s="35"/>
      <c r="K181" s="35"/>
      <c r="L181" s="35"/>
      <c r="M181" s="35"/>
      <c r="N181" s="35"/>
      <c r="O181" s="32" t="n">
        <v>10490</v>
      </c>
      <c r="P181" s="32" t="n">
        <v>11255</v>
      </c>
      <c r="Q181" s="36"/>
      <c r="R181" s="42"/>
      <c r="S181" s="32" t="n">
        <v>1</v>
      </c>
      <c r="T181" s="32" t="n">
        <f aca="false">(P181-O181)*S181</f>
        <v>765</v>
      </c>
      <c r="U181" s="418" t="n">
        <v>99648</v>
      </c>
      <c r="V181" s="39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31" t="s">
        <v>270</v>
      </c>
      <c r="C182" s="32" t="n">
        <f aca="false">H182+E182</f>
        <v>700.85</v>
      </c>
      <c r="D182" s="32"/>
      <c r="E182" s="32" t="n">
        <f aca="false">F182+G182</f>
        <v>45.85</v>
      </c>
      <c r="F182" s="32" t="n">
        <f aca="false">0.04*H182</f>
        <v>26.2</v>
      </c>
      <c r="G182" s="32" t="n">
        <f aca="false">0.03*H182</f>
        <v>19.65</v>
      </c>
      <c r="H182" s="32" t="n">
        <f aca="false">T182</f>
        <v>655</v>
      </c>
      <c r="I182" s="32" t="n">
        <f aca="false">0.6*C182</f>
        <v>420.51</v>
      </c>
      <c r="J182" s="35"/>
      <c r="K182" s="35"/>
      <c r="L182" s="35"/>
      <c r="M182" s="35"/>
      <c r="N182" s="35" t="s">
        <v>271</v>
      </c>
      <c r="O182" s="32" t="n">
        <v>35969</v>
      </c>
      <c r="P182" s="32" t="n">
        <v>36624</v>
      </c>
      <c r="Q182" s="234"/>
      <c r="R182" s="78"/>
      <c r="S182" s="32" t="n">
        <v>1</v>
      </c>
      <c r="T182" s="32" t="n">
        <f aca="false">(P182-O182)*S182</f>
        <v>655</v>
      </c>
      <c r="U182" s="418" t="n">
        <v>98600</v>
      </c>
      <c r="V182" s="39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31" t="s">
        <v>927</v>
      </c>
      <c r="C183" s="32" t="n">
        <f aca="false">H183+E183</f>
        <v>439.77</v>
      </c>
      <c r="D183" s="32"/>
      <c r="E183" s="32" t="n">
        <f aca="false">F183+G183</f>
        <v>28.77</v>
      </c>
      <c r="F183" s="32" t="n">
        <f aca="false">0.04*H183</f>
        <v>16.44</v>
      </c>
      <c r="G183" s="32" t="n">
        <f aca="false">0.03*H183</f>
        <v>12.33</v>
      </c>
      <c r="H183" s="32" t="n">
        <f aca="false">T183</f>
        <v>411</v>
      </c>
      <c r="I183" s="32" t="n">
        <f aca="false">0.6*C183</f>
        <v>263.862</v>
      </c>
      <c r="J183" s="35"/>
      <c r="K183" s="35"/>
      <c r="L183" s="35"/>
      <c r="M183" s="35"/>
      <c r="N183" s="35" t="s">
        <v>274</v>
      </c>
      <c r="O183" s="32" t="n">
        <v>87449</v>
      </c>
      <c r="P183" s="32" t="n">
        <v>87860</v>
      </c>
      <c r="Q183" s="36"/>
      <c r="R183" s="42"/>
      <c r="S183" s="32" t="n">
        <v>1</v>
      </c>
      <c r="T183" s="32" t="n">
        <f aca="false">(P183-O183)*S183</f>
        <v>411</v>
      </c>
      <c r="U183" s="418" t="n">
        <v>98517</v>
      </c>
      <c r="V183" s="39" t="s">
        <v>855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31" t="s">
        <v>276</v>
      </c>
      <c r="C184" s="32" t="n">
        <f aca="false">H184+E184</f>
        <v>830.32</v>
      </c>
      <c r="D184" s="32"/>
      <c r="E184" s="32" t="n">
        <f aca="false">F184++G184</f>
        <v>54.32</v>
      </c>
      <c r="F184" s="32" t="n">
        <f aca="false">0.04*H184</f>
        <v>31.04</v>
      </c>
      <c r="G184" s="32" t="n">
        <f aca="false">0.03*H184</f>
        <v>23.28</v>
      </c>
      <c r="H184" s="32" t="n">
        <f aca="false">T184</f>
        <v>776</v>
      </c>
      <c r="I184" s="32" t="n">
        <f aca="false">0.6*C184</f>
        <v>498.192</v>
      </c>
      <c r="J184" s="35"/>
      <c r="K184" s="35"/>
      <c r="L184" s="35"/>
      <c r="M184" s="35"/>
      <c r="N184" s="35" t="s">
        <v>277</v>
      </c>
      <c r="O184" s="32" t="n">
        <v>47274</v>
      </c>
      <c r="P184" s="32" t="n">
        <v>48050</v>
      </c>
      <c r="Q184" s="35" t="s">
        <v>35</v>
      </c>
      <c r="R184" s="37"/>
      <c r="S184" s="69" t="n">
        <v>1</v>
      </c>
      <c r="T184" s="32" t="n">
        <f aca="false">(P184-O184)*S184</f>
        <v>776</v>
      </c>
      <c r="U184" s="418" t="n">
        <v>98627</v>
      </c>
      <c r="V184" s="39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0" t="s">
        <v>857</v>
      </c>
      <c r="C185" s="32" t="n">
        <f aca="false">H185+E185</f>
        <v>252.52</v>
      </c>
      <c r="D185" s="32"/>
      <c r="E185" s="32" t="n">
        <f aca="false">G185+F185</f>
        <v>16.52</v>
      </c>
      <c r="F185" s="32" t="n">
        <f aca="false">0.04*H185</f>
        <v>9.44</v>
      </c>
      <c r="G185" s="32" t="n">
        <f aca="false">0.03*H185</f>
        <v>7.08</v>
      </c>
      <c r="H185" s="32" t="n">
        <f aca="false">T185</f>
        <v>236</v>
      </c>
      <c r="I185" s="32" t="n">
        <f aca="false">0.6*C185</f>
        <v>151.512</v>
      </c>
      <c r="J185" s="35"/>
      <c r="K185" s="35"/>
      <c r="L185" s="35"/>
      <c r="M185" s="35"/>
      <c r="N185" s="35"/>
      <c r="O185" s="32" t="n">
        <v>74475</v>
      </c>
      <c r="P185" s="32" t="n">
        <v>74711</v>
      </c>
      <c r="Q185" s="234"/>
      <c r="R185" s="78"/>
      <c r="S185" s="69" t="n">
        <v>1</v>
      </c>
      <c r="T185" s="32" t="n">
        <f aca="false">(P185-O185)*S185</f>
        <v>236</v>
      </c>
      <c r="U185" s="418" t="n">
        <v>98556</v>
      </c>
      <c r="V185" s="39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31" t="s">
        <v>281</v>
      </c>
      <c r="C186" s="32" t="n">
        <f aca="false">H186+E186</f>
        <v>413.02</v>
      </c>
      <c r="D186" s="32"/>
      <c r="E186" s="32" t="n">
        <f aca="false">F186+G186</f>
        <v>27.02</v>
      </c>
      <c r="F186" s="32" t="n">
        <f aca="false">0.04*H186</f>
        <v>15.44</v>
      </c>
      <c r="G186" s="32" t="n">
        <f aca="false">0.03*H186</f>
        <v>11.58</v>
      </c>
      <c r="H186" s="32" t="n">
        <f aca="false">T186</f>
        <v>386</v>
      </c>
      <c r="I186" s="32" t="n">
        <f aca="false">0.6*C186</f>
        <v>247.812</v>
      </c>
      <c r="J186" s="35"/>
      <c r="K186" s="35"/>
      <c r="L186" s="35"/>
      <c r="M186" s="35"/>
      <c r="N186" s="35"/>
      <c r="O186" s="32" t="n">
        <v>72188</v>
      </c>
      <c r="P186" s="32" t="n">
        <v>72574</v>
      </c>
      <c r="Q186" s="36"/>
      <c r="R186" s="42"/>
      <c r="S186" s="69" t="n">
        <v>1</v>
      </c>
      <c r="T186" s="32" t="n">
        <f aca="false">(P186-O186)*S186</f>
        <v>386</v>
      </c>
      <c r="U186" s="418" t="n">
        <v>98503</v>
      </c>
      <c r="V186" s="39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347" t="s">
        <v>283</v>
      </c>
      <c r="C187" s="32" t="n">
        <f aca="false">H187+E187</f>
        <v>732.95</v>
      </c>
      <c r="D187" s="32"/>
      <c r="E187" s="32" t="n">
        <f aca="false">F187+G187</f>
        <v>47.95</v>
      </c>
      <c r="F187" s="32" t="n">
        <f aca="false">0.04*H187</f>
        <v>27.4</v>
      </c>
      <c r="G187" s="32" t="n">
        <f aca="false">0.03*H187</f>
        <v>20.55</v>
      </c>
      <c r="H187" s="32" t="n">
        <f aca="false">T187</f>
        <v>685</v>
      </c>
      <c r="I187" s="32" t="n">
        <f aca="false">0.6*C187</f>
        <v>439.77</v>
      </c>
      <c r="J187" s="35"/>
      <c r="K187" s="35"/>
      <c r="L187" s="35"/>
      <c r="M187" s="35"/>
      <c r="N187" s="35"/>
      <c r="O187" s="32" t="n">
        <v>84426</v>
      </c>
      <c r="P187" s="32" t="n">
        <v>85111</v>
      </c>
      <c r="Q187" s="234"/>
      <c r="R187" s="78"/>
      <c r="S187" s="69" t="n">
        <v>1</v>
      </c>
      <c r="T187" s="32" t="n">
        <f aca="false">(P187-O187)*S187</f>
        <v>685</v>
      </c>
      <c r="U187" s="418" t="n">
        <v>98630</v>
      </c>
      <c r="V187" s="39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347"/>
      <c r="C188" s="348" t="n">
        <f aca="false">H188+E188</f>
        <v>646.28</v>
      </c>
      <c r="D188" s="32"/>
      <c r="E188" s="32" t="n">
        <f aca="false">F188+G188</f>
        <v>42.28</v>
      </c>
      <c r="F188" s="32" t="n">
        <f aca="false">0.04*H188</f>
        <v>24.16</v>
      </c>
      <c r="G188" s="32" t="n">
        <f aca="false">0.03*H188</f>
        <v>18.12</v>
      </c>
      <c r="H188" s="32" t="n">
        <f aca="false">T188</f>
        <v>604</v>
      </c>
      <c r="I188" s="32" t="n">
        <f aca="false">0.6*C188</f>
        <v>387.768</v>
      </c>
      <c r="J188" s="35"/>
      <c r="K188" s="35"/>
      <c r="L188" s="35"/>
      <c r="M188" s="35"/>
      <c r="N188" s="35"/>
      <c r="O188" s="32" t="n">
        <v>77026</v>
      </c>
      <c r="P188" s="32" t="n">
        <v>77630</v>
      </c>
      <c r="Q188" s="36"/>
      <c r="R188" s="107"/>
      <c r="S188" s="69" t="n">
        <v>1</v>
      </c>
      <c r="T188" s="32" t="n">
        <f aca="false">(P188-O188)*S188</f>
        <v>604</v>
      </c>
      <c r="U188" s="418" t="s">
        <v>961</v>
      </c>
      <c r="V188" s="39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31" t="s">
        <v>286</v>
      </c>
      <c r="C189" s="32" t="n">
        <f aca="false">H189+E189</f>
        <v>0</v>
      </c>
      <c r="D189" s="32"/>
      <c r="E189" s="32" t="n">
        <f aca="false">F189+G189</f>
        <v>0</v>
      </c>
      <c r="F189" s="32" t="n">
        <f aca="false">0.04*H189</f>
        <v>0</v>
      </c>
      <c r="G189" s="32" t="n">
        <f aca="false">0.03*H189</f>
        <v>0</v>
      </c>
      <c r="H189" s="32" t="n">
        <f aca="false">T189</f>
        <v>0</v>
      </c>
      <c r="I189" s="32" t="n">
        <f aca="false">0.6*C189</f>
        <v>0</v>
      </c>
      <c r="J189" s="35"/>
      <c r="K189" s="35"/>
      <c r="L189" s="35"/>
      <c r="M189" s="35"/>
      <c r="N189" s="35"/>
      <c r="O189" s="32" t="n">
        <v>19403</v>
      </c>
      <c r="P189" s="32" t="n">
        <v>19403</v>
      </c>
      <c r="Q189" s="36"/>
      <c r="R189" s="126"/>
      <c r="S189" s="32" t="n">
        <v>1</v>
      </c>
      <c r="T189" s="32" t="n">
        <f aca="false">(P189-O189)*S189</f>
        <v>0</v>
      </c>
      <c r="U189" s="418" t="n">
        <v>8726</v>
      </c>
      <c r="V189" s="39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31" t="s">
        <v>928</v>
      </c>
      <c r="C190" s="32" t="n">
        <f aca="false">H190+E190</f>
        <v>1398.49</v>
      </c>
      <c r="D190" s="32"/>
      <c r="E190" s="32" t="n">
        <f aca="false">F190+G190</f>
        <v>91.49</v>
      </c>
      <c r="F190" s="32" t="n">
        <f aca="false">0.04*H190</f>
        <v>52.28</v>
      </c>
      <c r="G190" s="32" t="n">
        <f aca="false">0.03*H190</f>
        <v>39.21</v>
      </c>
      <c r="H190" s="32" t="n">
        <f aca="false">T190</f>
        <v>1307</v>
      </c>
      <c r="I190" s="32" t="n">
        <f aca="false">0.6*C190</f>
        <v>839.094</v>
      </c>
      <c r="J190" s="35"/>
      <c r="K190" s="35"/>
      <c r="L190" s="35"/>
      <c r="M190" s="35"/>
      <c r="N190" s="35"/>
      <c r="O190" s="32" t="n">
        <v>135161</v>
      </c>
      <c r="P190" s="32" t="n">
        <v>136468</v>
      </c>
      <c r="Q190" s="36"/>
      <c r="R190" s="42"/>
      <c r="S190" s="32" t="n">
        <v>1</v>
      </c>
      <c r="T190" s="32" t="n">
        <f aca="false">(P190-O190)*S190</f>
        <v>1307</v>
      </c>
      <c r="U190" s="418" t="n">
        <v>542003</v>
      </c>
      <c r="V190" s="39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31" t="s">
        <v>290</v>
      </c>
      <c r="C191" s="32" t="n">
        <f aca="false">H191+E191</f>
        <v>342.4</v>
      </c>
      <c r="D191" s="32"/>
      <c r="E191" s="32" t="n">
        <f aca="false">F191+G191</f>
        <v>22.4</v>
      </c>
      <c r="F191" s="32" t="n">
        <f aca="false">0.04*H191</f>
        <v>12.8</v>
      </c>
      <c r="G191" s="32" t="n">
        <f aca="false">0.03*H191</f>
        <v>9.6</v>
      </c>
      <c r="H191" s="32" t="n">
        <f aca="false">T191</f>
        <v>320</v>
      </c>
      <c r="I191" s="32" t="n">
        <f aca="false">0.6*C191</f>
        <v>205.44</v>
      </c>
      <c r="J191" s="35"/>
      <c r="K191" s="35"/>
      <c r="L191" s="35"/>
      <c r="M191" s="35"/>
      <c r="N191" s="35" t="s">
        <v>291</v>
      </c>
      <c r="O191" s="32" t="n">
        <v>44327</v>
      </c>
      <c r="P191" s="32" t="n">
        <v>44647</v>
      </c>
      <c r="Q191" s="35" t="s">
        <v>39</v>
      </c>
      <c r="R191" s="37"/>
      <c r="S191" s="32" t="n">
        <v>1</v>
      </c>
      <c r="T191" s="32" t="n">
        <f aca="false">(P191-O191)*S191</f>
        <v>320</v>
      </c>
      <c r="U191" s="418" t="n">
        <v>100986</v>
      </c>
      <c r="V191" s="39" t="s">
        <v>343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31" t="s">
        <v>293</v>
      </c>
      <c r="C192" s="32" t="n">
        <f aca="false">H192+E192</f>
        <v>536.07</v>
      </c>
      <c r="D192" s="32"/>
      <c r="E192" s="32" t="n">
        <f aca="false">F192+G192</f>
        <v>35.07</v>
      </c>
      <c r="F192" s="32" t="n">
        <f aca="false">0.04*H192</f>
        <v>20.04</v>
      </c>
      <c r="G192" s="32" t="n">
        <f aca="false">0.03*H192</f>
        <v>15.03</v>
      </c>
      <c r="H192" s="32" t="n">
        <f aca="false">T192</f>
        <v>501</v>
      </c>
      <c r="I192" s="32" t="n">
        <f aca="false">0.6*C192</f>
        <v>321.642</v>
      </c>
      <c r="J192" s="35"/>
      <c r="K192" s="35"/>
      <c r="L192" s="35"/>
      <c r="M192" s="35"/>
      <c r="N192" s="35"/>
      <c r="O192" s="32" t="n">
        <v>97009</v>
      </c>
      <c r="P192" s="32" t="n">
        <v>97510</v>
      </c>
      <c r="Q192" s="35" t="s">
        <v>153</v>
      </c>
      <c r="R192" s="37"/>
      <c r="S192" s="32" t="n">
        <v>1</v>
      </c>
      <c r="T192" s="32" t="n">
        <f aca="false">(P192-O192)*S192</f>
        <v>501</v>
      </c>
      <c r="U192" s="418" t="n">
        <v>70386</v>
      </c>
      <c r="V192" s="39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31" t="s">
        <v>929</v>
      </c>
      <c r="C193" s="32" t="n">
        <f aca="false">H193+E193</f>
        <v>477.22</v>
      </c>
      <c r="D193" s="32"/>
      <c r="E193" s="32" t="n">
        <f aca="false">F193+G193</f>
        <v>31.22</v>
      </c>
      <c r="F193" s="32" t="n">
        <f aca="false">0.04*H193</f>
        <v>17.84</v>
      </c>
      <c r="G193" s="32" t="n">
        <f aca="false">0.03*H193</f>
        <v>13.38</v>
      </c>
      <c r="H193" s="32" t="n">
        <f aca="false">T193</f>
        <v>446</v>
      </c>
      <c r="I193" s="32" t="n">
        <f aca="false">0.6*C193</f>
        <v>286.332</v>
      </c>
      <c r="J193" s="35"/>
      <c r="K193" s="35"/>
      <c r="L193" s="35"/>
      <c r="M193" s="35"/>
      <c r="N193" s="35"/>
      <c r="O193" s="32" t="n">
        <v>57257</v>
      </c>
      <c r="P193" s="32" t="n">
        <v>57703</v>
      </c>
      <c r="Q193" s="35" t="s">
        <v>39</v>
      </c>
      <c r="R193" s="37"/>
      <c r="S193" s="32" t="n">
        <v>1</v>
      </c>
      <c r="T193" s="32" t="n">
        <f aca="false">(P193-O193)*S193</f>
        <v>446</v>
      </c>
      <c r="U193" s="418" t="n">
        <v>64591</v>
      </c>
      <c r="V193" s="39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9" t="s">
        <v>930</v>
      </c>
      <c r="C194" s="32" t="n">
        <f aca="false">H194+E194</f>
        <v>1940.98</v>
      </c>
      <c r="D194" s="32"/>
      <c r="E194" s="32" t="n">
        <f aca="false">G194+F194</f>
        <v>126.98</v>
      </c>
      <c r="F194" s="32" t="n">
        <f aca="false">0.04*H194</f>
        <v>72.56</v>
      </c>
      <c r="G194" s="32" t="n">
        <f aca="false">0.03*H194</f>
        <v>54.42</v>
      </c>
      <c r="H194" s="32" t="n">
        <f aca="false">T194</f>
        <v>1814</v>
      </c>
      <c r="I194" s="32" t="n">
        <f aca="false">0.6*C194</f>
        <v>1164.588</v>
      </c>
      <c r="J194" s="35"/>
      <c r="K194" s="35"/>
      <c r="L194" s="35"/>
      <c r="M194" s="35"/>
      <c r="N194" s="35"/>
      <c r="O194" s="32" t="n">
        <v>40362</v>
      </c>
      <c r="P194" s="32" t="n">
        <v>42176</v>
      </c>
      <c r="Q194" s="234"/>
      <c r="R194" s="78"/>
      <c r="S194" s="69" t="n">
        <v>1</v>
      </c>
      <c r="T194" s="32" t="n">
        <f aca="false">(P194-O194)*S194</f>
        <v>1814</v>
      </c>
      <c r="U194" s="418" t="n">
        <v>87125</v>
      </c>
      <c r="V194" s="39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31" t="s">
        <v>299</v>
      </c>
      <c r="C195" s="32" t="n">
        <f aca="false">H195+E195</f>
        <v>1018.64</v>
      </c>
      <c r="D195" s="32"/>
      <c r="E195" s="32" t="n">
        <f aca="false">G195+F195</f>
        <v>66.64</v>
      </c>
      <c r="F195" s="32" t="n">
        <f aca="false">0.04*H195</f>
        <v>38.08</v>
      </c>
      <c r="G195" s="32" t="n">
        <f aca="false">0.03*H195</f>
        <v>28.56</v>
      </c>
      <c r="H195" s="32" t="n">
        <f aca="false">T195</f>
        <v>952</v>
      </c>
      <c r="I195" s="32" t="n">
        <f aca="false">0.6*C195</f>
        <v>611.184</v>
      </c>
      <c r="J195" s="35"/>
      <c r="K195" s="35"/>
      <c r="L195" s="35"/>
      <c r="M195" s="35"/>
      <c r="N195" s="35"/>
      <c r="O195" s="32" t="n">
        <v>75932</v>
      </c>
      <c r="P195" s="32" t="n">
        <v>76884</v>
      </c>
      <c r="Q195" s="36"/>
      <c r="R195" s="107"/>
      <c r="S195" s="69" t="n">
        <v>1</v>
      </c>
      <c r="T195" s="32" t="n">
        <f aca="false">(P195-O195)*S195</f>
        <v>952</v>
      </c>
      <c r="U195" s="418" t="n">
        <v>87202</v>
      </c>
      <c r="V195" s="39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31" t="s">
        <v>301</v>
      </c>
      <c r="C196" s="32" t="n">
        <f aca="false">H196+E196</f>
        <v>266.43</v>
      </c>
      <c r="D196" s="32"/>
      <c r="E196" s="32" t="n">
        <f aca="false">F196+G196</f>
        <v>17.43</v>
      </c>
      <c r="F196" s="32" t="n">
        <f aca="false">0.04*H196</f>
        <v>9.96</v>
      </c>
      <c r="G196" s="32" t="n">
        <f aca="false">0.03*H196</f>
        <v>7.47</v>
      </c>
      <c r="H196" s="32" t="n">
        <f aca="false">T196</f>
        <v>249</v>
      </c>
      <c r="I196" s="32" t="n">
        <f aca="false">0.6*C196</f>
        <v>159.858</v>
      </c>
      <c r="J196" s="35"/>
      <c r="K196" s="35"/>
      <c r="L196" s="35"/>
      <c r="M196" s="35"/>
      <c r="N196" s="35"/>
      <c r="O196" s="32" t="n">
        <v>33340</v>
      </c>
      <c r="P196" s="32" t="n">
        <v>33589</v>
      </c>
      <c r="Q196" s="36"/>
      <c r="R196" s="42"/>
      <c r="S196" s="69" t="n">
        <v>1</v>
      </c>
      <c r="T196" s="32" t="n">
        <f aca="false">(P196-O196)*S196</f>
        <v>249</v>
      </c>
      <c r="U196" s="418" t="n">
        <v>99475</v>
      </c>
      <c r="V196" s="39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31" t="s">
        <v>303</v>
      </c>
      <c r="C197" s="32" t="n">
        <f aca="false">H197+E197</f>
        <v>307.09</v>
      </c>
      <c r="D197" s="32"/>
      <c r="E197" s="32" t="n">
        <f aca="false">F197+G197</f>
        <v>20.09</v>
      </c>
      <c r="F197" s="32" t="n">
        <f aca="false">0.04*H197</f>
        <v>11.48</v>
      </c>
      <c r="G197" s="32" t="n">
        <f aca="false">0.03*H197</f>
        <v>8.61</v>
      </c>
      <c r="H197" s="32" t="n">
        <f aca="false">T197</f>
        <v>287</v>
      </c>
      <c r="I197" s="32" t="n">
        <f aca="false">0.6*C197</f>
        <v>184.254</v>
      </c>
      <c r="J197" s="35"/>
      <c r="K197" s="35"/>
      <c r="L197" s="35"/>
      <c r="M197" s="35"/>
      <c r="N197" s="35"/>
      <c r="O197" s="32" t="n">
        <v>57312</v>
      </c>
      <c r="P197" s="32" t="n">
        <v>57599</v>
      </c>
      <c r="Q197" s="35"/>
      <c r="R197" s="37"/>
      <c r="S197" s="32" t="n">
        <v>1</v>
      </c>
      <c r="T197" s="32" t="n">
        <f aca="false">(P197-O197)*S197</f>
        <v>287</v>
      </c>
      <c r="U197" s="418" t="n">
        <v>100985</v>
      </c>
      <c r="V197" s="39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31" t="s">
        <v>303</v>
      </c>
      <c r="C198" s="32" t="n">
        <f aca="false">H198+E198</f>
        <v>136.96</v>
      </c>
      <c r="D198" s="32"/>
      <c r="E198" s="32" t="n">
        <f aca="false">F198+G198</f>
        <v>8.96</v>
      </c>
      <c r="F198" s="32" t="n">
        <f aca="false">0.04*H198</f>
        <v>5.12</v>
      </c>
      <c r="G198" s="32" t="n">
        <f aca="false">0.03*H198</f>
        <v>3.84</v>
      </c>
      <c r="H198" s="32" t="n">
        <f aca="false">T198</f>
        <v>128</v>
      </c>
      <c r="I198" s="32" t="n">
        <f aca="false">0.5*C198</f>
        <v>68.48</v>
      </c>
      <c r="J198" s="35"/>
      <c r="K198" s="35"/>
      <c r="L198" s="35"/>
      <c r="M198" s="35"/>
      <c r="N198" s="35"/>
      <c r="O198" s="32" t="n">
        <v>32989</v>
      </c>
      <c r="P198" s="32" t="n">
        <v>33117</v>
      </c>
      <c r="Q198" s="234"/>
      <c r="R198" s="78"/>
      <c r="S198" s="69" t="n">
        <v>1</v>
      </c>
      <c r="T198" s="32" t="n">
        <f aca="false">(P198-O198)*S198</f>
        <v>128</v>
      </c>
      <c r="U198" s="418" t="n">
        <v>100839</v>
      </c>
      <c r="V198" s="39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31" t="s">
        <v>305</v>
      </c>
      <c r="C199" s="32" t="n">
        <f aca="false">H199+E199</f>
        <v>142.31</v>
      </c>
      <c r="D199" s="32"/>
      <c r="E199" s="32" t="n">
        <f aca="false">G199+F199</f>
        <v>9.31</v>
      </c>
      <c r="F199" s="32" t="n">
        <f aca="false">0.04*H199</f>
        <v>5.32</v>
      </c>
      <c r="G199" s="32" t="n">
        <f aca="false">0.03*H199</f>
        <v>3.99</v>
      </c>
      <c r="H199" s="32" t="n">
        <f aca="false">T199</f>
        <v>133</v>
      </c>
      <c r="I199" s="32" t="n">
        <f aca="false">0.6*C199</f>
        <v>85.386</v>
      </c>
      <c r="J199" s="35"/>
      <c r="K199" s="35"/>
      <c r="L199" s="35"/>
      <c r="M199" s="35"/>
      <c r="N199" s="35"/>
      <c r="O199" s="32" t="n">
        <v>23586</v>
      </c>
      <c r="P199" s="32" t="n">
        <v>23719</v>
      </c>
      <c r="Q199" s="36"/>
      <c r="R199" s="107"/>
      <c r="S199" s="69" t="n">
        <v>1</v>
      </c>
      <c r="T199" s="32" t="n">
        <f aca="false">(P199-O199)*S199</f>
        <v>133</v>
      </c>
      <c r="U199" s="418" t="n">
        <v>100976</v>
      </c>
      <c r="V199" s="39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31" t="s">
        <v>307</v>
      </c>
      <c r="C200" s="32" t="n">
        <f aca="false">H200+E200</f>
        <v>224.7</v>
      </c>
      <c r="D200" s="32"/>
      <c r="E200" s="32" t="n">
        <f aca="false">F200+G200</f>
        <v>14.7</v>
      </c>
      <c r="F200" s="32" t="n">
        <f aca="false">0.04*H200</f>
        <v>8.4</v>
      </c>
      <c r="G200" s="32" t="n">
        <f aca="false">0.03*H200</f>
        <v>6.3</v>
      </c>
      <c r="H200" s="32" t="n">
        <f aca="false">T200</f>
        <v>210</v>
      </c>
      <c r="I200" s="32" t="n">
        <f aca="false">0.6*C200</f>
        <v>134.82</v>
      </c>
      <c r="J200" s="35"/>
      <c r="K200" s="35"/>
      <c r="L200" s="35"/>
      <c r="M200" s="35"/>
      <c r="N200" s="35"/>
      <c r="O200" s="32" t="n">
        <v>41236</v>
      </c>
      <c r="P200" s="32" t="n">
        <v>41446</v>
      </c>
      <c r="Q200" s="36"/>
      <c r="R200" s="42"/>
      <c r="S200" s="32" t="n">
        <v>1</v>
      </c>
      <c r="T200" s="32" t="n">
        <f aca="false">(P200-O200)*S200</f>
        <v>210</v>
      </c>
      <c r="U200" s="418" t="n">
        <v>99491</v>
      </c>
      <c r="V200" s="39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31" t="s">
        <v>307</v>
      </c>
      <c r="C201" s="32" t="n">
        <f aca="false">H201+E201</f>
        <v>224.7</v>
      </c>
      <c r="D201" s="32"/>
      <c r="E201" s="32" t="n">
        <f aca="false">F201+G201</f>
        <v>14.7</v>
      </c>
      <c r="F201" s="32" t="n">
        <f aca="false">0.04*H201</f>
        <v>8.4</v>
      </c>
      <c r="G201" s="32" t="n">
        <f aca="false">0.03*H201</f>
        <v>6.3</v>
      </c>
      <c r="H201" s="32" t="n">
        <f aca="false">T201</f>
        <v>210</v>
      </c>
      <c r="I201" s="32" t="n">
        <f aca="false">0.6*C201</f>
        <v>134.82</v>
      </c>
      <c r="J201" s="63"/>
      <c r="K201" s="63"/>
      <c r="L201" s="63"/>
      <c r="M201" s="63"/>
      <c r="N201" s="63"/>
      <c r="O201" s="32" t="n">
        <v>33218</v>
      </c>
      <c r="P201" s="32" t="n">
        <v>33428</v>
      </c>
      <c r="Q201" s="234"/>
      <c r="R201" s="78"/>
      <c r="S201" s="69" t="n">
        <v>1</v>
      </c>
      <c r="T201" s="32" t="n">
        <f aca="false">(P201-O201)*S201</f>
        <v>210</v>
      </c>
      <c r="U201" s="418" t="n">
        <v>99470</v>
      </c>
      <c r="V201" s="39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31" t="s">
        <v>309</v>
      </c>
      <c r="C202" s="32" t="n">
        <f aca="false">H202+E202</f>
        <v>202.23</v>
      </c>
      <c r="D202" s="32"/>
      <c r="E202" s="32" t="n">
        <f aca="false">F202+G202</f>
        <v>13.23</v>
      </c>
      <c r="F202" s="32" t="n">
        <f aca="false">0.04*H202</f>
        <v>7.56</v>
      </c>
      <c r="G202" s="32" t="n">
        <f aca="false">0.03*H202</f>
        <v>5.67</v>
      </c>
      <c r="H202" s="32" t="n">
        <f aca="false">T202</f>
        <v>189</v>
      </c>
      <c r="I202" s="32" t="n">
        <f aca="false">0.6*C202</f>
        <v>121.338</v>
      </c>
      <c r="J202" s="35"/>
      <c r="K202" s="35"/>
      <c r="L202" s="35"/>
      <c r="M202" s="35"/>
      <c r="N202" s="35"/>
      <c r="O202" s="32" t="n">
        <v>31380</v>
      </c>
      <c r="P202" s="32" t="n">
        <v>31569</v>
      </c>
      <c r="Q202" s="36"/>
      <c r="R202" s="42"/>
      <c r="S202" s="69" t="n">
        <v>1</v>
      </c>
      <c r="T202" s="32" t="n">
        <f aca="false">(P202-O202)*S202</f>
        <v>189</v>
      </c>
      <c r="U202" s="418" t="n">
        <v>99541</v>
      </c>
      <c r="V202" s="39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31" t="s">
        <v>931</v>
      </c>
      <c r="C203" s="32" t="n">
        <f aca="false">H203+E203</f>
        <v>153.01</v>
      </c>
      <c r="D203" s="32"/>
      <c r="E203" s="32" t="n">
        <f aca="false">F203+G203</f>
        <v>10.01</v>
      </c>
      <c r="F203" s="32" t="n">
        <f aca="false">0.04*H203</f>
        <v>5.72</v>
      </c>
      <c r="G203" s="32" t="n">
        <f aca="false">0.03*H203</f>
        <v>4.29</v>
      </c>
      <c r="H203" s="32" t="n">
        <f aca="false">T203</f>
        <v>143</v>
      </c>
      <c r="I203" s="32" t="n">
        <f aca="false">0.6*C203</f>
        <v>91.806</v>
      </c>
      <c r="J203" s="35"/>
      <c r="K203" s="35"/>
      <c r="L203" s="35"/>
      <c r="M203" s="35"/>
      <c r="N203" s="35"/>
      <c r="O203" s="32" t="n">
        <v>30108</v>
      </c>
      <c r="P203" s="32" t="n">
        <v>30251</v>
      </c>
      <c r="Q203" s="234"/>
      <c r="R203" s="78"/>
      <c r="S203" s="69" t="n">
        <v>1</v>
      </c>
      <c r="T203" s="32" t="n">
        <f aca="false">(P203-O203)*S203</f>
        <v>143</v>
      </c>
      <c r="U203" s="418" t="n">
        <v>99680</v>
      </c>
      <c r="V203" s="39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31" t="s">
        <v>871</v>
      </c>
      <c r="C204" s="32" t="n">
        <f aca="false">H204+E204</f>
        <v>328.49</v>
      </c>
      <c r="D204" s="32"/>
      <c r="E204" s="32" t="n">
        <f aca="false">F204+G204</f>
        <v>21.49</v>
      </c>
      <c r="F204" s="32" t="n">
        <f aca="false">0.04*H204</f>
        <v>12.28</v>
      </c>
      <c r="G204" s="32" t="n">
        <f aca="false">0.03*H204</f>
        <v>9.21</v>
      </c>
      <c r="H204" s="32" t="n">
        <f aca="false">T204</f>
        <v>307</v>
      </c>
      <c r="I204" s="32" t="n">
        <f aca="false">0.6*C204</f>
        <v>197.094</v>
      </c>
      <c r="J204" s="35"/>
      <c r="K204" s="35"/>
      <c r="L204" s="35"/>
      <c r="M204" s="35"/>
      <c r="N204" s="35"/>
      <c r="O204" s="32" t="n">
        <v>65527</v>
      </c>
      <c r="P204" s="32" t="n">
        <v>65834</v>
      </c>
      <c r="Q204" s="35" t="s">
        <v>29</v>
      </c>
      <c r="R204" s="37"/>
      <c r="S204" s="69" t="n">
        <v>1</v>
      </c>
      <c r="T204" s="32" t="n">
        <f aca="false">(P204-O204)*S204</f>
        <v>307</v>
      </c>
      <c r="U204" s="418" t="n">
        <v>100829</v>
      </c>
      <c r="V204" s="39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349" t="s">
        <v>872</v>
      </c>
      <c r="C205" s="32" t="n">
        <f aca="false">H205+E205</f>
        <v>710.48</v>
      </c>
      <c r="D205" s="32"/>
      <c r="E205" s="32" t="n">
        <f aca="false">F205+G205</f>
        <v>46.48</v>
      </c>
      <c r="F205" s="32" t="n">
        <f aca="false">0.04*H205</f>
        <v>26.56</v>
      </c>
      <c r="G205" s="32" t="n">
        <f aca="false">0.03*H205</f>
        <v>19.92</v>
      </c>
      <c r="H205" s="32" t="n">
        <f aca="false">T205</f>
        <v>664</v>
      </c>
      <c r="I205" s="32" t="n">
        <f aca="false">0.6*C205</f>
        <v>426.288</v>
      </c>
      <c r="J205" s="35"/>
      <c r="K205" s="35"/>
      <c r="L205" s="35"/>
      <c r="M205" s="35"/>
      <c r="N205" s="35" t="s">
        <v>316</v>
      </c>
      <c r="O205" s="32" t="n">
        <v>57899</v>
      </c>
      <c r="P205" s="32" t="n">
        <v>58563</v>
      </c>
      <c r="Q205" s="36"/>
      <c r="R205" s="42"/>
      <c r="S205" s="69" t="n">
        <v>1</v>
      </c>
      <c r="T205" s="32" t="n">
        <f aca="false">(P205-O205)*S205</f>
        <v>664</v>
      </c>
      <c r="U205" s="418" t="n">
        <v>100980</v>
      </c>
      <c r="V205" s="39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31" t="s">
        <v>318</v>
      </c>
      <c r="C206" s="32" t="n">
        <f aca="false">H206+E206</f>
        <v>500.76</v>
      </c>
      <c r="D206" s="32"/>
      <c r="E206" s="32" t="n">
        <f aca="false">F206+G206</f>
        <v>32.76</v>
      </c>
      <c r="F206" s="32" t="n">
        <f aca="false">0.04*H206</f>
        <v>18.72</v>
      </c>
      <c r="G206" s="32" t="n">
        <f aca="false">0.03*H206</f>
        <v>14.04</v>
      </c>
      <c r="H206" s="32" t="n">
        <f aca="false">T206</f>
        <v>468</v>
      </c>
      <c r="I206" s="32" t="n">
        <f aca="false">0.6*C206</f>
        <v>300.456</v>
      </c>
      <c r="J206" s="35"/>
      <c r="K206" s="35"/>
      <c r="L206" s="35"/>
      <c r="M206" s="35"/>
      <c r="N206" s="35"/>
      <c r="O206" s="32" t="n">
        <v>45345</v>
      </c>
      <c r="P206" s="32" t="n">
        <v>45813</v>
      </c>
      <c r="Q206" s="36"/>
      <c r="R206" s="42"/>
      <c r="S206" s="32" t="n">
        <v>1</v>
      </c>
      <c r="T206" s="32" t="n">
        <f aca="false">(P206-O206)*S206</f>
        <v>468</v>
      </c>
      <c r="U206" s="418" t="s">
        <v>962</v>
      </c>
      <c r="V206" s="39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350" t="s">
        <v>320</v>
      </c>
      <c r="C207" s="32" t="n">
        <f aca="false">H207+E207</f>
        <v>330.63</v>
      </c>
      <c r="D207" s="32"/>
      <c r="E207" s="32" t="n">
        <f aca="false">F207+G207</f>
        <v>21.63</v>
      </c>
      <c r="F207" s="32" t="n">
        <f aca="false">0.04*H207</f>
        <v>12.36</v>
      </c>
      <c r="G207" s="32" t="n">
        <f aca="false">0.03*H207</f>
        <v>9.27</v>
      </c>
      <c r="H207" s="32" t="n">
        <f aca="false">T207</f>
        <v>309</v>
      </c>
      <c r="I207" s="32" t="n">
        <f aca="false">0.6*C207</f>
        <v>198.378</v>
      </c>
      <c r="J207" s="35"/>
      <c r="K207" s="35"/>
      <c r="L207" s="35"/>
      <c r="M207" s="35"/>
      <c r="N207" s="35"/>
      <c r="O207" s="32" t="n">
        <v>7432</v>
      </c>
      <c r="P207" s="32" t="n">
        <v>7741</v>
      </c>
      <c r="Q207" s="36"/>
      <c r="R207" s="42"/>
      <c r="S207" s="69" t="n">
        <v>1</v>
      </c>
      <c r="T207" s="32" t="n">
        <f aca="false">(P207-O207)*S207</f>
        <v>309</v>
      </c>
      <c r="U207" s="418" t="s">
        <v>963</v>
      </c>
      <c r="V207" s="39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31" t="s">
        <v>322</v>
      </c>
      <c r="C208" s="32" t="n">
        <f aca="false">H208+E208</f>
        <v>0</v>
      </c>
      <c r="D208" s="32"/>
      <c r="E208" s="32" t="n">
        <f aca="false">G208+F208</f>
        <v>0</v>
      </c>
      <c r="F208" s="32" t="n">
        <f aca="false">0.04*H208</f>
        <v>0</v>
      </c>
      <c r="G208" s="32" t="n">
        <f aca="false">0.03*H208</f>
        <v>0</v>
      </c>
      <c r="H208" s="32" t="n">
        <f aca="false">T208</f>
        <v>0</v>
      </c>
      <c r="I208" s="32" t="n">
        <f aca="false">0.6*C208</f>
        <v>0</v>
      </c>
      <c r="J208" s="35"/>
      <c r="K208" s="35"/>
      <c r="L208" s="35"/>
      <c r="M208" s="35"/>
      <c r="N208" s="35"/>
      <c r="O208" s="32" t="n">
        <v>68493</v>
      </c>
      <c r="P208" s="32" t="n">
        <v>68493</v>
      </c>
      <c r="Q208" s="36"/>
      <c r="R208" s="107"/>
      <c r="S208" s="69" t="n">
        <v>1</v>
      </c>
      <c r="T208" s="32" t="n">
        <f aca="false">(P208-O208)*S208</f>
        <v>0</v>
      </c>
      <c r="U208" s="418" t="n">
        <v>492735</v>
      </c>
      <c r="V208" s="39" t="s">
        <v>1087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31" t="s">
        <v>324</v>
      </c>
      <c r="C209" s="32" t="n">
        <f aca="false">H209+E209</f>
        <v>310.3</v>
      </c>
      <c r="D209" s="32"/>
      <c r="E209" s="32" t="n">
        <f aca="false">F209++G209</f>
        <v>20.3</v>
      </c>
      <c r="F209" s="32" t="n">
        <f aca="false">0.04*H209</f>
        <v>11.6</v>
      </c>
      <c r="G209" s="32" t="n">
        <f aca="false">0.03*H209</f>
        <v>8.7</v>
      </c>
      <c r="H209" s="32" t="n">
        <f aca="false">T209</f>
        <v>290</v>
      </c>
      <c r="I209" s="32" t="n">
        <f aca="false">0.6*C209</f>
        <v>186.18</v>
      </c>
      <c r="J209" s="35"/>
      <c r="K209" s="35"/>
      <c r="L209" s="35"/>
      <c r="M209" s="35"/>
      <c r="N209" s="35"/>
      <c r="O209" s="32" t="n">
        <v>2811</v>
      </c>
      <c r="P209" s="32" t="n">
        <v>3101</v>
      </c>
      <c r="Q209" s="35" t="s">
        <v>153</v>
      </c>
      <c r="R209" s="37"/>
      <c r="S209" s="69" t="n">
        <v>1</v>
      </c>
      <c r="T209" s="32" t="n">
        <f aca="false">(P209-O209)*S209</f>
        <v>290</v>
      </c>
      <c r="U209" s="418" t="n">
        <v>77006572</v>
      </c>
      <c r="V209" s="39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31" t="s">
        <v>326</v>
      </c>
      <c r="C210" s="32" t="n">
        <f aca="false">H210+E210</f>
        <v>455.82</v>
      </c>
      <c r="D210" s="32"/>
      <c r="E210" s="32" t="n">
        <f aca="false">F210+G210</f>
        <v>29.82</v>
      </c>
      <c r="F210" s="32" t="n">
        <f aca="false">0.04*H210</f>
        <v>17.04</v>
      </c>
      <c r="G210" s="32" t="n">
        <f aca="false">0.03*H210</f>
        <v>12.78</v>
      </c>
      <c r="H210" s="32" t="n">
        <f aca="false">T210</f>
        <v>426</v>
      </c>
      <c r="I210" s="32" t="n">
        <f aca="false">0.6*C210</f>
        <v>273.492</v>
      </c>
      <c r="J210" s="35"/>
      <c r="K210" s="35"/>
      <c r="L210" s="35"/>
      <c r="M210" s="35"/>
      <c r="N210" s="35"/>
      <c r="O210" s="32" t="n">
        <v>86959</v>
      </c>
      <c r="P210" s="32" t="n">
        <v>87385</v>
      </c>
      <c r="Q210" s="35"/>
      <c r="R210" s="37"/>
      <c r="S210" s="32" t="n">
        <v>1</v>
      </c>
      <c r="T210" s="32" t="n">
        <f aca="false">(P210-O210)*S210</f>
        <v>426</v>
      </c>
      <c r="U210" s="418" t="n">
        <v>503440</v>
      </c>
      <c r="V210" s="39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31" t="s">
        <v>328</v>
      </c>
      <c r="C211" s="32" t="n">
        <f aca="false">H211+E211</f>
        <v>201.16</v>
      </c>
      <c r="D211" s="32"/>
      <c r="E211" s="32" t="n">
        <f aca="false">F211+G211</f>
        <v>13.16</v>
      </c>
      <c r="F211" s="32" t="n">
        <f aca="false">0.04*H211</f>
        <v>7.52</v>
      </c>
      <c r="G211" s="32" t="n">
        <f aca="false">0.03*H211</f>
        <v>5.64</v>
      </c>
      <c r="H211" s="32" t="n">
        <f aca="false">T211</f>
        <v>188</v>
      </c>
      <c r="I211" s="32" t="n">
        <f aca="false">0.6*C211</f>
        <v>120.696</v>
      </c>
      <c r="J211" s="63"/>
      <c r="K211" s="63"/>
      <c r="L211" s="63"/>
      <c r="M211" s="63"/>
      <c r="N211" s="63"/>
      <c r="O211" s="32" t="n">
        <v>54090</v>
      </c>
      <c r="P211" s="32" t="n">
        <v>54278</v>
      </c>
      <c r="Q211" s="234"/>
      <c r="R211" s="78"/>
      <c r="S211" s="69" t="n">
        <v>1</v>
      </c>
      <c r="T211" s="32" t="n">
        <f aca="false">(P211-O211)*S211</f>
        <v>188</v>
      </c>
      <c r="U211" s="418" t="n">
        <v>492892</v>
      </c>
      <c r="V211" s="351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31" t="s">
        <v>330</v>
      </c>
      <c r="C212" s="32" t="n">
        <f aca="false">H212+E212</f>
        <v>180.83</v>
      </c>
      <c r="D212" s="32"/>
      <c r="E212" s="32" t="n">
        <f aca="false">F212+G212</f>
        <v>11.83</v>
      </c>
      <c r="F212" s="32" t="n">
        <f aca="false">0.04*H212</f>
        <v>6.76</v>
      </c>
      <c r="G212" s="32" t="n">
        <f aca="false">0.03*H212</f>
        <v>5.07</v>
      </c>
      <c r="H212" s="32" t="n">
        <f aca="false">T212</f>
        <v>169</v>
      </c>
      <c r="I212" s="32" t="n">
        <f aca="false">0.6*C212</f>
        <v>108.498</v>
      </c>
      <c r="J212" s="35"/>
      <c r="K212" s="35"/>
      <c r="L212" s="35"/>
      <c r="M212" s="35"/>
      <c r="N212" s="35"/>
      <c r="O212" s="32" t="n">
        <v>36141</v>
      </c>
      <c r="P212" s="32" t="n">
        <v>36310</v>
      </c>
      <c r="Q212" s="36"/>
      <c r="R212" s="42"/>
      <c r="S212" s="32" t="n">
        <v>1</v>
      </c>
      <c r="T212" s="32" t="n">
        <f aca="false">(P212-O212)*S212</f>
        <v>169</v>
      </c>
      <c r="U212" s="418" t="n">
        <v>503014</v>
      </c>
      <c r="V212" s="351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338" t="s">
        <v>331</v>
      </c>
      <c r="C213" s="339" t="n">
        <f aca="false">H213+E213</f>
        <v>347.75</v>
      </c>
      <c r="D213" s="339"/>
      <c r="E213" s="339" t="n">
        <f aca="false">G213+F213</f>
        <v>22.75</v>
      </c>
      <c r="F213" s="339" t="n">
        <f aca="false">0.04*H213</f>
        <v>13</v>
      </c>
      <c r="G213" s="339" t="n">
        <f aca="false">0.03*H213</f>
        <v>9.75</v>
      </c>
      <c r="H213" s="339" t="n">
        <f aca="false">T213</f>
        <v>325</v>
      </c>
      <c r="I213" s="339" t="n">
        <f aca="false">0.6*C213</f>
        <v>208.65</v>
      </c>
      <c r="J213" s="340"/>
      <c r="K213" s="340"/>
      <c r="L213" s="340"/>
      <c r="M213" s="340"/>
      <c r="N213" s="340"/>
      <c r="O213" s="339" t="n">
        <v>34985</v>
      </c>
      <c r="P213" s="339" t="n">
        <v>35310</v>
      </c>
      <c r="Q213" s="352"/>
      <c r="R213" s="353"/>
      <c r="S213" s="343" t="n">
        <v>1</v>
      </c>
      <c r="T213" s="339" t="n">
        <f aca="false">(P213-O213)*S213</f>
        <v>325</v>
      </c>
      <c r="U213" s="418" t="n">
        <v>88031383</v>
      </c>
      <c r="V213" s="39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31" t="s">
        <v>333</v>
      </c>
      <c r="C214" s="32" t="n">
        <f aca="false">H214+E214</f>
        <v>158.36</v>
      </c>
      <c r="D214" s="32"/>
      <c r="E214" s="32" t="n">
        <f aca="false">F214+G214</f>
        <v>10.36</v>
      </c>
      <c r="F214" s="32" t="n">
        <f aca="false">0.04*H214</f>
        <v>5.92</v>
      </c>
      <c r="G214" s="32" t="n">
        <f aca="false">0.03*H214</f>
        <v>4.44</v>
      </c>
      <c r="H214" s="32" t="n">
        <f aca="false">T214</f>
        <v>148</v>
      </c>
      <c r="I214" s="32" t="n">
        <f aca="false">0.6*C214</f>
        <v>95.016</v>
      </c>
      <c r="J214" s="35"/>
      <c r="K214" s="35"/>
      <c r="L214" s="35"/>
      <c r="M214" s="35"/>
      <c r="N214" s="35"/>
      <c r="O214" s="32" t="n">
        <v>28762</v>
      </c>
      <c r="P214" s="32" t="n">
        <v>28910</v>
      </c>
      <c r="Q214" s="36"/>
      <c r="R214" s="42"/>
      <c r="S214" s="32" t="n">
        <v>1</v>
      </c>
      <c r="T214" s="32" t="n">
        <f aca="false">(P214-O214)*S214</f>
        <v>148</v>
      </c>
      <c r="U214" s="418" t="n">
        <v>16596</v>
      </c>
      <c r="V214" s="39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31" t="s">
        <v>335</v>
      </c>
      <c r="C215" s="32" t="n">
        <f aca="false">H215+E215</f>
        <v>207.58</v>
      </c>
      <c r="D215" s="32"/>
      <c r="E215" s="32" t="n">
        <f aca="false">F215+G215</f>
        <v>13.58</v>
      </c>
      <c r="F215" s="32" t="n">
        <f aca="false">0.04*H215</f>
        <v>7.76</v>
      </c>
      <c r="G215" s="32" t="n">
        <f aca="false">0.03*H215</f>
        <v>5.82</v>
      </c>
      <c r="H215" s="32" t="n">
        <f aca="false">T215</f>
        <v>194</v>
      </c>
      <c r="I215" s="32" t="n">
        <f aca="false">0.6*C215</f>
        <v>124.548</v>
      </c>
      <c r="J215" s="35"/>
      <c r="K215" s="35"/>
      <c r="L215" s="35"/>
      <c r="M215" s="35"/>
      <c r="N215" s="35"/>
      <c r="O215" s="32" t="n">
        <v>41672</v>
      </c>
      <c r="P215" s="32" t="n">
        <v>41866</v>
      </c>
      <c r="Q215" s="35"/>
      <c r="R215" s="37"/>
      <c r="S215" s="32" t="n">
        <v>1</v>
      </c>
      <c r="T215" s="32" t="n">
        <f aca="false">(P215-O215)*S215</f>
        <v>194</v>
      </c>
      <c r="U215" s="418" t="n">
        <v>88031436</v>
      </c>
      <c r="V215" s="39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31" t="s">
        <v>337</v>
      </c>
      <c r="C216" s="32" t="n">
        <f aca="false">H216+E216</f>
        <v>838.88</v>
      </c>
      <c r="D216" s="32"/>
      <c r="E216" s="32" t="n">
        <f aca="false">F216+G216</f>
        <v>54.88</v>
      </c>
      <c r="F216" s="32" t="n">
        <f aca="false">0.04*H216</f>
        <v>31.36</v>
      </c>
      <c r="G216" s="32" t="n">
        <f aca="false">0.03*H216</f>
        <v>23.52</v>
      </c>
      <c r="H216" s="32" t="n">
        <f aca="false">T216</f>
        <v>784</v>
      </c>
      <c r="I216" s="32" t="n">
        <f aca="false">0.6*C216</f>
        <v>503.328</v>
      </c>
      <c r="J216" s="35"/>
      <c r="K216" s="35"/>
      <c r="L216" s="35"/>
      <c r="M216" s="35"/>
      <c r="N216" s="35"/>
      <c r="O216" s="354" t="n">
        <v>59463</v>
      </c>
      <c r="P216" s="354" t="n">
        <v>60247</v>
      </c>
      <c r="Q216" s="36"/>
      <c r="R216" s="42"/>
      <c r="S216" s="32" t="n">
        <v>1</v>
      </c>
      <c r="T216" s="32" t="n">
        <f aca="false">(P216-O216)*S216</f>
        <v>784</v>
      </c>
      <c r="U216" s="418" t="n">
        <v>88031413</v>
      </c>
      <c r="V216" s="39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31" t="s">
        <v>339</v>
      </c>
      <c r="C217" s="40" t="n">
        <f aca="false">H217+E217</f>
        <v>1351.41</v>
      </c>
      <c r="D217" s="40"/>
      <c r="E217" s="40" t="n">
        <f aca="false">F217+G217</f>
        <v>88.41</v>
      </c>
      <c r="F217" s="40" t="n">
        <f aca="false">0.04*H217</f>
        <v>50.52</v>
      </c>
      <c r="G217" s="40" t="n">
        <f aca="false">0.03*H217</f>
        <v>37.89</v>
      </c>
      <c r="H217" s="40" t="n">
        <f aca="false">T217</f>
        <v>1263</v>
      </c>
      <c r="I217" s="40"/>
      <c r="J217" s="35"/>
      <c r="K217" s="35"/>
      <c r="L217" s="35"/>
      <c r="M217" s="35"/>
      <c r="N217" s="35" t="s">
        <v>340</v>
      </c>
      <c r="O217" s="40" t="n">
        <v>32561</v>
      </c>
      <c r="P217" s="40" t="n">
        <v>33824</v>
      </c>
      <c r="Q217" s="234"/>
      <c r="R217" s="355"/>
      <c r="S217" s="40" t="n">
        <v>1</v>
      </c>
      <c r="T217" s="32" t="n">
        <f aca="false">(P217-O217)*S217</f>
        <v>1263</v>
      </c>
      <c r="U217" s="696" t="s">
        <v>964</v>
      </c>
      <c r="V217" s="39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31" t="s">
        <v>342</v>
      </c>
      <c r="C218" s="32" t="n">
        <f aca="false">H218+E218</f>
        <v>0</v>
      </c>
      <c r="D218" s="32"/>
      <c r="E218" s="32" t="n">
        <f aca="false">G218+F218</f>
        <v>0</v>
      </c>
      <c r="F218" s="32" t="n">
        <f aca="false">0.04*H218</f>
        <v>0</v>
      </c>
      <c r="G218" s="32" t="n">
        <f aca="false">0.03*H218</f>
        <v>0</v>
      </c>
      <c r="H218" s="32" t="n">
        <f aca="false">T218</f>
        <v>0</v>
      </c>
      <c r="I218" s="32" t="n">
        <f aca="false">0.6*C218</f>
        <v>0</v>
      </c>
      <c r="J218" s="35"/>
      <c r="K218" s="35"/>
      <c r="L218" s="35"/>
      <c r="M218" s="35"/>
      <c r="N218" s="35"/>
      <c r="O218" s="32" t="n">
        <v>38589</v>
      </c>
      <c r="P218" s="32" t="n">
        <v>38589</v>
      </c>
      <c r="Q218" s="36"/>
      <c r="R218" s="107"/>
      <c r="S218" s="69" t="n">
        <v>1</v>
      </c>
      <c r="T218" s="32" t="n">
        <f aca="false">(P218-O218)*S218</f>
        <v>0</v>
      </c>
      <c r="U218" s="418" t="n">
        <v>4369</v>
      </c>
      <c r="V218" s="39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31" t="s">
        <v>344</v>
      </c>
      <c r="C219" s="348" t="n">
        <f aca="false">H219+E219</f>
        <v>0</v>
      </c>
      <c r="D219" s="32"/>
      <c r="E219" s="32" t="n">
        <f aca="false">F219+G219</f>
        <v>0</v>
      </c>
      <c r="F219" s="32" t="n">
        <f aca="false">0.04*H219</f>
        <v>0</v>
      </c>
      <c r="G219" s="32" t="n">
        <f aca="false">0.03*H219</f>
        <v>0</v>
      </c>
      <c r="H219" s="32" t="n">
        <f aca="false">T219</f>
        <v>0</v>
      </c>
      <c r="I219" s="32" t="n">
        <f aca="false">0.6*C219</f>
        <v>0</v>
      </c>
      <c r="J219" s="35"/>
      <c r="K219" s="35"/>
      <c r="L219" s="35"/>
      <c r="M219" s="35"/>
      <c r="N219" s="35"/>
      <c r="O219" s="32" t="n">
        <v>36462</v>
      </c>
      <c r="P219" s="32" t="n">
        <v>36462</v>
      </c>
      <c r="Q219" s="36"/>
      <c r="R219" s="107"/>
      <c r="S219" s="69" t="n">
        <v>1</v>
      </c>
      <c r="T219" s="32" t="n">
        <f aca="false">(P219-O219)*S219</f>
        <v>0</v>
      </c>
      <c r="U219" s="418" t="n">
        <v>1400</v>
      </c>
      <c r="V219" s="39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31" t="s">
        <v>346</v>
      </c>
      <c r="C220" s="32" t="n">
        <f aca="false">H220+E220</f>
        <v>0</v>
      </c>
      <c r="D220" s="32"/>
      <c r="E220" s="32" t="n">
        <f aca="false">G220+F220</f>
        <v>0</v>
      </c>
      <c r="F220" s="32" t="n">
        <f aca="false">0.04*H220</f>
        <v>0</v>
      </c>
      <c r="G220" s="32" t="n">
        <f aca="false">0.03*H220</f>
        <v>0</v>
      </c>
      <c r="H220" s="32" t="n">
        <f aca="false">T220</f>
        <v>0</v>
      </c>
      <c r="I220" s="32" t="n">
        <f aca="false">0.6*C220</f>
        <v>0</v>
      </c>
      <c r="J220" s="35"/>
      <c r="K220" s="35"/>
      <c r="L220" s="35"/>
      <c r="M220" s="35"/>
      <c r="N220" s="35"/>
      <c r="O220" s="32" t="n">
        <v>43342</v>
      </c>
      <c r="P220" s="32" t="n">
        <v>43342</v>
      </c>
      <c r="Q220" s="234"/>
      <c r="R220" s="78"/>
      <c r="S220" s="69" t="n">
        <v>1</v>
      </c>
      <c r="T220" s="32" t="n">
        <f aca="false">(P220-O220)*S220</f>
        <v>0</v>
      </c>
      <c r="U220" s="418" t="n">
        <v>2328</v>
      </c>
      <c r="V220" s="39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31" t="s">
        <v>348</v>
      </c>
      <c r="C221" s="348" t="n">
        <f aca="false">H221+E221</f>
        <v>0</v>
      </c>
      <c r="D221" s="32"/>
      <c r="E221" s="32" t="n">
        <f aca="false">F221+G221</f>
        <v>0</v>
      </c>
      <c r="F221" s="32" t="n">
        <f aca="false">0.04*H221</f>
        <v>0</v>
      </c>
      <c r="G221" s="32" t="n">
        <f aca="false">0.03*H221</f>
        <v>0</v>
      </c>
      <c r="H221" s="32" t="n">
        <f aca="false">T221</f>
        <v>0</v>
      </c>
      <c r="I221" s="32" t="n">
        <f aca="false">0.6*C221</f>
        <v>0</v>
      </c>
      <c r="J221" s="35"/>
      <c r="K221" s="35"/>
      <c r="L221" s="35"/>
      <c r="M221" s="35"/>
      <c r="N221" s="35"/>
      <c r="O221" s="32" t="n">
        <v>77142</v>
      </c>
      <c r="P221" s="32" t="n">
        <v>77142</v>
      </c>
      <c r="Q221" s="36"/>
      <c r="R221" s="107"/>
      <c r="S221" s="69" t="n">
        <v>1</v>
      </c>
      <c r="T221" s="32" t="n">
        <f aca="false">(P221-O221)*S221</f>
        <v>0</v>
      </c>
      <c r="U221" s="418" t="n">
        <v>6910</v>
      </c>
      <c r="V221" s="39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349" t="s">
        <v>349</v>
      </c>
      <c r="C222" s="32" t="n">
        <f aca="false">H222+E222</f>
        <v>216.14</v>
      </c>
      <c r="D222" s="32"/>
      <c r="E222" s="32" t="n">
        <f aca="false">F222+G222</f>
        <v>14.14</v>
      </c>
      <c r="F222" s="32" t="n">
        <f aca="false">0.04*H222</f>
        <v>8.08</v>
      </c>
      <c r="G222" s="32" t="n">
        <f aca="false">0.03*H222</f>
        <v>6.06</v>
      </c>
      <c r="H222" s="32" t="n">
        <f aca="false">T222</f>
        <v>202</v>
      </c>
      <c r="I222" s="32" t="n">
        <f aca="false">0.6*C222</f>
        <v>129.684</v>
      </c>
      <c r="J222" s="35"/>
      <c r="K222" s="35"/>
      <c r="L222" s="35"/>
      <c r="M222" s="35"/>
      <c r="N222" s="35"/>
      <c r="O222" s="32" t="n">
        <v>8070</v>
      </c>
      <c r="P222" s="32" t="n">
        <v>8272</v>
      </c>
      <c r="Q222" s="36"/>
      <c r="R222" s="42"/>
      <c r="S222" s="69" t="n">
        <v>1</v>
      </c>
      <c r="T222" s="32" t="n">
        <f aca="false">(P222-O222)*S222</f>
        <v>202</v>
      </c>
      <c r="U222" s="418" t="s">
        <v>965</v>
      </c>
      <c r="V222" s="39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0" t="s">
        <v>351</v>
      </c>
      <c r="C223" s="32" t="n">
        <f aca="false">H223+E223</f>
        <v>499.69</v>
      </c>
      <c r="D223" s="32"/>
      <c r="E223" s="32" t="n">
        <f aca="false">F223+G223</f>
        <v>32.69</v>
      </c>
      <c r="F223" s="32" t="n">
        <f aca="false">0.04*H223</f>
        <v>18.68</v>
      </c>
      <c r="G223" s="32" t="n">
        <f aca="false">0.03*H223</f>
        <v>14.01</v>
      </c>
      <c r="H223" s="32" t="n">
        <f aca="false">T223</f>
        <v>467</v>
      </c>
      <c r="I223" s="32" t="n">
        <f aca="false">0.6*C223</f>
        <v>299.814</v>
      </c>
      <c r="J223" s="35"/>
      <c r="K223" s="35"/>
      <c r="L223" s="35"/>
      <c r="M223" s="35"/>
      <c r="N223" s="35"/>
      <c r="O223" s="32" t="n">
        <v>23784</v>
      </c>
      <c r="P223" s="32" t="n">
        <v>24251</v>
      </c>
      <c r="Q223" s="234"/>
      <c r="R223" s="78"/>
      <c r="S223" s="69" t="n">
        <v>1</v>
      </c>
      <c r="T223" s="32" t="n">
        <f aca="false">(P223-O223)*S223</f>
        <v>467</v>
      </c>
      <c r="U223" s="418" t="s">
        <v>966</v>
      </c>
      <c r="V223" s="39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31" t="s">
        <v>353</v>
      </c>
      <c r="C224" s="32" t="n">
        <f aca="false">H224+E224</f>
        <v>0</v>
      </c>
      <c r="D224" s="32"/>
      <c r="E224" s="32" t="n">
        <f aca="false">F224+G224</f>
        <v>0</v>
      </c>
      <c r="F224" s="32" t="n">
        <f aca="false">0.04*H224</f>
        <v>0</v>
      </c>
      <c r="G224" s="32" t="n">
        <f aca="false">0.03*H224</f>
        <v>0</v>
      </c>
      <c r="H224" s="32" t="n">
        <f aca="false">T224</f>
        <v>0</v>
      </c>
      <c r="I224" s="32" t="n">
        <f aca="false">0.5*C224</f>
        <v>0</v>
      </c>
      <c r="J224" s="35"/>
      <c r="K224" s="35"/>
      <c r="L224" s="35"/>
      <c r="M224" s="35"/>
      <c r="N224" s="35"/>
      <c r="O224" s="32" t="n">
        <v>7086</v>
      </c>
      <c r="P224" s="32" t="n">
        <v>7086</v>
      </c>
      <c r="Q224" s="36"/>
      <c r="R224" s="42"/>
      <c r="S224" s="32" t="n">
        <v>1</v>
      </c>
      <c r="T224" s="32" t="n">
        <f aca="false">(P224-O224)*S224</f>
        <v>0</v>
      </c>
      <c r="U224" s="418" t="s">
        <v>967</v>
      </c>
      <c r="V224" s="39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31" t="s">
        <v>355</v>
      </c>
      <c r="C225" s="32" t="n">
        <f aca="false">H225+E225</f>
        <v>186.18</v>
      </c>
      <c r="D225" s="32"/>
      <c r="E225" s="32" t="n">
        <f aca="false">F225+G225</f>
        <v>12.18</v>
      </c>
      <c r="F225" s="32" t="n">
        <f aca="false">0.04*H225</f>
        <v>6.96</v>
      </c>
      <c r="G225" s="32" t="n">
        <f aca="false">0.03*H225</f>
        <v>5.22</v>
      </c>
      <c r="H225" s="32" t="n">
        <f aca="false">T225</f>
        <v>174</v>
      </c>
      <c r="I225" s="32" t="n">
        <f aca="false">0.5*C225</f>
        <v>93.09</v>
      </c>
      <c r="J225" s="35"/>
      <c r="K225" s="35"/>
      <c r="L225" s="35"/>
      <c r="M225" s="35"/>
      <c r="N225" s="35"/>
      <c r="O225" s="32" t="n">
        <v>37867</v>
      </c>
      <c r="P225" s="32" t="n">
        <v>38041</v>
      </c>
      <c r="Q225" s="36"/>
      <c r="R225" s="42"/>
      <c r="S225" s="32" t="n">
        <v>1</v>
      </c>
      <c r="T225" s="32" t="n">
        <f aca="false">(P225-O225)*S225</f>
        <v>174</v>
      </c>
      <c r="U225" s="418" t="s">
        <v>968</v>
      </c>
      <c r="V225" s="39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31" t="s">
        <v>357</v>
      </c>
      <c r="C226" s="32" t="n">
        <f aca="false">H226+E226</f>
        <v>184.04</v>
      </c>
      <c r="D226" s="32"/>
      <c r="E226" s="32" t="n">
        <f aca="false">F226+G226</f>
        <v>12.04</v>
      </c>
      <c r="F226" s="32" t="n">
        <f aca="false">0.04*H226</f>
        <v>6.88</v>
      </c>
      <c r="G226" s="32" t="n">
        <f aca="false">0.03*H226</f>
        <v>5.16</v>
      </c>
      <c r="H226" s="32" t="n">
        <f aca="false">T226</f>
        <v>172</v>
      </c>
      <c r="I226" s="109" t="n">
        <f aca="false">0.6*C226</f>
        <v>110.424</v>
      </c>
      <c r="J226" s="35"/>
      <c r="K226" s="35"/>
      <c r="L226" s="35"/>
      <c r="M226" s="35"/>
      <c r="N226" s="35"/>
      <c r="O226" s="32" t="n">
        <v>4306</v>
      </c>
      <c r="P226" s="32" t="n">
        <v>4478</v>
      </c>
      <c r="Q226" s="36"/>
      <c r="R226" s="42"/>
      <c r="S226" s="69" t="n">
        <v>1</v>
      </c>
      <c r="T226" s="32" t="n">
        <f aca="false">(P226-O226)*S226</f>
        <v>172</v>
      </c>
      <c r="U226" s="418" t="s">
        <v>969</v>
      </c>
      <c r="V226" s="39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31" t="s">
        <v>359</v>
      </c>
      <c r="C227" s="32" t="n">
        <f aca="false">H227+E227</f>
        <v>57.78</v>
      </c>
      <c r="D227" s="32"/>
      <c r="E227" s="32" t="n">
        <f aca="false">F227+G227</f>
        <v>3.78</v>
      </c>
      <c r="F227" s="32" t="n">
        <f aca="false">0.04*H227</f>
        <v>2.16</v>
      </c>
      <c r="G227" s="32" t="n">
        <f aca="false">0.03*H227</f>
        <v>1.62</v>
      </c>
      <c r="H227" s="32" t="n">
        <f aca="false">T227</f>
        <v>54</v>
      </c>
      <c r="I227" s="109" t="n">
        <f aca="false">0.6*C227</f>
        <v>34.668</v>
      </c>
      <c r="J227" s="35"/>
      <c r="K227" s="35"/>
      <c r="L227" s="35"/>
      <c r="M227" s="35"/>
      <c r="N227" s="35"/>
      <c r="O227" s="32" t="n">
        <v>22245</v>
      </c>
      <c r="P227" s="32" t="n">
        <v>22299</v>
      </c>
      <c r="Q227" s="36"/>
      <c r="R227" s="42"/>
      <c r="S227" s="69" t="n">
        <v>1</v>
      </c>
      <c r="T227" s="32" t="n">
        <f aca="false">(P227-O227)*S227</f>
        <v>54</v>
      </c>
      <c r="U227" s="418" t="n">
        <v>530958</v>
      </c>
      <c r="V227" s="39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31" t="s">
        <v>361</v>
      </c>
      <c r="C228" s="32" t="n">
        <f aca="false">H228+E228</f>
        <v>270.71</v>
      </c>
      <c r="D228" s="32"/>
      <c r="E228" s="32" t="n">
        <f aca="false">F228+G228</f>
        <v>17.71</v>
      </c>
      <c r="F228" s="32" t="n">
        <f aca="false">0.04*H228</f>
        <v>10.12</v>
      </c>
      <c r="G228" s="32" t="n">
        <f aca="false">0.03*H228</f>
        <v>7.59</v>
      </c>
      <c r="H228" s="32" t="n">
        <f aca="false">T228</f>
        <v>253</v>
      </c>
      <c r="I228" s="32" t="n">
        <f aca="false">0.6*C228</f>
        <v>162.426</v>
      </c>
      <c r="J228" s="35"/>
      <c r="K228" s="35"/>
      <c r="L228" s="35"/>
      <c r="M228" s="35"/>
      <c r="N228" s="35"/>
      <c r="O228" s="32" t="n">
        <v>18449</v>
      </c>
      <c r="P228" s="32" t="n">
        <v>18702</v>
      </c>
      <c r="Q228" s="36"/>
      <c r="R228" s="42"/>
      <c r="S228" s="32" t="n">
        <v>1</v>
      </c>
      <c r="T228" s="32" t="n">
        <f aca="false">(P228-O228)*S228</f>
        <v>253</v>
      </c>
      <c r="U228" s="418" t="n">
        <v>607637</v>
      </c>
      <c r="V228" s="39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31" t="s">
        <v>363</v>
      </c>
      <c r="C229" s="32" t="n">
        <f aca="false">H229+E229</f>
        <v>230.05</v>
      </c>
      <c r="D229" s="32"/>
      <c r="E229" s="32" t="n">
        <f aca="false">F229+G229</f>
        <v>15.05</v>
      </c>
      <c r="F229" s="32" t="n">
        <f aca="false">0.04*H229</f>
        <v>8.6</v>
      </c>
      <c r="G229" s="32" t="n">
        <f aca="false">0.03*H229</f>
        <v>6.45</v>
      </c>
      <c r="H229" s="32" t="n">
        <f aca="false">T229</f>
        <v>215</v>
      </c>
      <c r="I229" s="109" t="n">
        <f aca="false">0.6*C229</f>
        <v>138.03</v>
      </c>
      <c r="J229" s="35"/>
      <c r="K229" s="35"/>
      <c r="L229" s="35"/>
      <c r="M229" s="35"/>
      <c r="N229" s="35"/>
      <c r="O229" s="32" t="n">
        <v>13784</v>
      </c>
      <c r="P229" s="32" t="n">
        <v>13999</v>
      </c>
      <c r="Q229" s="234"/>
      <c r="R229" s="274"/>
      <c r="S229" s="69" t="n">
        <v>1</v>
      </c>
      <c r="T229" s="32" t="n">
        <f aca="false">(P229-O229)*S229</f>
        <v>215</v>
      </c>
      <c r="U229" s="418" t="n">
        <v>56067</v>
      </c>
      <c r="V229" s="39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356" t="s">
        <v>365</v>
      </c>
      <c r="C230" s="109" t="n">
        <f aca="false">H230+E230</f>
        <v>6800.92000000006</v>
      </c>
      <c r="D230" s="109"/>
      <c r="E230" s="109" t="n">
        <f aca="false">F230+G230</f>
        <v>444.920000000004</v>
      </c>
      <c r="F230" s="109" t="n">
        <f aca="false">0.04*H230</f>
        <v>254.240000000002</v>
      </c>
      <c r="G230" s="109" t="n">
        <f aca="false">0.03*H230</f>
        <v>190.680000000002</v>
      </c>
      <c r="H230" s="109" t="n">
        <f aca="false">T230</f>
        <v>6356.00000000006</v>
      </c>
      <c r="I230" s="109"/>
      <c r="J230" s="35"/>
      <c r="K230" s="35"/>
      <c r="L230" s="35"/>
      <c r="M230" s="35"/>
      <c r="N230" s="35"/>
      <c r="O230" s="357" t="n">
        <v>35301.4</v>
      </c>
      <c r="P230" s="357" t="n">
        <v>35460.3</v>
      </c>
      <c r="Q230" s="36"/>
      <c r="R230" s="37"/>
      <c r="S230" s="69" t="n">
        <v>40</v>
      </c>
      <c r="T230" s="32" t="n">
        <f aca="false">(P230-O230)*S230</f>
        <v>6356.00000000006</v>
      </c>
      <c r="U230" s="418" t="n">
        <v>1535390</v>
      </c>
      <c r="V230" s="39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79" t="s">
        <v>367</v>
      </c>
      <c r="C231" s="32" t="n">
        <f aca="false">H231+E231</f>
        <v>6992.45</v>
      </c>
      <c r="D231" s="126"/>
      <c r="E231" s="32" t="n">
        <f aca="false">F231+G231</f>
        <v>457.45</v>
      </c>
      <c r="F231" s="32" t="n">
        <f aca="false">0.04*T231</f>
        <v>261.4</v>
      </c>
      <c r="G231" s="32" t="n">
        <f aca="false">0.03*T231</f>
        <v>196.05</v>
      </c>
      <c r="H231" s="32" t="n">
        <f aca="false">T231</f>
        <v>6535</v>
      </c>
      <c r="I231" s="32" t="n">
        <f aca="false">H231*0.5</f>
        <v>3267.5</v>
      </c>
      <c r="J231" s="63"/>
      <c r="K231" s="63"/>
      <c r="L231" s="63"/>
      <c r="M231" s="63"/>
      <c r="N231" s="63"/>
      <c r="O231" s="126" t="n">
        <v>879.2</v>
      </c>
      <c r="P231" s="126" t="n">
        <v>1009.9</v>
      </c>
      <c r="Q231" s="138"/>
      <c r="R231" s="139"/>
      <c r="S231" s="126" t="n">
        <v>50</v>
      </c>
      <c r="T231" s="32" t="n">
        <f aca="false">(P231-O231)*S231</f>
        <v>6535</v>
      </c>
      <c r="U231" s="418" t="s">
        <v>970</v>
      </c>
      <c r="V231" s="39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9" t="s">
        <v>891</v>
      </c>
      <c r="C232" s="32" t="n">
        <f aca="false">H232+E232</f>
        <v>1916.37</v>
      </c>
      <c r="D232" s="32"/>
      <c r="E232" s="32" t="n">
        <f aca="false">G232+F232</f>
        <v>125.37</v>
      </c>
      <c r="F232" s="32" t="n">
        <f aca="false">H232*0.04</f>
        <v>71.64</v>
      </c>
      <c r="G232" s="32" t="n">
        <f aca="false">H232*0.03</f>
        <v>53.73</v>
      </c>
      <c r="H232" s="32" t="n">
        <f aca="false">T232</f>
        <v>1791</v>
      </c>
      <c r="I232" s="32" t="n">
        <f aca="false">0.6*C232</f>
        <v>1149.822</v>
      </c>
      <c r="J232" s="35"/>
      <c r="K232" s="35"/>
      <c r="L232" s="35"/>
      <c r="M232" s="35"/>
      <c r="N232" s="35"/>
      <c r="O232" s="109" t="n">
        <v>818620</v>
      </c>
      <c r="P232" s="109" t="n">
        <v>820411</v>
      </c>
      <c r="Q232" s="36"/>
      <c r="R232" s="359"/>
      <c r="S232" s="69" t="n">
        <v>1</v>
      </c>
      <c r="T232" s="32" t="n">
        <f aca="false">(P232-O232)*S232</f>
        <v>1791</v>
      </c>
      <c r="U232" s="418" t="n">
        <v>399479</v>
      </c>
      <c r="V232" s="39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360"/>
      <c r="C233" s="32"/>
      <c r="D233" s="32"/>
      <c r="E233" s="32"/>
      <c r="F233" s="32"/>
      <c r="G233" s="32"/>
      <c r="H233" s="32"/>
      <c r="I233" s="32"/>
      <c r="J233" s="35"/>
      <c r="K233" s="35"/>
      <c r="L233" s="35"/>
      <c r="M233" s="35"/>
      <c r="N233" s="35"/>
      <c r="O233" s="32"/>
      <c r="P233" s="32"/>
      <c r="Q233" s="36"/>
      <c r="R233" s="42"/>
      <c r="S233" s="32"/>
      <c r="T233" s="32"/>
      <c r="U233" s="418"/>
      <c r="V233" s="39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697"/>
      <c r="C234" s="32"/>
      <c r="D234" s="32"/>
      <c r="E234" s="32"/>
      <c r="F234" s="32"/>
      <c r="G234" s="32"/>
      <c r="H234" s="32"/>
      <c r="I234" s="32"/>
      <c r="J234" s="35"/>
      <c r="K234" s="35"/>
      <c r="L234" s="35"/>
      <c r="M234" s="35"/>
      <c r="N234" s="35"/>
      <c r="O234" s="32"/>
      <c r="P234" s="32"/>
      <c r="Q234" s="36"/>
      <c r="R234" s="42"/>
      <c r="S234" s="32"/>
      <c r="T234" s="32"/>
      <c r="U234" s="418"/>
      <c r="V234" s="39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31"/>
      <c r="C235" s="32"/>
      <c r="D235" s="32"/>
      <c r="E235" s="32"/>
      <c r="F235" s="32"/>
      <c r="G235" s="32"/>
      <c r="H235" s="32"/>
      <c r="I235" s="32"/>
      <c r="J235" s="35"/>
      <c r="K235" s="35"/>
      <c r="L235" s="35"/>
      <c r="M235" s="35"/>
      <c r="N235" s="35"/>
      <c r="O235" s="32"/>
      <c r="P235" s="32"/>
      <c r="Q235" s="36"/>
      <c r="R235" s="42"/>
      <c r="S235" s="32"/>
      <c r="T235" s="32"/>
      <c r="U235" s="418"/>
      <c r="V235" s="39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31"/>
      <c r="C236" s="32"/>
      <c r="D236" s="32"/>
      <c r="E236" s="32"/>
      <c r="F236" s="32"/>
      <c r="G236" s="32"/>
      <c r="H236" s="32"/>
      <c r="I236" s="32"/>
      <c r="J236" s="35"/>
      <c r="K236" s="35"/>
      <c r="L236" s="35"/>
      <c r="M236" s="35"/>
      <c r="N236" s="35"/>
      <c r="O236" s="32"/>
      <c r="P236" s="32"/>
      <c r="Q236" s="36"/>
      <c r="R236" s="42"/>
      <c r="S236" s="32"/>
      <c r="T236" s="32"/>
      <c r="U236" s="418"/>
      <c r="V236" s="39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31"/>
      <c r="C237" s="32"/>
      <c r="D237" s="32"/>
      <c r="E237" s="32"/>
      <c r="F237" s="32"/>
      <c r="G237" s="32"/>
      <c r="H237" s="32"/>
      <c r="I237" s="32"/>
      <c r="J237" s="35"/>
      <c r="K237" s="35"/>
      <c r="L237" s="35"/>
      <c r="M237" s="35"/>
      <c r="N237" s="35"/>
      <c r="O237" s="32"/>
      <c r="P237" s="32"/>
      <c r="Q237" s="234"/>
      <c r="R237" s="37"/>
      <c r="S237" s="32"/>
      <c r="T237" s="32"/>
      <c r="U237" s="418"/>
      <c r="V237" s="39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31"/>
      <c r="C238" s="32"/>
      <c r="D238" s="32"/>
      <c r="E238" s="32"/>
      <c r="F238" s="32"/>
      <c r="G238" s="32"/>
      <c r="H238" s="32"/>
      <c r="I238" s="32"/>
      <c r="J238" s="35"/>
      <c r="K238" s="35"/>
      <c r="L238" s="35"/>
      <c r="M238" s="35"/>
      <c r="N238" s="35"/>
      <c r="O238" s="32"/>
      <c r="P238" s="32"/>
      <c r="Q238" s="36"/>
      <c r="R238" s="107"/>
      <c r="S238" s="69"/>
      <c r="T238" s="32"/>
      <c r="U238" s="418"/>
      <c r="V238" s="39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31"/>
      <c r="C239" s="32"/>
      <c r="D239" s="32"/>
      <c r="E239" s="32"/>
      <c r="F239" s="32"/>
      <c r="G239" s="32"/>
      <c r="H239" s="32"/>
      <c r="I239" s="32"/>
      <c r="J239" s="35"/>
      <c r="K239" s="35"/>
      <c r="L239" s="35"/>
      <c r="M239" s="35"/>
      <c r="N239" s="35"/>
      <c r="O239" s="32"/>
      <c r="P239" s="32"/>
      <c r="Q239" s="36"/>
      <c r="R239" s="107"/>
      <c r="S239" s="69"/>
      <c r="T239" s="32"/>
      <c r="U239" s="418"/>
      <c r="V239" s="39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31"/>
      <c r="C240" s="32"/>
      <c r="D240" s="32"/>
      <c r="E240" s="32"/>
      <c r="F240" s="32"/>
      <c r="G240" s="32"/>
      <c r="H240" s="32"/>
      <c r="I240" s="32"/>
      <c r="J240" s="35"/>
      <c r="K240" s="35"/>
      <c r="L240" s="35"/>
      <c r="M240" s="35"/>
      <c r="N240" s="35"/>
      <c r="O240" s="40"/>
      <c r="P240" s="40"/>
      <c r="Q240" s="36"/>
      <c r="R240" s="698"/>
      <c r="S240" s="182"/>
      <c r="T240" s="40"/>
      <c r="U240" s="418"/>
      <c r="V240" s="39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31"/>
      <c r="C241" s="32"/>
      <c r="D241" s="32"/>
      <c r="E241" s="32"/>
      <c r="F241" s="32"/>
      <c r="G241" s="32"/>
      <c r="H241" s="32"/>
      <c r="I241" s="32"/>
      <c r="J241" s="35"/>
      <c r="K241" s="35"/>
      <c r="L241" s="35"/>
      <c r="M241" s="35"/>
      <c r="N241" s="35"/>
      <c r="O241" s="40"/>
      <c r="P241" s="40"/>
      <c r="Q241" s="36"/>
      <c r="R241" s="698"/>
      <c r="S241" s="182"/>
      <c r="T241" s="40"/>
      <c r="U241" s="418"/>
      <c r="V241" s="39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178"/>
      <c r="C242" s="40"/>
      <c r="D242" s="40"/>
      <c r="E242" s="40"/>
      <c r="F242" s="40"/>
      <c r="G242" s="40"/>
      <c r="H242" s="40"/>
      <c r="I242" s="40"/>
      <c r="J242" s="35"/>
      <c r="K242" s="35"/>
      <c r="L242" s="35"/>
      <c r="M242" s="35"/>
      <c r="N242" s="35"/>
      <c r="O242" s="32"/>
      <c r="P242" s="32"/>
      <c r="Q242" s="42"/>
      <c r="R242" s="107"/>
      <c r="S242" s="32"/>
      <c r="T242" s="32"/>
      <c r="U242" s="418"/>
      <c r="V242" s="39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31" t="s">
        <v>370</v>
      </c>
      <c r="C243" s="32" t="n">
        <f aca="false">H243+E243</f>
        <v>520.02</v>
      </c>
      <c r="D243" s="32"/>
      <c r="E243" s="32" t="n">
        <f aca="false">F243+G243</f>
        <v>34.02</v>
      </c>
      <c r="F243" s="32" t="n">
        <f aca="false">0.04*H243</f>
        <v>19.44</v>
      </c>
      <c r="G243" s="32" t="n">
        <f aca="false">0.03*H243</f>
        <v>14.58</v>
      </c>
      <c r="H243" s="32" t="n">
        <f aca="false">T243</f>
        <v>486</v>
      </c>
      <c r="I243" s="32"/>
      <c r="J243" s="37"/>
      <c r="K243" s="37"/>
      <c r="L243" s="37"/>
      <c r="M243" s="37"/>
      <c r="N243" s="37"/>
      <c r="O243" s="198" t="n">
        <v>51649</v>
      </c>
      <c r="P243" s="198" t="n">
        <v>52135</v>
      </c>
      <c r="Q243" s="234"/>
      <c r="R243" s="366"/>
      <c r="S243" s="198" t="n">
        <v>1</v>
      </c>
      <c r="T243" s="198" t="n">
        <f aca="false">P243-O243</f>
        <v>486</v>
      </c>
      <c r="U243" s="418" t="s">
        <v>971</v>
      </c>
      <c r="V243" s="39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196" t="s">
        <v>372</v>
      </c>
      <c r="C244" s="198" t="n">
        <f aca="false">H244+E244</f>
        <v>1076.42</v>
      </c>
      <c r="D244" s="198"/>
      <c r="E244" s="198" t="n">
        <f aca="false">F244+G244</f>
        <v>70.42</v>
      </c>
      <c r="F244" s="198" t="n">
        <f aca="false">0.04*H244</f>
        <v>40.24</v>
      </c>
      <c r="G244" s="198" t="n">
        <f aca="false">0.03*H244</f>
        <v>30.18</v>
      </c>
      <c r="H244" s="198" t="n">
        <f aca="false">T244</f>
        <v>1006</v>
      </c>
      <c r="I244" s="198"/>
      <c r="J244" s="35"/>
      <c r="K244" s="35"/>
      <c r="L244" s="35"/>
      <c r="M244" s="35"/>
      <c r="N244" s="35"/>
      <c r="O244" s="32" t="n">
        <v>71879</v>
      </c>
      <c r="P244" s="32" t="n">
        <v>72885</v>
      </c>
      <c r="Q244" s="234"/>
      <c r="R244" s="367"/>
      <c r="S244" s="32" t="n">
        <v>1</v>
      </c>
      <c r="T244" s="32" t="n">
        <f aca="false">P244-O244</f>
        <v>1006</v>
      </c>
      <c r="U244" s="418" t="s">
        <v>972</v>
      </c>
      <c r="V244" s="39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31" t="s">
        <v>374</v>
      </c>
      <c r="C245" s="32" t="n">
        <f aca="false">H245+E245</f>
        <v>289.97</v>
      </c>
      <c r="D245" s="32"/>
      <c r="E245" s="32" t="n">
        <f aca="false">F245+G245</f>
        <v>18.97</v>
      </c>
      <c r="F245" s="32" t="n">
        <f aca="false">0.04*H245</f>
        <v>10.84</v>
      </c>
      <c r="G245" s="32" t="n">
        <f aca="false">0.03*H245</f>
        <v>8.13</v>
      </c>
      <c r="H245" s="32" t="n">
        <f aca="false">T245</f>
        <v>271</v>
      </c>
      <c r="I245" s="32"/>
      <c r="J245" s="35"/>
      <c r="K245" s="35"/>
      <c r="L245" s="35"/>
      <c r="M245" s="35"/>
      <c r="N245" s="35"/>
      <c r="O245" s="32" t="n">
        <v>24007</v>
      </c>
      <c r="P245" s="32" t="n">
        <v>24278</v>
      </c>
      <c r="Q245" s="234"/>
      <c r="R245" s="367"/>
      <c r="S245" s="32" t="n">
        <v>1</v>
      </c>
      <c r="T245" s="32" t="n">
        <f aca="false">P245-O245</f>
        <v>271</v>
      </c>
      <c r="U245" s="418" t="s">
        <v>973</v>
      </c>
      <c r="V245" s="39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31" t="s">
        <v>377</v>
      </c>
      <c r="C246" s="32" t="n">
        <f aca="false">H246+E246</f>
        <v>1443.43</v>
      </c>
      <c r="D246" s="32"/>
      <c r="E246" s="32" t="n">
        <f aca="false">F246+G246</f>
        <v>94.43</v>
      </c>
      <c r="F246" s="32" t="n">
        <f aca="false">0.04*H246</f>
        <v>53.96</v>
      </c>
      <c r="G246" s="32" t="n">
        <f aca="false">0.03*H246</f>
        <v>40.47</v>
      </c>
      <c r="H246" s="32" t="n">
        <f aca="false">T246</f>
        <v>1349</v>
      </c>
      <c r="I246" s="32"/>
      <c r="J246" s="35"/>
      <c r="K246" s="35"/>
      <c r="L246" s="35"/>
      <c r="M246" s="35"/>
      <c r="N246" s="35"/>
      <c r="O246" s="32" t="n">
        <v>445</v>
      </c>
      <c r="P246" s="32" t="n">
        <v>1794</v>
      </c>
      <c r="Q246" s="234"/>
      <c r="R246" s="367"/>
      <c r="S246" s="32" t="n">
        <v>1</v>
      </c>
      <c r="T246" s="32" t="n">
        <f aca="false">P246-O246</f>
        <v>1349</v>
      </c>
      <c r="U246" s="418" t="s">
        <v>974</v>
      </c>
      <c r="V246" s="39" t="s">
        <v>1088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325" t="s">
        <v>379</v>
      </c>
      <c r="C247" s="109" t="n">
        <f aca="false">H247+E247</f>
        <v>11472.54</v>
      </c>
      <c r="D247" s="32"/>
      <c r="E247" s="32" t="n">
        <f aca="false">F247+G247</f>
        <v>750.540000000003</v>
      </c>
      <c r="F247" s="32" t="n">
        <f aca="false">0.04*H247</f>
        <v>428.880000000002</v>
      </c>
      <c r="G247" s="32" t="n">
        <f aca="false">0.03*H247</f>
        <v>321.660000000001</v>
      </c>
      <c r="H247" s="32" t="n">
        <f aca="false">T247</f>
        <v>10722</v>
      </c>
      <c r="I247" s="32"/>
      <c r="J247" s="35"/>
      <c r="K247" s="35"/>
      <c r="L247" s="35"/>
      <c r="M247" s="35"/>
      <c r="N247" s="35"/>
      <c r="O247" s="127" t="n">
        <v>26350.6</v>
      </c>
      <c r="P247" s="127" t="n">
        <v>26708</v>
      </c>
      <c r="Q247" s="234"/>
      <c r="R247" s="367"/>
      <c r="S247" s="32" t="n">
        <v>30</v>
      </c>
      <c r="T247" s="32" t="n">
        <f aca="false">(P247-O247)*S247</f>
        <v>10722</v>
      </c>
      <c r="U247" s="418" t="s">
        <v>976</v>
      </c>
      <c r="V247" s="39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325"/>
      <c r="C248" s="109" t="n">
        <f aca="false">H248+E248</f>
        <v>4151.6</v>
      </c>
      <c r="D248" s="32"/>
      <c r="E248" s="32" t="n">
        <f aca="false">F248+G248</f>
        <v>271.6</v>
      </c>
      <c r="F248" s="32" t="n">
        <f aca="false">0.04*H248</f>
        <v>155.2</v>
      </c>
      <c r="G248" s="32" t="n">
        <f aca="false">0.03*H248</f>
        <v>116.4</v>
      </c>
      <c r="H248" s="32" t="n">
        <f aca="false">T248</f>
        <v>3880</v>
      </c>
      <c r="I248" s="32"/>
      <c r="J248" s="35"/>
      <c r="K248" s="35"/>
      <c r="L248" s="35"/>
      <c r="M248" s="35"/>
      <c r="N248" s="35"/>
      <c r="O248" s="32" t="n">
        <v>88795</v>
      </c>
      <c r="P248" s="32" t="n">
        <v>92675</v>
      </c>
      <c r="Q248" s="234"/>
      <c r="R248" s="367"/>
      <c r="S248" s="32" t="n">
        <v>1</v>
      </c>
      <c r="T248" s="32" t="n">
        <f aca="false">P248-O248</f>
        <v>3880</v>
      </c>
      <c r="U248" s="418" t="s">
        <v>977</v>
      </c>
      <c r="V248" s="39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31" t="s">
        <v>893</v>
      </c>
      <c r="C249" s="32" t="n">
        <f aca="false">H249+E249</f>
        <v>1592.16</v>
      </c>
      <c r="D249" s="32"/>
      <c r="E249" s="32" t="n">
        <f aca="false">F249+G249</f>
        <v>104.16</v>
      </c>
      <c r="F249" s="32" t="n">
        <f aca="false">0.04*H249</f>
        <v>59.52</v>
      </c>
      <c r="G249" s="32" t="n">
        <f aca="false">0.03*H249</f>
        <v>44.64</v>
      </c>
      <c r="H249" s="32" t="n">
        <f aca="false">T249</f>
        <v>1488</v>
      </c>
      <c r="I249" s="32"/>
      <c r="J249" s="35"/>
      <c r="K249" s="35"/>
      <c r="L249" s="35"/>
      <c r="M249" s="35"/>
      <c r="N249" s="35"/>
      <c r="O249" s="32" t="n">
        <v>84068</v>
      </c>
      <c r="P249" s="32" t="n">
        <v>85556</v>
      </c>
      <c r="Q249" s="234"/>
      <c r="R249" s="367"/>
      <c r="S249" s="32" t="n">
        <v>1</v>
      </c>
      <c r="T249" s="32" t="n">
        <f aca="false">P249-O249</f>
        <v>1488</v>
      </c>
      <c r="U249" s="418" t="s">
        <v>978</v>
      </c>
      <c r="V249" s="39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31" t="s">
        <v>385</v>
      </c>
      <c r="C250" s="32" t="n">
        <f aca="false">H250+E250</f>
        <v>2648.25</v>
      </c>
      <c r="D250" s="32"/>
      <c r="E250" s="32" t="n">
        <f aca="false">F250+G250</f>
        <v>173.25</v>
      </c>
      <c r="F250" s="32" t="n">
        <f aca="false">0.04*H250</f>
        <v>99</v>
      </c>
      <c r="G250" s="32" t="n">
        <f aca="false">0.03*H250</f>
        <v>74.25</v>
      </c>
      <c r="H250" s="32" t="n">
        <f aca="false">T250</f>
        <v>2475</v>
      </c>
      <c r="I250" s="32"/>
      <c r="J250" s="35"/>
      <c r="K250" s="35"/>
      <c r="L250" s="35"/>
      <c r="M250" s="35"/>
      <c r="N250" s="35"/>
      <c r="O250" s="32" t="n">
        <v>92373</v>
      </c>
      <c r="P250" s="32" t="n">
        <v>94848</v>
      </c>
      <c r="Q250" s="234"/>
      <c r="R250" s="367"/>
      <c r="S250" s="32" t="n">
        <v>1</v>
      </c>
      <c r="T250" s="32" t="n">
        <f aca="false">P250-O250</f>
        <v>2475</v>
      </c>
      <c r="U250" s="418" t="s">
        <v>979</v>
      </c>
      <c r="V250" s="39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368"/>
      <c r="C251" s="348" t="n">
        <f aca="false">H251+E251</f>
        <v>0</v>
      </c>
      <c r="D251" s="348"/>
      <c r="E251" s="348" t="n">
        <f aca="false">F251+G251</f>
        <v>0</v>
      </c>
      <c r="F251" s="348" t="n">
        <f aca="false">0.04*H251</f>
        <v>0</v>
      </c>
      <c r="G251" s="348" t="n">
        <f aca="false">0.03*H251</f>
        <v>0</v>
      </c>
      <c r="H251" s="348" t="n">
        <f aca="false">T251</f>
        <v>0</v>
      </c>
      <c r="I251" s="348"/>
      <c r="J251" s="655"/>
      <c r="K251" s="655"/>
      <c r="L251" s="655"/>
      <c r="M251" s="655"/>
      <c r="N251" s="655"/>
      <c r="O251" s="348" t="n">
        <v>0</v>
      </c>
      <c r="P251" s="348" t="n">
        <v>0</v>
      </c>
      <c r="Q251" s="656"/>
      <c r="R251" s="657"/>
      <c r="S251" s="348" t="n">
        <v>1</v>
      </c>
      <c r="T251" s="348" t="n">
        <f aca="false">P251-O251</f>
        <v>0</v>
      </c>
      <c r="U251" s="418"/>
      <c r="V251" s="39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178" t="s">
        <v>387</v>
      </c>
      <c r="C252" s="40" t="n">
        <f aca="false">H252+E252</f>
        <v>341.33</v>
      </c>
      <c r="D252" s="40"/>
      <c r="E252" s="40" t="n">
        <f aca="false">F252+G252</f>
        <v>22.33</v>
      </c>
      <c r="F252" s="40" t="n">
        <f aca="false">0.04*H252</f>
        <v>12.76</v>
      </c>
      <c r="G252" s="40" t="n">
        <f aca="false">0.03*H252</f>
        <v>9.57</v>
      </c>
      <c r="H252" s="40" t="n">
        <f aca="false">T252</f>
        <v>319</v>
      </c>
      <c r="I252" s="40"/>
      <c r="J252" s="35"/>
      <c r="K252" s="35"/>
      <c r="L252" s="35"/>
      <c r="M252" s="35"/>
      <c r="N252" s="35" t="s">
        <v>340</v>
      </c>
      <c r="O252" s="40" t="n">
        <v>22795</v>
      </c>
      <c r="P252" s="40" t="n">
        <v>23114</v>
      </c>
      <c r="Q252" s="234"/>
      <c r="R252" s="355"/>
      <c r="S252" s="40" t="n">
        <v>1</v>
      </c>
      <c r="T252" s="40" t="n">
        <f aca="false">P252-O252</f>
        <v>319</v>
      </c>
      <c r="U252" s="418" t="s">
        <v>980</v>
      </c>
      <c r="V252" s="39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178" t="s">
        <v>390</v>
      </c>
      <c r="C253" s="40" t="n">
        <f aca="false">H253+E253</f>
        <v>231.12</v>
      </c>
      <c r="D253" s="40"/>
      <c r="E253" s="40" t="n">
        <f aca="false">F253+G253</f>
        <v>15.12</v>
      </c>
      <c r="F253" s="40" t="n">
        <f aca="false">0.04*H253</f>
        <v>8.64</v>
      </c>
      <c r="G253" s="40" t="n">
        <f aca="false">0.03*H253</f>
        <v>6.48</v>
      </c>
      <c r="H253" s="40" t="n">
        <f aca="false">T253</f>
        <v>216</v>
      </c>
      <c r="I253" s="40"/>
      <c r="J253" s="35"/>
      <c r="K253" s="35"/>
      <c r="L253" s="35"/>
      <c r="M253" s="35"/>
      <c r="N253" s="35" t="s">
        <v>340</v>
      </c>
      <c r="O253" s="40" t="n">
        <v>5362</v>
      </c>
      <c r="P253" s="40" t="n">
        <v>5578</v>
      </c>
      <c r="Q253" s="234"/>
      <c r="R253" s="355"/>
      <c r="S253" s="40" t="n">
        <v>1</v>
      </c>
      <c r="T253" s="40" t="n">
        <f aca="false">P253-O253</f>
        <v>216</v>
      </c>
      <c r="U253" s="418" t="s">
        <v>981</v>
      </c>
      <c r="V253" s="39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373" t="s">
        <v>392</v>
      </c>
      <c r="C254" s="40" t="n">
        <f aca="false">H254+E254</f>
        <v>301.74</v>
      </c>
      <c r="D254" s="40"/>
      <c r="E254" s="40" t="n">
        <f aca="false">F254+G254</f>
        <v>19.74</v>
      </c>
      <c r="F254" s="40" t="n">
        <f aca="false">0.04*H254</f>
        <v>11.28</v>
      </c>
      <c r="G254" s="40" t="n">
        <f aca="false">0.03*H254</f>
        <v>8.46</v>
      </c>
      <c r="H254" s="40" t="n">
        <f aca="false">T254</f>
        <v>282</v>
      </c>
      <c r="I254" s="40"/>
      <c r="J254" s="35"/>
      <c r="K254" s="35"/>
      <c r="L254" s="35"/>
      <c r="M254" s="35"/>
      <c r="N254" s="35" t="s">
        <v>340</v>
      </c>
      <c r="O254" s="40" t="n">
        <v>13606</v>
      </c>
      <c r="P254" s="40" t="n">
        <v>13888</v>
      </c>
      <c r="Q254" s="234"/>
      <c r="R254" s="355"/>
      <c r="S254" s="40" t="n">
        <v>1</v>
      </c>
      <c r="T254" s="40" t="n">
        <f aca="false">P254-O254</f>
        <v>282</v>
      </c>
      <c r="U254" s="699" t="s">
        <v>982</v>
      </c>
      <c r="V254" s="39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375" t="s">
        <v>394</v>
      </c>
      <c r="C255" s="32" t="n">
        <f aca="false">H255+E255</f>
        <v>1158.81</v>
      </c>
      <c r="D255" s="32"/>
      <c r="E255" s="32" t="n">
        <f aca="false">F255+G255</f>
        <v>75.81</v>
      </c>
      <c r="F255" s="32" t="n">
        <f aca="false">0.04*H255</f>
        <v>43.32</v>
      </c>
      <c r="G255" s="32" t="n">
        <f aca="false">0.03*H255</f>
        <v>32.49</v>
      </c>
      <c r="H255" s="32" t="n">
        <f aca="false">T255</f>
        <v>1083</v>
      </c>
      <c r="I255" s="32"/>
      <c r="J255" s="37"/>
      <c r="K255" s="37"/>
      <c r="L255" s="37"/>
      <c r="M255" s="37"/>
      <c r="N255" s="37"/>
      <c r="O255" s="32" t="n">
        <v>78421</v>
      </c>
      <c r="P255" s="32" t="n">
        <v>79504</v>
      </c>
      <c r="Q255" s="78"/>
      <c r="R255" s="107"/>
      <c r="S255" s="32" t="n">
        <v>1</v>
      </c>
      <c r="T255" s="32" t="n">
        <f aca="false">P255-O255</f>
        <v>1083</v>
      </c>
      <c r="U255" s="418" t="s">
        <v>983</v>
      </c>
      <c r="V255" s="39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31" t="s">
        <v>396</v>
      </c>
      <c r="C256" s="198" t="n">
        <f aca="false">H256+E256</f>
        <v>998.31</v>
      </c>
      <c r="D256" s="198"/>
      <c r="E256" s="198" t="n">
        <f aca="false">F256+G256</f>
        <v>65.31</v>
      </c>
      <c r="F256" s="198" t="n">
        <f aca="false">0.04*H256</f>
        <v>37.32</v>
      </c>
      <c r="G256" s="198" t="n">
        <f aca="false">0.03*H256</f>
        <v>27.99</v>
      </c>
      <c r="H256" s="198" t="n">
        <f aca="false">T256</f>
        <v>933</v>
      </c>
      <c r="I256" s="198"/>
      <c r="J256" s="35"/>
      <c r="K256" s="35"/>
      <c r="L256" s="35"/>
      <c r="M256" s="35"/>
      <c r="N256" s="35"/>
      <c r="O256" s="198" t="n">
        <v>57355</v>
      </c>
      <c r="P256" s="198" t="n">
        <v>58288</v>
      </c>
      <c r="Q256" s="234"/>
      <c r="R256" s="376"/>
      <c r="S256" s="198" t="n">
        <v>1</v>
      </c>
      <c r="T256" s="198" t="n">
        <f aca="false">P256-O256</f>
        <v>933</v>
      </c>
      <c r="U256" s="418" t="s">
        <v>984</v>
      </c>
      <c r="V256" s="39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31" t="s">
        <v>398</v>
      </c>
      <c r="C257" s="32" t="n">
        <f aca="false">H257+E257</f>
        <v>178.69</v>
      </c>
      <c r="D257" s="32"/>
      <c r="E257" s="32" t="n">
        <f aca="false">F257+G257</f>
        <v>11.69</v>
      </c>
      <c r="F257" s="32" t="n">
        <f aca="false">0.04*H257</f>
        <v>6.68</v>
      </c>
      <c r="G257" s="32" t="n">
        <f aca="false">0.03*H257</f>
        <v>5.01</v>
      </c>
      <c r="H257" s="32" t="n">
        <f aca="false">T257</f>
        <v>167</v>
      </c>
      <c r="I257" s="32"/>
      <c r="J257" s="35"/>
      <c r="K257" s="35"/>
      <c r="L257" s="35"/>
      <c r="M257" s="35"/>
      <c r="N257" s="35"/>
      <c r="O257" s="32" t="n">
        <v>27653</v>
      </c>
      <c r="P257" s="32" t="n">
        <v>27820</v>
      </c>
      <c r="Q257" s="234"/>
      <c r="R257" s="107"/>
      <c r="S257" s="32" t="n">
        <v>1</v>
      </c>
      <c r="T257" s="32" t="n">
        <f aca="false">P257-O257</f>
        <v>167</v>
      </c>
      <c r="U257" s="418" t="s">
        <v>985</v>
      </c>
      <c r="V257" s="39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31" t="s">
        <v>400</v>
      </c>
      <c r="C258" s="32" t="n">
        <f aca="false">H258+E258</f>
        <v>1048.6</v>
      </c>
      <c r="D258" s="32"/>
      <c r="E258" s="32" t="n">
        <f aca="false">F258+G258</f>
        <v>68.6</v>
      </c>
      <c r="F258" s="32" t="n">
        <f aca="false">0.04*H258</f>
        <v>39.2</v>
      </c>
      <c r="G258" s="32" t="n">
        <f aca="false">0.03*H258</f>
        <v>29.4</v>
      </c>
      <c r="H258" s="32" t="n">
        <f aca="false">T258</f>
        <v>980</v>
      </c>
      <c r="I258" s="32"/>
      <c r="J258" s="35"/>
      <c r="K258" s="35"/>
      <c r="L258" s="35"/>
      <c r="M258" s="35"/>
      <c r="N258" s="35"/>
      <c r="O258" s="32" t="n">
        <v>82107</v>
      </c>
      <c r="P258" s="32" t="n">
        <v>83087</v>
      </c>
      <c r="Q258" s="234"/>
      <c r="R258" s="107"/>
      <c r="S258" s="32" t="n">
        <v>1</v>
      </c>
      <c r="T258" s="32" t="n">
        <f aca="false">P258-O258</f>
        <v>980</v>
      </c>
      <c r="U258" s="418" t="s">
        <v>986</v>
      </c>
      <c r="V258" s="39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31" t="s">
        <v>401</v>
      </c>
      <c r="C259" s="32" t="n">
        <f aca="false">H259+E259</f>
        <v>1206.96</v>
      </c>
      <c r="D259" s="32"/>
      <c r="E259" s="32" t="n">
        <f aca="false">F259+G259</f>
        <v>78.96</v>
      </c>
      <c r="F259" s="32" t="n">
        <f aca="false">0.04*H259</f>
        <v>45.12</v>
      </c>
      <c r="G259" s="32" t="n">
        <f aca="false">0.03*H259</f>
        <v>33.84</v>
      </c>
      <c r="H259" s="32" t="n">
        <f aca="false">T259</f>
        <v>1128</v>
      </c>
      <c r="I259" s="32"/>
      <c r="J259" s="35"/>
      <c r="K259" s="35"/>
      <c r="L259" s="35"/>
      <c r="M259" s="35"/>
      <c r="N259" s="35"/>
      <c r="O259" s="32" t="n">
        <v>113290</v>
      </c>
      <c r="P259" s="32" t="n">
        <v>114418</v>
      </c>
      <c r="Q259" s="234"/>
      <c r="R259" s="107"/>
      <c r="S259" s="32" t="n">
        <v>1</v>
      </c>
      <c r="T259" s="32" t="n">
        <f aca="false">P259-O259</f>
        <v>1128</v>
      </c>
      <c r="U259" s="418" t="s">
        <v>987</v>
      </c>
      <c r="V259" s="39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51" hidden="false" customHeight="false" outlineLevel="0" collapsed="false">
      <c r="A260" s="10"/>
      <c r="B260" s="31" t="s">
        <v>403</v>
      </c>
      <c r="C260" s="32" t="n">
        <f aca="false">H260+E260</f>
        <v>1106.38</v>
      </c>
      <c r="D260" s="32"/>
      <c r="E260" s="32" t="n">
        <f aca="false">F260+G260</f>
        <v>72.38</v>
      </c>
      <c r="F260" s="32" t="n">
        <f aca="false">0.04*H260</f>
        <v>41.36</v>
      </c>
      <c r="G260" s="32" t="n">
        <f aca="false">0.03*H260</f>
        <v>31.02</v>
      </c>
      <c r="H260" s="32" t="n">
        <f aca="false">T260</f>
        <v>1034</v>
      </c>
      <c r="I260" s="32" t="n">
        <f aca="false">0.6*C260</f>
        <v>663.828</v>
      </c>
      <c r="J260" s="35"/>
      <c r="K260" s="35"/>
      <c r="L260" s="35"/>
      <c r="M260" s="35"/>
      <c r="N260" s="35"/>
      <c r="O260" s="155" t="n">
        <v>20240</v>
      </c>
      <c r="P260" s="155" t="n">
        <v>21274</v>
      </c>
      <c r="Q260" s="35"/>
      <c r="R260" s="37"/>
      <c r="S260" s="69" t="n">
        <v>1</v>
      </c>
      <c r="T260" s="32" t="n">
        <f aca="false">(P260-O260)*S260</f>
        <v>1034</v>
      </c>
      <c r="U260" s="418" t="n">
        <v>34431</v>
      </c>
      <c r="V260" s="39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377" t="s">
        <v>405</v>
      </c>
      <c r="C261" s="32" t="n">
        <f aca="false">H261+E261</f>
        <v>1274.37</v>
      </c>
      <c r="D261" s="32"/>
      <c r="E261" s="32" t="n">
        <f aca="false">F261+G261</f>
        <v>83.37</v>
      </c>
      <c r="F261" s="32" t="n">
        <f aca="false">0.04*H261</f>
        <v>47.64</v>
      </c>
      <c r="G261" s="32" t="n">
        <f aca="false">0.03*H261</f>
        <v>35.73</v>
      </c>
      <c r="H261" s="32" t="n">
        <f aca="false">T261</f>
        <v>1191</v>
      </c>
      <c r="I261" s="32" t="n">
        <f aca="false">0.6*C261</f>
        <v>764.622</v>
      </c>
      <c r="J261" s="35"/>
      <c r="K261" s="35"/>
      <c r="L261" s="35"/>
      <c r="M261" s="35"/>
      <c r="N261" s="35"/>
      <c r="O261" s="155" t="n">
        <v>67120</v>
      </c>
      <c r="P261" s="155" t="n">
        <v>68311</v>
      </c>
      <c r="Q261" s="35"/>
      <c r="R261" s="37"/>
      <c r="S261" s="69" t="n">
        <v>1</v>
      </c>
      <c r="T261" s="32" t="n">
        <f aca="false">(P261-O261)*S261</f>
        <v>1191</v>
      </c>
      <c r="U261" s="418" t="s">
        <v>988</v>
      </c>
      <c r="V261" s="39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31" t="s">
        <v>372</v>
      </c>
      <c r="C262" s="32" t="n">
        <f aca="false">H262+E262</f>
        <v>659.12</v>
      </c>
      <c r="D262" s="32"/>
      <c r="E262" s="32" t="n">
        <f aca="false">F262+G262</f>
        <v>43.12</v>
      </c>
      <c r="F262" s="32" t="n">
        <f aca="false">0.04*H262</f>
        <v>24.64</v>
      </c>
      <c r="G262" s="32" t="n">
        <f aca="false">0.03*H262</f>
        <v>18.48</v>
      </c>
      <c r="H262" s="32" t="n">
        <f aca="false">T262</f>
        <v>616</v>
      </c>
      <c r="I262" s="32" t="n">
        <f aca="false">0.6*C262</f>
        <v>395.472</v>
      </c>
      <c r="J262" s="35"/>
      <c r="K262" s="35"/>
      <c r="L262" s="35"/>
      <c r="M262" s="35"/>
      <c r="N262" s="35"/>
      <c r="O262" s="155" t="n">
        <v>32953</v>
      </c>
      <c r="P262" s="155" t="n">
        <v>33569</v>
      </c>
      <c r="Q262" s="35"/>
      <c r="R262" s="37"/>
      <c r="S262" s="69" t="n">
        <v>1</v>
      </c>
      <c r="T262" s="32" t="n">
        <f aca="false">(P262-O262)*S262</f>
        <v>616</v>
      </c>
      <c r="U262" s="696" t="s">
        <v>989</v>
      </c>
      <c r="V262" s="39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143" t="s">
        <v>408</v>
      </c>
      <c r="C263" s="32" t="n">
        <f aca="false">H263+E263</f>
        <v>844.23</v>
      </c>
      <c r="D263" s="32"/>
      <c r="E263" s="32" t="n">
        <f aca="false">F263+G263</f>
        <v>55.23</v>
      </c>
      <c r="F263" s="32" t="n">
        <f aca="false">0.04*H263</f>
        <v>31.56</v>
      </c>
      <c r="G263" s="32" t="n">
        <f aca="false">0.03*H263</f>
        <v>23.67</v>
      </c>
      <c r="H263" s="32" t="n">
        <f aca="false">T263</f>
        <v>789</v>
      </c>
      <c r="I263" s="32" t="n">
        <f aca="false">0.6*C263</f>
        <v>506.538</v>
      </c>
      <c r="J263" s="35"/>
      <c r="K263" s="35"/>
      <c r="L263" s="35"/>
      <c r="M263" s="35"/>
      <c r="N263" s="35"/>
      <c r="O263" s="155" t="n">
        <v>38431</v>
      </c>
      <c r="P263" s="155" t="n">
        <v>39220</v>
      </c>
      <c r="Q263" s="35"/>
      <c r="R263" s="37"/>
      <c r="S263" s="69" t="n">
        <v>1</v>
      </c>
      <c r="T263" s="32" t="n">
        <f aca="false">(P263-O263)*S263</f>
        <v>789</v>
      </c>
      <c r="U263" s="418" t="s">
        <v>990</v>
      </c>
      <c r="V263" s="39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377" t="s">
        <v>410</v>
      </c>
      <c r="C264" s="130" t="n">
        <f aca="false">H264+E264</f>
        <v>1063.58</v>
      </c>
      <c r="D264" s="130"/>
      <c r="E264" s="130" t="n">
        <f aca="false">F264+G264</f>
        <v>69.58</v>
      </c>
      <c r="F264" s="130" t="n">
        <f aca="false">0.04*H264</f>
        <v>39.76</v>
      </c>
      <c r="G264" s="130" t="n">
        <f aca="false">0.03*H264</f>
        <v>29.82</v>
      </c>
      <c r="H264" s="130" t="n">
        <f aca="false">T264</f>
        <v>994</v>
      </c>
      <c r="I264" s="130" t="n">
        <f aca="false">0.6*C264</f>
        <v>638.148</v>
      </c>
      <c r="J264" s="212"/>
      <c r="K264" s="212"/>
      <c r="L264" s="212"/>
      <c r="M264" s="212"/>
      <c r="N264" s="212"/>
      <c r="O264" s="130" t="n">
        <v>63387</v>
      </c>
      <c r="P264" s="130" t="n">
        <v>64381</v>
      </c>
      <c r="Q264" s="212"/>
      <c r="R264" s="213"/>
      <c r="S264" s="253" t="n">
        <v>1</v>
      </c>
      <c r="T264" s="130" t="n">
        <f aca="false">(P264-O264)*S264</f>
        <v>994</v>
      </c>
      <c r="U264" s="678" t="s">
        <v>991</v>
      </c>
      <c r="V264" s="129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108" t="s">
        <v>895</v>
      </c>
      <c r="C265" s="32" t="n">
        <f aca="false">H265+E265</f>
        <v>1454.13</v>
      </c>
      <c r="D265" s="32"/>
      <c r="E265" s="32" t="n">
        <f aca="false">F265+G265</f>
        <v>95.13</v>
      </c>
      <c r="F265" s="32" t="n">
        <f aca="false">0.04*H265</f>
        <v>54.36</v>
      </c>
      <c r="G265" s="32" t="n">
        <f aca="false">0.03*H265</f>
        <v>40.77</v>
      </c>
      <c r="H265" s="32" t="n">
        <f aca="false">T265</f>
        <v>1359</v>
      </c>
      <c r="I265" s="32" t="n">
        <f aca="false">0.6*C265</f>
        <v>872.478</v>
      </c>
      <c r="J265" s="35"/>
      <c r="K265" s="35"/>
      <c r="L265" s="35"/>
      <c r="M265" s="35"/>
      <c r="N265" s="35"/>
      <c r="O265" s="155" t="n">
        <v>76463</v>
      </c>
      <c r="P265" s="155" t="n">
        <v>77822</v>
      </c>
      <c r="Q265" s="35"/>
      <c r="R265" s="37"/>
      <c r="S265" s="69" t="n">
        <v>1</v>
      </c>
      <c r="T265" s="32" t="n">
        <f aca="false">(P265-O265)*S265</f>
        <v>1359</v>
      </c>
      <c r="U265" s="418" t="s">
        <v>992</v>
      </c>
      <c r="V265" s="39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31" t="s">
        <v>896</v>
      </c>
      <c r="C266" s="32" t="n">
        <f aca="false">H266+E266</f>
        <v>842.09</v>
      </c>
      <c r="D266" s="32"/>
      <c r="E266" s="32" t="n">
        <f aca="false">F266+G266</f>
        <v>55.09</v>
      </c>
      <c r="F266" s="32" t="n">
        <f aca="false">0.04*H266</f>
        <v>31.48</v>
      </c>
      <c r="G266" s="32" t="n">
        <f aca="false">0.03*H266</f>
        <v>23.61</v>
      </c>
      <c r="H266" s="32" t="n">
        <f aca="false">T266</f>
        <v>787</v>
      </c>
      <c r="I266" s="32" t="n">
        <f aca="false">0.5*C266</f>
        <v>421.045</v>
      </c>
      <c r="J266" s="35"/>
      <c r="K266" s="35"/>
      <c r="L266" s="35"/>
      <c r="M266" s="35"/>
      <c r="N266" s="35"/>
      <c r="O266" s="339" t="n">
        <v>18339</v>
      </c>
      <c r="P266" s="339" t="n">
        <v>19126</v>
      </c>
      <c r="Q266" s="234"/>
      <c r="R266" s="235"/>
      <c r="S266" s="69" t="n">
        <v>1</v>
      </c>
      <c r="T266" s="32" t="n">
        <f aca="false">(P266-O266)*S266</f>
        <v>787</v>
      </c>
      <c r="U266" s="418" t="s">
        <v>993</v>
      </c>
      <c r="V266" s="39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31" t="s">
        <v>416</v>
      </c>
      <c r="C267" s="32" t="n">
        <f aca="false">H267+E267</f>
        <v>1084.98</v>
      </c>
      <c r="D267" s="32"/>
      <c r="E267" s="32" t="n">
        <f aca="false">F267+G267</f>
        <v>70.98</v>
      </c>
      <c r="F267" s="32" t="n">
        <f aca="false">0.04*H267</f>
        <v>40.56</v>
      </c>
      <c r="G267" s="32" t="n">
        <f aca="false">0.03*H267</f>
        <v>30.42</v>
      </c>
      <c r="H267" s="32" t="n">
        <f aca="false">T267</f>
        <v>1014</v>
      </c>
      <c r="I267" s="32" t="n">
        <f aca="false">0.6*C267</f>
        <v>650.988</v>
      </c>
      <c r="J267" s="35"/>
      <c r="K267" s="35"/>
      <c r="L267" s="35"/>
      <c r="M267" s="35"/>
      <c r="N267" s="35"/>
      <c r="O267" s="155" t="n">
        <v>65855</v>
      </c>
      <c r="P267" s="155" t="n">
        <v>66869</v>
      </c>
      <c r="Q267" s="35"/>
      <c r="R267" s="37"/>
      <c r="S267" s="69" t="n">
        <v>1</v>
      </c>
      <c r="T267" s="32" t="n">
        <f aca="false">(P267-O267)*S267</f>
        <v>1014</v>
      </c>
      <c r="U267" s="418" t="s">
        <v>994</v>
      </c>
      <c r="V267" s="39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31" t="s">
        <v>418</v>
      </c>
      <c r="C268" s="32" t="n">
        <f aca="false">H268+E268</f>
        <v>783.24</v>
      </c>
      <c r="D268" s="32"/>
      <c r="E268" s="32" t="n">
        <f aca="false">F268+G268</f>
        <v>51.24</v>
      </c>
      <c r="F268" s="32" t="n">
        <f aca="false">0.04*H268</f>
        <v>29.28</v>
      </c>
      <c r="G268" s="32" t="n">
        <f aca="false">0.03*H268</f>
        <v>21.96</v>
      </c>
      <c r="H268" s="32" t="n">
        <f aca="false">T268</f>
        <v>732</v>
      </c>
      <c r="I268" s="32" t="n">
        <f aca="false">0.6*C268</f>
        <v>469.944</v>
      </c>
      <c r="J268" s="35"/>
      <c r="K268" s="35"/>
      <c r="L268" s="35"/>
      <c r="M268" s="35"/>
      <c r="N268" s="35"/>
      <c r="O268" s="155" t="n">
        <v>39164</v>
      </c>
      <c r="P268" s="155" t="n">
        <v>39896</v>
      </c>
      <c r="Q268" s="35"/>
      <c r="R268" s="37"/>
      <c r="S268" s="69" t="n">
        <v>1</v>
      </c>
      <c r="T268" s="32" t="n">
        <f aca="false">(P268-O268)*S268</f>
        <v>732</v>
      </c>
      <c r="U268" s="418" t="s">
        <v>995</v>
      </c>
      <c r="V268" s="39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31"/>
      <c r="C269" s="32"/>
      <c r="D269" s="32"/>
      <c r="E269" s="32"/>
      <c r="F269" s="32"/>
      <c r="G269" s="32"/>
      <c r="H269" s="32"/>
      <c r="I269" s="32"/>
      <c r="J269" s="35"/>
      <c r="K269" s="35"/>
      <c r="L269" s="35"/>
      <c r="M269" s="35"/>
      <c r="N269" s="35"/>
      <c r="O269" s="32"/>
      <c r="P269" s="32"/>
      <c r="Q269" s="35"/>
      <c r="R269" s="37"/>
      <c r="S269" s="69"/>
      <c r="T269" s="32"/>
      <c r="U269" s="418"/>
      <c r="V269" s="39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108" t="s">
        <v>897</v>
      </c>
      <c r="C270" s="32" t="n">
        <f aca="false">H270+E270</f>
        <v>28.89</v>
      </c>
      <c r="D270" s="32"/>
      <c r="E270" s="32" t="n">
        <f aca="false">F270+G270</f>
        <v>1.89</v>
      </c>
      <c r="F270" s="32" t="n">
        <f aca="false">0.04*H270</f>
        <v>1.08</v>
      </c>
      <c r="G270" s="32" t="n">
        <f aca="false">0.03*H270</f>
        <v>0.81</v>
      </c>
      <c r="H270" s="32" t="n">
        <f aca="false">T270</f>
        <v>27</v>
      </c>
      <c r="I270" s="32" t="n">
        <f aca="false">0.6*C270</f>
        <v>17.334</v>
      </c>
      <c r="J270" s="35"/>
      <c r="K270" s="35"/>
      <c r="L270" s="35"/>
      <c r="M270" s="35"/>
      <c r="N270" s="35"/>
      <c r="O270" s="32" t="n">
        <v>376817</v>
      </c>
      <c r="P270" s="32" t="n">
        <v>376844</v>
      </c>
      <c r="Q270" s="35" t="s">
        <v>35</v>
      </c>
      <c r="R270" s="37"/>
      <c r="S270" s="32" t="n">
        <v>1</v>
      </c>
      <c r="T270" s="32" t="n">
        <f aca="false">(P270-O270)*S270</f>
        <v>27</v>
      </c>
      <c r="U270" s="418" t="s">
        <v>996</v>
      </c>
      <c r="V270" s="39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379" t="s">
        <v>423</v>
      </c>
      <c r="C271" s="130" t="n">
        <f aca="false">H271+E271</f>
        <v>0</v>
      </c>
      <c r="D271" s="130"/>
      <c r="E271" s="130" t="n">
        <f aca="false">F271+G271</f>
        <v>0</v>
      </c>
      <c r="F271" s="130" t="n">
        <f aca="false">0.04*H271</f>
        <v>0</v>
      </c>
      <c r="G271" s="130" t="n">
        <f aca="false">0.03*H271</f>
        <v>0</v>
      </c>
      <c r="H271" s="130" t="n">
        <f aca="false">T271</f>
        <v>0</v>
      </c>
      <c r="I271" s="130" t="n">
        <f aca="false">0.6*C271</f>
        <v>0</v>
      </c>
      <c r="J271" s="212"/>
      <c r="K271" s="212"/>
      <c r="L271" s="212"/>
      <c r="M271" s="212"/>
      <c r="N271" s="212"/>
      <c r="O271" s="130" t="n">
        <v>38296</v>
      </c>
      <c r="P271" s="130" t="n">
        <v>38296</v>
      </c>
      <c r="Q271" s="254"/>
      <c r="R271" s="255"/>
      <c r="S271" s="253" t="n">
        <v>1</v>
      </c>
      <c r="T271" s="130" t="n">
        <f aca="false">(P271-O271)*S271</f>
        <v>0</v>
      </c>
      <c r="U271" s="678"/>
      <c r="V271" s="129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6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640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0" t="s">
        <v>898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683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88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640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4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640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396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640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658" t="s">
        <v>428</v>
      </c>
      <c r="C277" s="659" t="n">
        <f aca="false">'Яблоко и ТП-7апрель'!B73</f>
        <v>69064.9799999978</v>
      </c>
      <c r="D277" s="109"/>
      <c r="E277" s="660"/>
      <c r="F277" s="109"/>
      <c r="G277" s="109"/>
      <c r="H277" s="109"/>
      <c r="I277" s="109"/>
      <c r="J277" s="141"/>
      <c r="K277" s="141"/>
      <c r="L277" s="141"/>
      <c r="M277" s="141"/>
      <c r="N277" s="141"/>
      <c r="O277" s="661"/>
      <c r="P277" s="661"/>
      <c r="Q277" s="234"/>
      <c r="R277" s="263"/>
      <c r="S277" s="275"/>
      <c r="T277" s="32"/>
      <c r="U277" s="418"/>
      <c r="V277" s="39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0" t="s">
        <v>429</v>
      </c>
      <c r="C278" s="659" t="n">
        <f aca="false">'Яблоко и ТП-7апрель'!B62</f>
        <v>144579.3</v>
      </c>
      <c r="D278" s="32"/>
      <c r="E278" s="32"/>
      <c r="F278" s="32"/>
      <c r="G278" s="32"/>
      <c r="H278" s="32"/>
      <c r="I278" s="32"/>
      <c r="J278" s="35"/>
      <c r="K278" s="35"/>
      <c r="L278" s="35"/>
      <c r="M278" s="35"/>
      <c r="N278" s="35"/>
      <c r="O278" s="32"/>
      <c r="P278" s="32"/>
      <c r="Q278" s="36"/>
      <c r="R278" s="107"/>
      <c r="S278" s="69"/>
      <c r="T278" s="32"/>
      <c r="U278" s="418"/>
      <c r="V278" s="39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108" t="s">
        <v>430</v>
      </c>
      <c r="C279" s="32" t="n">
        <f aca="false">H279+E279</f>
        <v>358.45</v>
      </c>
      <c r="D279" s="32"/>
      <c r="E279" s="32" t="n">
        <f aca="false">G279+F279</f>
        <v>23.45</v>
      </c>
      <c r="F279" s="32" t="n">
        <f aca="false">0.04*H279</f>
        <v>13.4</v>
      </c>
      <c r="G279" s="32" t="n">
        <f aca="false">0.03*H279</f>
        <v>10.05</v>
      </c>
      <c r="H279" s="32" t="n">
        <f aca="false">T279</f>
        <v>335</v>
      </c>
      <c r="I279" s="32" t="n">
        <f aca="false">0.6*C279</f>
        <v>215.07</v>
      </c>
      <c r="J279" s="35"/>
      <c r="K279" s="35"/>
      <c r="L279" s="35"/>
      <c r="M279" s="35"/>
      <c r="N279" s="35"/>
      <c r="O279" s="32" t="n">
        <v>51143</v>
      </c>
      <c r="P279" s="32" t="n">
        <v>51478</v>
      </c>
      <c r="Q279" s="36"/>
      <c r="R279" s="107"/>
      <c r="S279" s="69" t="n">
        <v>1</v>
      </c>
      <c r="T279" s="32" t="n">
        <f aca="false">(P279-O279)*S279</f>
        <v>335</v>
      </c>
      <c r="U279" s="418" t="s">
        <v>997</v>
      </c>
      <c r="V279" s="39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31" t="s">
        <v>433</v>
      </c>
      <c r="C280" s="32" t="n">
        <f aca="false">H280+E280</f>
        <v>0</v>
      </c>
      <c r="D280" s="32"/>
      <c r="E280" s="32" t="n">
        <f aca="false">F280+G280</f>
        <v>0</v>
      </c>
      <c r="F280" s="32" t="n">
        <f aca="false">0.04*H280</f>
        <v>0</v>
      </c>
      <c r="G280" s="32" t="n">
        <f aca="false">0.03*H280</f>
        <v>0</v>
      </c>
      <c r="H280" s="32" t="n">
        <f aca="false">T280</f>
        <v>0</v>
      </c>
      <c r="I280" s="32" t="n">
        <f aca="false">0.6*C280</f>
        <v>0</v>
      </c>
      <c r="J280" s="35"/>
      <c r="K280" s="35"/>
      <c r="L280" s="35"/>
      <c r="M280" s="35"/>
      <c r="N280" s="35"/>
      <c r="O280" s="32" t="n">
        <v>19323</v>
      </c>
      <c r="P280" s="32" t="n">
        <v>19323</v>
      </c>
      <c r="Q280" s="234"/>
      <c r="R280" s="78"/>
      <c r="S280" s="69" t="n">
        <v>1</v>
      </c>
      <c r="T280" s="32" t="n">
        <f aca="false">(P280-O280)*S280</f>
        <v>0</v>
      </c>
      <c r="U280" s="418" t="n">
        <v>282335</v>
      </c>
      <c r="V280" s="39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196"/>
      <c r="C281" s="32"/>
      <c r="D281" s="32"/>
      <c r="E281" s="32"/>
      <c r="F281" s="32"/>
      <c r="G281" s="32"/>
      <c r="H281" s="32"/>
      <c r="I281" s="32"/>
      <c r="J281" s="35"/>
      <c r="K281" s="35"/>
      <c r="L281" s="35"/>
      <c r="M281" s="35"/>
      <c r="N281" s="35"/>
      <c r="O281" s="32"/>
      <c r="P281" s="32"/>
      <c r="Q281" s="234"/>
      <c r="R281" s="78"/>
      <c r="S281" s="69"/>
      <c r="T281" s="32"/>
      <c r="U281" s="418"/>
      <c r="V281" s="39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196"/>
      <c r="C282" s="32"/>
      <c r="D282" s="32"/>
      <c r="E282" s="32"/>
      <c r="F282" s="32"/>
      <c r="G282" s="32"/>
      <c r="H282" s="32"/>
      <c r="I282" s="32"/>
      <c r="J282" s="35"/>
      <c r="K282" s="35"/>
      <c r="L282" s="35"/>
      <c r="M282" s="35"/>
      <c r="N282" s="35"/>
      <c r="O282" s="32"/>
      <c r="P282" s="32"/>
      <c r="Q282" s="234"/>
      <c r="R282" s="78"/>
      <c r="S282" s="69"/>
      <c r="T282" s="32"/>
      <c r="U282" s="418"/>
      <c r="V282" s="39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196"/>
      <c r="C283" s="32" t="n">
        <f aca="false">H283+E283</f>
        <v>0</v>
      </c>
      <c r="D283" s="32"/>
      <c r="E283" s="32" t="n">
        <f aca="false">F283+G283</f>
        <v>0</v>
      </c>
      <c r="F283" s="32" t="n">
        <f aca="false">0.04*H283</f>
        <v>0</v>
      </c>
      <c r="G283" s="32" t="n">
        <f aca="false">0.03*H283</f>
        <v>0</v>
      </c>
      <c r="H283" s="32" t="n">
        <f aca="false">T283</f>
        <v>0</v>
      </c>
      <c r="I283" s="32" t="n">
        <f aca="false">0.6*C283</f>
        <v>0</v>
      </c>
      <c r="J283" s="35"/>
      <c r="K283" s="35"/>
      <c r="L283" s="35"/>
      <c r="M283" s="35"/>
      <c r="N283" s="35"/>
      <c r="O283" s="32" t="n">
        <v>0</v>
      </c>
      <c r="P283" s="32" t="n">
        <v>0</v>
      </c>
      <c r="Q283" s="234"/>
      <c r="R283" s="78"/>
      <c r="S283" s="69" t="n">
        <v>1</v>
      </c>
      <c r="T283" s="32" t="n">
        <f aca="false">(P283-O283)*S283</f>
        <v>0</v>
      </c>
      <c r="U283" s="418" t="s">
        <v>1089</v>
      </c>
      <c r="V283" s="700" t="s">
        <v>436</v>
      </c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196" t="s">
        <v>435</v>
      </c>
      <c r="C284" s="32" t="n">
        <f aca="false">H284+E284</f>
        <v>58.85</v>
      </c>
      <c r="D284" s="32"/>
      <c r="E284" s="32" t="n">
        <f aca="false">F284+G284</f>
        <v>3.85</v>
      </c>
      <c r="F284" s="32" t="n">
        <f aca="false">0.04*H284</f>
        <v>2.2</v>
      </c>
      <c r="G284" s="32" t="n">
        <f aca="false">0.03*H284</f>
        <v>1.65</v>
      </c>
      <c r="H284" s="32" t="n">
        <f aca="false">T284</f>
        <v>55</v>
      </c>
      <c r="I284" s="32" t="n">
        <f aca="false">0.6*C284</f>
        <v>35.31</v>
      </c>
      <c r="J284" s="35"/>
      <c r="K284" s="35"/>
      <c r="L284" s="35"/>
      <c r="M284" s="35"/>
      <c r="N284" s="35"/>
      <c r="O284" s="32" t="n">
        <v>14040</v>
      </c>
      <c r="P284" s="32" t="n">
        <v>14095</v>
      </c>
      <c r="Q284" s="234"/>
      <c r="R284" s="78"/>
      <c r="S284" s="69" t="n">
        <v>1</v>
      </c>
      <c r="T284" s="32" t="n">
        <f aca="false">(P284-O284)*S284</f>
        <v>55</v>
      </c>
      <c r="U284" s="418" t="s">
        <v>998</v>
      </c>
      <c r="V284" s="700"/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3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673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405"/>
      <c r="C286" s="130" t="n">
        <f aca="false">H286+E286</f>
        <v>1831.84</v>
      </c>
      <c r="D286" s="130"/>
      <c r="E286" s="130" t="n">
        <f aca="false">F286+G286</f>
        <v>119.84</v>
      </c>
      <c r="F286" s="130" t="n">
        <f aca="false">0.04*H286</f>
        <v>68.48</v>
      </c>
      <c r="G286" s="130" t="n">
        <f aca="false">0.03*H286</f>
        <v>51.36</v>
      </c>
      <c r="H286" s="130" t="n">
        <f aca="false">T286</f>
        <v>1712</v>
      </c>
      <c r="I286" s="130" t="n">
        <f aca="false">0.6*C286</f>
        <v>1099.104</v>
      </c>
      <c r="J286" s="212"/>
      <c r="K286" s="212"/>
      <c r="L286" s="212"/>
      <c r="M286" s="212"/>
      <c r="N286" s="212"/>
      <c r="O286" s="130" t="n">
        <v>98213</v>
      </c>
      <c r="P286" s="130" t="n">
        <v>99925</v>
      </c>
      <c r="Q286" s="254"/>
      <c r="R286" s="255"/>
      <c r="S286" s="253" t="n">
        <v>1</v>
      </c>
      <c r="T286" s="130" t="n">
        <f aca="false">(P286-O286)*S286</f>
        <v>1712</v>
      </c>
      <c r="U286" s="678" t="s">
        <v>999</v>
      </c>
      <c r="V286" s="129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06" t="s">
        <v>439</v>
      </c>
      <c r="C287" s="130" t="n">
        <f aca="false">H287+E287</f>
        <v>880.61</v>
      </c>
      <c r="D287" s="130"/>
      <c r="E287" s="130" t="n">
        <f aca="false">F287+G287</f>
        <v>57.61</v>
      </c>
      <c r="F287" s="130" t="n">
        <f aca="false">0.04*H287</f>
        <v>32.92</v>
      </c>
      <c r="G287" s="130" t="n">
        <f aca="false">0.03*H287</f>
        <v>24.69</v>
      </c>
      <c r="H287" s="130" t="n">
        <f aca="false">T287</f>
        <v>823</v>
      </c>
      <c r="I287" s="130" t="n">
        <f aca="false">0.6*C287</f>
        <v>528.366</v>
      </c>
      <c r="J287" s="212"/>
      <c r="K287" s="212"/>
      <c r="L287" s="212"/>
      <c r="M287" s="212"/>
      <c r="N287" s="212"/>
      <c r="O287" s="130" t="n">
        <v>322064</v>
      </c>
      <c r="P287" s="130" t="n">
        <v>322887</v>
      </c>
      <c r="Q287" s="254"/>
      <c r="R287" s="255"/>
      <c r="S287" s="253" t="n">
        <v>1</v>
      </c>
      <c r="T287" s="130" t="n">
        <f aca="false">(P287-O287)*S287</f>
        <v>823</v>
      </c>
      <c r="U287" s="678" t="s">
        <v>1000</v>
      </c>
      <c r="V287" s="407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408" t="s">
        <v>441</v>
      </c>
      <c r="C288" s="130" t="n">
        <f aca="false">H288+E288</f>
        <v>7249.25</v>
      </c>
      <c r="D288" s="130"/>
      <c r="E288" s="130" t="n">
        <f aca="false">F288+G288</f>
        <v>474.25</v>
      </c>
      <c r="F288" s="130" t="n">
        <f aca="false">0.04*H288</f>
        <v>271</v>
      </c>
      <c r="G288" s="130" t="n">
        <f aca="false">0.03*H288</f>
        <v>203.25</v>
      </c>
      <c r="H288" s="130" t="n">
        <f aca="false">T288</f>
        <v>6775</v>
      </c>
      <c r="I288" s="130" t="n">
        <f aca="false">0.6*C288</f>
        <v>4349.55</v>
      </c>
      <c r="J288" s="212"/>
      <c r="K288" s="212"/>
      <c r="L288" s="212"/>
      <c r="M288" s="212"/>
      <c r="N288" s="212"/>
      <c r="O288" s="130" t="n">
        <v>364707</v>
      </c>
      <c r="P288" s="130" t="n">
        <v>371482</v>
      </c>
      <c r="Q288" s="254"/>
      <c r="R288" s="255"/>
      <c r="S288" s="253" t="n">
        <v>1</v>
      </c>
      <c r="T288" s="130" t="n">
        <f aca="false">(P288-O288)*S288</f>
        <v>6775</v>
      </c>
      <c r="U288" s="678" t="s">
        <v>1001</v>
      </c>
      <c r="V288" s="407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06" t="s">
        <v>443</v>
      </c>
      <c r="C289" s="130" t="n">
        <f aca="false">H289+E289</f>
        <v>15677.64</v>
      </c>
      <c r="D289" s="130"/>
      <c r="E289" s="130" t="n">
        <f aca="false">F289+G289</f>
        <v>1025.64</v>
      </c>
      <c r="F289" s="130" t="n">
        <f aca="false">0.04*H289</f>
        <v>586.08</v>
      </c>
      <c r="G289" s="130" t="n">
        <f aca="false">0.03*H289</f>
        <v>439.56</v>
      </c>
      <c r="H289" s="130" t="n">
        <f aca="false">T289</f>
        <v>14652</v>
      </c>
      <c r="I289" s="130" t="n">
        <f aca="false">0.6*C289</f>
        <v>9406.584</v>
      </c>
      <c r="J289" s="212"/>
      <c r="K289" s="212"/>
      <c r="L289" s="212"/>
      <c r="M289" s="212"/>
      <c r="N289" s="212"/>
      <c r="O289" s="130" t="n">
        <v>13039</v>
      </c>
      <c r="P289" s="130" t="n">
        <v>13282</v>
      </c>
      <c r="Q289" s="254"/>
      <c r="R289" s="255"/>
      <c r="S289" s="253" t="n">
        <v>60</v>
      </c>
      <c r="T289" s="130" t="n">
        <f aca="false">(P289-O289)*S289+72</f>
        <v>14652</v>
      </c>
      <c r="U289" s="678" t="s">
        <v>1002</v>
      </c>
      <c r="V289" s="407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06" t="s">
        <v>445</v>
      </c>
      <c r="C290" s="130" t="n">
        <f aca="false">H290+E290</f>
        <v>267.5</v>
      </c>
      <c r="D290" s="130"/>
      <c r="E290" s="130" t="n">
        <f aca="false">F290+G290</f>
        <v>17.5</v>
      </c>
      <c r="F290" s="130" t="n">
        <f aca="false">0.04*H290</f>
        <v>10</v>
      </c>
      <c r="G290" s="130" t="n">
        <f aca="false">0.03*H290</f>
        <v>7.5</v>
      </c>
      <c r="H290" s="130" t="n">
        <f aca="false">T290</f>
        <v>250</v>
      </c>
      <c r="I290" s="130" t="n">
        <f aca="false">0.6*C290</f>
        <v>160.5</v>
      </c>
      <c r="J290" s="212"/>
      <c r="K290" s="212"/>
      <c r="L290" s="212"/>
      <c r="M290" s="212"/>
      <c r="N290" s="212"/>
      <c r="O290" s="130" t="n">
        <v>124910</v>
      </c>
      <c r="P290" s="130" t="n">
        <v>125160</v>
      </c>
      <c r="Q290" s="254"/>
      <c r="R290" s="255"/>
      <c r="S290" s="253" t="n">
        <v>1</v>
      </c>
      <c r="T290" s="130" t="n">
        <f aca="false">(P290-O290)*S290</f>
        <v>250</v>
      </c>
      <c r="U290" s="678" t="s">
        <v>1003</v>
      </c>
      <c r="V290" s="409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06" t="s">
        <v>447</v>
      </c>
      <c r="C291" s="130" t="n">
        <f aca="false">H291+E291</f>
        <v>568.17</v>
      </c>
      <c r="D291" s="130"/>
      <c r="E291" s="130" t="n">
        <f aca="false">F291+G291</f>
        <v>37.17</v>
      </c>
      <c r="F291" s="130" t="n">
        <f aca="false">0.04*H291</f>
        <v>21.24</v>
      </c>
      <c r="G291" s="130" t="n">
        <f aca="false">0.03*H291</f>
        <v>15.93</v>
      </c>
      <c r="H291" s="130" t="n">
        <f aca="false">T291</f>
        <v>531</v>
      </c>
      <c r="I291" s="130" t="n">
        <f aca="false">0.6*C291</f>
        <v>340.902</v>
      </c>
      <c r="J291" s="212"/>
      <c r="K291" s="212"/>
      <c r="L291" s="212"/>
      <c r="M291" s="212"/>
      <c r="N291" s="212"/>
      <c r="O291" s="130" t="n">
        <v>42892</v>
      </c>
      <c r="P291" s="130" t="n">
        <v>43423</v>
      </c>
      <c r="Q291" s="254"/>
      <c r="R291" s="255"/>
      <c r="S291" s="253" t="n">
        <v>1</v>
      </c>
      <c r="T291" s="130" t="n">
        <f aca="false">(P291-O291)*S291</f>
        <v>531</v>
      </c>
      <c r="U291" s="678" t="s">
        <v>1004</v>
      </c>
      <c r="V291" s="407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410" t="s">
        <v>449</v>
      </c>
      <c r="C292" s="130" t="n">
        <f aca="false">H292+E292</f>
        <v>0</v>
      </c>
      <c r="D292" s="130"/>
      <c r="E292" s="130" t="n">
        <f aca="false">F292+G292</f>
        <v>0</v>
      </c>
      <c r="F292" s="130" t="n">
        <f aca="false">0.04*H292</f>
        <v>0</v>
      </c>
      <c r="G292" s="130" t="n">
        <f aca="false">0.03*H292</f>
        <v>0</v>
      </c>
      <c r="H292" s="130" t="n">
        <f aca="false">T292</f>
        <v>0</v>
      </c>
      <c r="I292" s="130" t="n">
        <f aca="false">0.6*C292</f>
        <v>0</v>
      </c>
      <c r="J292" s="212"/>
      <c r="K292" s="212"/>
      <c r="L292" s="212"/>
      <c r="M292" s="212"/>
      <c r="N292" s="212"/>
      <c r="O292" s="130" t="n">
        <v>153727</v>
      </c>
      <c r="P292" s="130" t="n">
        <v>153727</v>
      </c>
      <c r="Q292" s="254"/>
      <c r="R292" s="255"/>
      <c r="S292" s="253" t="n">
        <v>1</v>
      </c>
      <c r="T292" s="130" t="n">
        <f aca="false">(P292-O292)*S292</f>
        <v>0</v>
      </c>
      <c r="U292" s="678" t="n">
        <v>5006</v>
      </c>
      <c r="V292" s="407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06"/>
      <c r="C293" s="130" t="n">
        <f aca="false">H293+E293</f>
        <v>107</v>
      </c>
      <c r="D293" s="130"/>
      <c r="E293" s="130" t="n">
        <f aca="false">F293+G293</f>
        <v>7</v>
      </c>
      <c r="F293" s="130" t="n">
        <f aca="false">0.04*H293</f>
        <v>4</v>
      </c>
      <c r="G293" s="130" t="n">
        <f aca="false">0.03*H293</f>
        <v>3</v>
      </c>
      <c r="H293" s="130" t="n">
        <f aca="false">T293</f>
        <v>100</v>
      </c>
      <c r="I293" s="130" t="n">
        <f aca="false">0.6*C293</f>
        <v>64.2</v>
      </c>
      <c r="J293" s="212"/>
      <c r="K293" s="212"/>
      <c r="L293" s="212"/>
      <c r="M293" s="212"/>
      <c r="N293" s="212"/>
      <c r="O293" s="130" t="n">
        <v>258640</v>
      </c>
      <c r="P293" s="130" t="n">
        <v>258740</v>
      </c>
      <c r="Q293" s="254"/>
      <c r="R293" s="255"/>
      <c r="S293" s="253" t="n">
        <v>1</v>
      </c>
      <c r="T293" s="130" t="n">
        <f aca="false">(P293-O293)*S293</f>
        <v>100</v>
      </c>
      <c r="U293" s="678" t="s">
        <v>1005</v>
      </c>
      <c r="V293" s="407" t="s">
        <v>1090</v>
      </c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06" t="s">
        <v>899</v>
      </c>
      <c r="C294" s="130" t="n">
        <f aca="false">H294+E294</f>
        <v>341.33</v>
      </c>
      <c r="D294" s="130"/>
      <c r="E294" s="130" t="n">
        <f aca="false">F294+G294</f>
        <v>22.33</v>
      </c>
      <c r="F294" s="130" t="n">
        <f aca="false">0.04*H294</f>
        <v>12.76</v>
      </c>
      <c r="G294" s="130" t="n">
        <f aca="false">0.03*H294</f>
        <v>9.57</v>
      </c>
      <c r="H294" s="130" t="n">
        <f aca="false">T294</f>
        <v>319</v>
      </c>
      <c r="I294" s="130" t="n">
        <f aca="false">0.6*C294</f>
        <v>204.798</v>
      </c>
      <c r="J294" s="212"/>
      <c r="K294" s="212"/>
      <c r="L294" s="212"/>
      <c r="M294" s="212"/>
      <c r="N294" s="212"/>
      <c r="O294" s="130" t="n">
        <v>3310</v>
      </c>
      <c r="P294" s="130" t="n">
        <v>3629</v>
      </c>
      <c r="Q294" s="254"/>
      <c r="R294" s="255"/>
      <c r="S294" s="253" t="n">
        <v>1</v>
      </c>
      <c r="T294" s="130" t="n">
        <f aca="false">(P294-O294)*S294</f>
        <v>319</v>
      </c>
      <c r="U294" s="678" t="s">
        <v>1007</v>
      </c>
      <c r="V294" s="407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06" t="s">
        <v>453</v>
      </c>
      <c r="C295" s="130" t="n">
        <f aca="false">H295+E295</f>
        <v>2900.77</v>
      </c>
      <c r="D295" s="130"/>
      <c r="E295" s="130" t="n">
        <f aca="false">F295+G295</f>
        <v>189.77</v>
      </c>
      <c r="F295" s="130" t="n">
        <f aca="false">0.04*H295</f>
        <v>108.44</v>
      </c>
      <c r="G295" s="130" t="n">
        <f aca="false">0.03*H295</f>
        <v>81.33</v>
      </c>
      <c r="H295" s="130" t="n">
        <f aca="false">T295</f>
        <v>2711</v>
      </c>
      <c r="I295" s="130" t="n">
        <f aca="false">0.6*C295</f>
        <v>1740.462</v>
      </c>
      <c r="J295" s="212"/>
      <c r="K295" s="212"/>
      <c r="L295" s="212"/>
      <c r="M295" s="212"/>
      <c r="N295" s="212"/>
      <c r="O295" s="130" t="n">
        <v>456842</v>
      </c>
      <c r="P295" s="130" t="n">
        <v>459553</v>
      </c>
      <c r="Q295" s="254"/>
      <c r="R295" s="255"/>
      <c r="S295" s="253" t="n">
        <v>1</v>
      </c>
      <c r="T295" s="130" t="n">
        <f aca="false">(P295-O295)*S295</f>
        <v>2711</v>
      </c>
      <c r="U295" s="678" t="s">
        <v>1008</v>
      </c>
      <c r="V295" s="407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06" t="s">
        <v>455</v>
      </c>
      <c r="C296" s="130" t="n">
        <f aca="false">H296+E296</f>
        <v>6324.77</v>
      </c>
      <c r="D296" s="130"/>
      <c r="E296" s="130" t="n">
        <f aca="false">F296+G296</f>
        <v>413.77</v>
      </c>
      <c r="F296" s="130" t="n">
        <f aca="false">0.04*H296</f>
        <v>236.44</v>
      </c>
      <c r="G296" s="130" t="n">
        <f aca="false">0.03*H296</f>
        <v>177.33</v>
      </c>
      <c r="H296" s="130" t="n">
        <f aca="false">T296</f>
        <v>5911</v>
      </c>
      <c r="I296" s="130" t="n">
        <f aca="false">0.6*C296</f>
        <v>3794.862</v>
      </c>
      <c r="J296" s="212"/>
      <c r="K296" s="212"/>
      <c r="L296" s="212"/>
      <c r="M296" s="212"/>
      <c r="N296" s="212"/>
      <c r="O296" s="130" t="n">
        <v>535273</v>
      </c>
      <c r="P296" s="130" t="n">
        <v>541184</v>
      </c>
      <c r="Q296" s="254"/>
      <c r="R296" s="255"/>
      <c r="S296" s="253" t="n">
        <v>1</v>
      </c>
      <c r="T296" s="130" t="n">
        <f aca="false">(P296-O296)*S296</f>
        <v>5911</v>
      </c>
      <c r="U296" s="678" t="s">
        <v>1009</v>
      </c>
      <c r="V296" s="407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true" outlineLevel="0" collapsed="false">
      <c r="A297" s="10"/>
      <c r="B297" s="701" t="s">
        <v>900</v>
      </c>
      <c r="C297" s="702" t="n">
        <f aca="false">H297+E297</f>
        <v>5169.17</v>
      </c>
      <c r="D297" s="703"/>
      <c r="E297" s="703" t="n">
        <f aca="false">F297+G297</f>
        <v>338.17</v>
      </c>
      <c r="F297" s="703" t="n">
        <f aca="false">0.04*H297</f>
        <v>193.24</v>
      </c>
      <c r="G297" s="703" t="n">
        <f aca="false">0.03*H297</f>
        <v>144.93</v>
      </c>
      <c r="H297" s="703" t="n">
        <f aca="false">T297</f>
        <v>4831</v>
      </c>
      <c r="I297" s="703" t="n">
        <f aca="false">0.6*C297</f>
        <v>3101.502</v>
      </c>
      <c r="J297" s="212"/>
      <c r="K297" s="212"/>
      <c r="L297" s="212"/>
      <c r="M297" s="212"/>
      <c r="N297" s="212"/>
      <c r="O297" s="703" t="n">
        <v>39931</v>
      </c>
      <c r="P297" s="703" t="n">
        <v>44762</v>
      </c>
      <c r="Q297" s="254"/>
      <c r="R297" s="704"/>
      <c r="S297" s="705" t="n">
        <v>1</v>
      </c>
      <c r="T297" s="703" t="n">
        <f aca="false">(P297-O297)*S297</f>
        <v>4831</v>
      </c>
      <c r="U297" s="678" t="s">
        <v>1091</v>
      </c>
      <c r="V297" s="407" t="s">
        <v>1092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701"/>
      <c r="C298" s="413" t="n">
        <f aca="false">H298+E298</f>
        <v>532.86</v>
      </c>
      <c r="D298" s="130"/>
      <c r="E298" s="130" t="n">
        <f aca="false">F298+G298</f>
        <v>34.86</v>
      </c>
      <c r="F298" s="130" t="n">
        <f aca="false">0.04*H298</f>
        <v>19.92</v>
      </c>
      <c r="G298" s="130" t="n">
        <f aca="false">0.03*H298</f>
        <v>14.94</v>
      </c>
      <c r="H298" s="130" t="n">
        <f aca="false">T298</f>
        <v>498</v>
      </c>
      <c r="I298" s="130" t="n">
        <f aca="false">0.6*C298</f>
        <v>319.716</v>
      </c>
      <c r="J298" s="213"/>
      <c r="K298" s="213"/>
      <c r="L298" s="213"/>
      <c r="M298" s="213"/>
      <c r="N298" s="213"/>
      <c r="O298" s="130" t="n">
        <v>2662</v>
      </c>
      <c r="P298" s="130" t="n">
        <v>3160</v>
      </c>
      <c r="Q298" s="255"/>
      <c r="R298" s="255"/>
      <c r="S298" s="130" t="n">
        <v>1</v>
      </c>
      <c r="T298" s="130" t="n">
        <f aca="false">(P298-O298)*S298</f>
        <v>498</v>
      </c>
      <c r="U298" s="378" t="n">
        <v>27372</v>
      </c>
      <c r="V298" s="409" t="s">
        <v>1093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706" t="s">
        <v>461</v>
      </c>
      <c r="C299" s="334" t="n">
        <f aca="false">H299+E299</f>
        <v>1362.11</v>
      </c>
      <c r="D299" s="334"/>
      <c r="E299" s="334" t="n">
        <f aca="false">F299+G299</f>
        <v>89.11</v>
      </c>
      <c r="F299" s="334" t="n">
        <f aca="false">0.04*H299</f>
        <v>50.92</v>
      </c>
      <c r="G299" s="334" t="n">
        <f aca="false">0.03*H299</f>
        <v>38.19</v>
      </c>
      <c r="H299" s="334" t="n">
        <f aca="false">T299</f>
        <v>1273</v>
      </c>
      <c r="I299" s="334" t="n">
        <f aca="false">0.6*C299</f>
        <v>817.266</v>
      </c>
      <c r="J299" s="212"/>
      <c r="K299" s="212"/>
      <c r="L299" s="212"/>
      <c r="M299" s="212"/>
      <c r="N299" s="212"/>
      <c r="O299" s="334" t="n">
        <v>89835</v>
      </c>
      <c r="P299" s="334" t="n">
        <v>91108</v>
      </c>
      <c r="Q299" s="254"/>
      <c r="R299" s="707"/>
      <c r="S299" s="708" t="n">
        <v>1</v>
      </c>
      <c r="T299" s="334" t="n">
        <f aca="false">(P299-O299)*S299</f>
        <v>1273</v>
      </c>
      <c r="U299" s="678" t="s">
        <v>1012</v>
      </c>
      <c r="V299" s="407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06" t="s">
        <v>463</v>
      </c>
      <c r="C300" s="130" t="n">
        <f aca="false">H300+E300</f>
        <v>752.21</v>
      </c>
      <c r="D300" s="130"/>
      <c r="E300" s="130" t="n">
        <f aca="false">F300+G300</f>
        <v>49.21</v>
      </c>
      <c r="F300" s="130" t="n">
        <f aca="false">0.04*H300</f>
        <v>28.12</v>
      </c>
      <c r="G300" s="130" t="n">
        <f aca="false">0.03*H300</f>
        <v>21.09</v>
      </c>
      <c r="H300" s="130" t="n">
        <f aca="false">T300</f>
        <v>703</v>
      </c>
      <c r="I300" s="130" t="n">
        <f aca="false">0.6*C300</f>
        <v>451.326</v>
      </c>
      <c r="J300" s="212"/>
      <c r="K300" s="212"/>
      <c r="L300" s="212"/>
      <c r="M300" s="212"/>
      <c r="N300" s="212"/>
      <c r="O300" s="130" t="n">
        <v>38449</v>
      </c>
      <c r="P300" s="130" t="n">
        <v>39152</v>
      </c>
      <c r="Q300" s="254"/>
      <c r="R300" s="255"/>
      <c r="S300" s="253" t="n">
        <v>1</v>
      </c>
      <c r="T300" s="130" t="n">
        <f aca="false">(P300-O300)*S300</f>
        <v>703</v>
      </c>
      <c r="U300" s="678" t="n">
        <v>101522115</v>
      </c>
      <c r="V300" s="407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06" t="s">
        <v>465</v>
      </c>
      <c r="C301" s="130" t="n">
        <f aca="false">H301+E301</f>
        <v>340.26</v>
      </c>
      <c r="D301" s="130"/>
      <c r="E301" s="130" t="n">
        <f aca="false">F301+G301</f>
        <v>22.26</v>
      </c>
      <c r="F301" s="130" t="n">
        <f aca="false">0.04*H301</f>
        <v>12.72</v>
      </c>
      <c r="G301" s="130" t="n">
        <f aca="false">0.03*H301</f>
        <v>9.54</v>
      </c>
      <c r="H301" s="130" t="n">
        <f aca="false">T301</f>
        <v>318</v>
      </c>
      <c r="I301" s="130" t="n">
        <f aca="false">0.6*C301</f>
        <v>204.156</v>
      </c>
      <c r="J301" s="212"/>
      <c r="K301" s="212"/>
      <c r="L301" s="212"/>
      <c r="M301" s="212"/>
      <c r="N301" s="212"/>
      <c r="O301" s="130" t="n">
        <v>19088</v>
      </c>
      <c r="P301" s="130" t="n">
        <v>19406</v>
      </c>
      <c r="Q301" s="254"/>
      <c r="R301" s="255"/>
      <c r="S301" s="253" t="n">
        <v>1</v>
      </c>
      <c r="T301" s="130" t="n">
        <f aca="false">(P301-O301)*S301</f>
        <v>318</v>
      </c>
      <c r="U301" s="678" t="s">
        <v>1013</v>
      </c>
      <c r="V301" s="407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06" t="s">
        <v>467</v>
      </c>
      <c r="C302" s="130" t="n">
        <f aca="false">H302+E302</f>
        <v>311.37</v>
      </c>
      <c r="D302" s="130"/>
      <c r="E302" s="130" t="n">
        <f aca="false">F302+G302</f>
        <v>20.37</v>
      </c>
      <c r="F302" s="130" t="n">
        <f aca="false">0.04*H302</f>
        <v>11.64</v>
      </c>
      <c r="G302" s="130" t="n">
        <f aca="false">0.03*H302</f>
        <v>8.73</v>
      </c>
      <c r="H302" s="130" t="n">
        <f aca="false">T302</f>
        <v>291</v>
      </c>
      <c r="I302" s="130" t="n">
        <f aca="false">0.6*C302</f>
        <v>186.822</v>
      </c>
      <c r="J302" s="212"/>
      <c r="K302" s="212"/>
      <c r="L302" s="212"/>
      <c r="M302" s="212"/>
      <c r="N302" s="212"/>
      <c r="O302" s="130" t="n">
        <v>26533</v>
      </c>
      <c r="P302" s="130" t="n">
        <v>26824</v>
      </c>
      <c r="Q302" s="254"/>
      <c r="R302" s="255"/>
      <c r="S302" s="253" t="n">
        <v>1</v>
      </c>
      <c r="T302" s="130" t="n">
        <f aca="false">(P302-O302)*S302</f>
        <v>291</v>
      </c>
      <c r="U302" s="678" t="s">
        <v>1014</v>
      </c>
      <c r="V302" s="407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06" t="s">
        <v>469</v>
      </c>
      <c r="C303" s="130" t="n">
        <f aca="false">H303+E303</f>
        <v>1273.3</v>
      </c>
      <c r="D303" s="130"/>
      <c r="E303" s="130" t="n">
        <f aca="false">F303+G303</f>
        <v>83.3</v>
      </c>
      <c r="F303" s="130" t="n">
        <f aca="false">0.04*H303</f>
        <v>47.6</v>
      </c>
      <c r="G303" s="130" t="n">
        <f aca="false">0.03*H303</f>
        <v>35.7</v>
      </c>
      <c r="H303" s="130" t="n">
        <f aca="false">T303</f>
        <v>1190</v>
      </c>
      <c r="I303" s="130" t="n">
        <f aca="false">0.6*C303</f>
        <v>763.98</v>
      </c>
      <c r="J303" s="212"/>
      <c r="K303" s="212"/>
      <c r="L303" s="212"/>
      <c r="M303" s="212"/>
      <c r="N303" s="212"/>
      <c r="O303" s="130" t="n">
        <v>247035</v>
      </c>
      <c r="P303" s="130" t="n">
        <v>248225</v>
      </c>
      <c r="Q303" s="254"/>
      <c r="R303" s="255"/>
      <c r="S303" s="253" t="n">
        <v>1</v>
      </c>
      <c r="T303" s="130" t="n">
        <f aca="false">(P303-O303)*S303</f>
        <v>1190</v>
      </c>
      <c r="U303" s="678" t="s">
        <v>1015</v>
      </c>
      <c r="V303" s="407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06" t="s">
        <v>471</v>
      </c>
      <c r="C304" s="130" t="n">
        <f aca="false">H304+E304</f>
        <v>3453.96</v>
      </c>
      <c r="D304" s="130"/>
      <c r="E304" s="130" t="n">
        <f aca="false">F304+G304</f>
        <v>225.96</v>
      </c>
      <c r="F304" s="130" t="n">
        <f aca="false">0.04*H304</f>
        <v>129.12</v>
      </c>
      <c r="G304" s="130" t="n">
        <f aca="false">0.03*H304</f>
        <v>96.84</v>
      </c>
      <c r="H304" s="130" t="n">
        <f aca="false">T304</f>
        <v>3228</v>
      </c>
      <c r="I304" s="130" t="n">
        <f aca="false">0.6*C304</f>
        <v>2072.376</v>
      </c>
      <c r="J304" s="212"/>
      <c r="K304" s="212"/>
      <c r="L304" s="212"/>
      <c r="M304" s="212"/>
      <c r="N304" s="212"/>
      <c r="O304" s="130" t="n">
        <v>396766</v>
      </c>
      <c r="P304" s="130" t="n">
        <v>399994</v>
      </c>
      <c r="Q304" s="254"/>
      <c r="R304" s="255"/>
      <c r="S304" s="253" t="n">
        <v>1</v>
      </c>
      <c r="T304" s="130" t="n">
        <f aca="false">(P304-O304)*S304</f>
        <v>3228</v>
      </c>
      <c r="U304" s="678" t="s">
        <v>1016</v>
      </c>
      <c r="V304" s="407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06" t="s">
        <v>901</v>
      </c>
      <c r="C305" s="130" t="n">
        <f aca="false">H305+E305</f>
        <v>188.32</v>
      </c>
      <c r="D305" s="130"/>
      <c r="E305" s="130" t="n">
        <f aca="false">F305+G305</f>
        <v>12.32</v>
      </c>
      <c r="F305" s="130" t="n">
        <f aca="false">0.04*H305</f>
        <v>7.04</v>
      </c>
      <c r="G305" s="130" t="n">
        <f aca="false">0.03*H305</f>
        <v>5.28</v>
      </c>
      <c r="H305" s="130" t="n">
        <f aca="false">T305</f>
        <v>176</v>
      </c>
      <c r="I305" s="130" t="n">
        <f aca="false">0.6*C305</f>
        <v>112.992</v>
      </c>
      <c r="J305" s="212"/>
      <c r="K305" s="212"/>
      <c r="L305" s="212"/>
      <c r="M305" s="212"/>
      <c r="N305" s="212"/>
      <c r="O305" s="130" t="n">
        <v>80388</v>
      </c>
      <c r="P305" s="130" t="n">
        <v>80564</v>
      </c>
      <c r="Q305" s="254"/>
      <c r="R305" s="255"/>
      <c r="S305" s="253" t="n">
        <v>1</v>
      </c>
      <c r="T305" s="130" t="n">
        <f aca="false">(P305-O305)*S305</f>
        <v>176</v>
      </c>
      <c r="U305" s="678" t="s">
        <v>1017</v>
      </c>
      <c r="V305" s="407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06" t="s">
        <v>475</v>
      </c>
      <c r="C306" s="130" t="n">
        <f aca="false">H306+E306</f>
        <v>470.8</v>
      </c>
      <c r="D306" s="130"/>
      <c r="E306" s="130" t="n">
        <f aca="false">F306+G306</f>
        <v>30.8</v>
      </c>
      <c r="F306" s="130" t="n">
        <f aca="false">0.04*H306</f>
        <v>17.6</v>
      </c>
      <c r="G306" s="130" t="n">
        <f aca="false">0.03*H306</f>
        <v>13.2</v>
      </c>
      <c r="H306" s="130" t="n">
        <f aca="false">T306</f>
        <v>440</v>
      </c>
      <c r="I306" s="130" t="n">
        <f aca="false">0.6*C306</f>
        <v>282.48</v>
      </c>
      <c r="J306" s="212"/>
      <c r="K306" s="212"/>
      <c r="L306" s="212"/>
      <c r="M306" s="212"/>
      <c r="N306" s="212"/>
      <c r="O306" s="130" t="n">
        <v>199969</v>
      </c>
      <c r="P306" s="130" t="n">
        <v>200409</v>
      </c>
      <c r="Q306" s="254"/>
      <c r="R306" s="255"/>
      <c r="S306" s="253" t="n">
        <v>1</v>
      </c>
      <c r="T306" s="130" t="n">
        <f aca="false">(P306-O306)*S306</f>
        <v>440</v>
      </c>
      <c r="U306" s="678" t="s">
        <v>1018</v>
      </c>
      <c r="V306" s="407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06" t="s">
        <v>477</v>
      </c>
      <c r="C307" s="130" t="n">
        <f aca="false">H307+E307</f>
        <v>841.02</v>
      </c>
      <c r="D307" s="130"/>
      <c r="E307" s="130" t="n">
        <f aca="false">F307+G307</f>
        <v>55.02</v>
      </c>
      <c r="F307" s="130" t="n">
        <f aca="false">0.04*H307</f>
        <v>31.44</v>
      </c>
      <c r="G307" s="130" t="n">
        <f aca="false">0.03*H307</f>
        <v>23.58</v>
      </c>
      <c r="H307" s="130" t="n">
        <f aca="false">T307</f>
        <v>786</v>
      </c>
      <c r="I307" s="130" t="n">
        <f aca="false">0.6*C307</f>
        <v>504.612</v>
      </c>
      <c r="J307" s="212"/>
      <c r="K307" s="212"/>
      <c r="L307" s="212"/>
      <c r="M307" s="212"/>
      <c r="N307" s="212"/>
      <c r="O307" s="130" t="n">
        <v>345708</v>
      </c>
      <c r="P307" s="130" t="n">
        <v>346494</v>
      </c>
      <c r="Q307" s="254"/>
      <c r="R307" s="255"/>
      <c r="S307" s="253" t="n">
        <v>1</v>
      </c>
      <c r="T307" s="130" t="n">
        <f aca="false">(P307-O307)*S307</f>
        <v>786</v>
      </c>
      <c r="U307" s="678" t="s">
        <v>1019</v>
      </c>
      <c r="V307" s="407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06" t="s">
        <v>459</v>
      </c>
      <c r="C308" s="130" t="n">
        <f aca="false">H308+E308</f>
        <v>1751.59</v>
      </c>
      <c r="D308" s="130"/>
      <c r="E308" s="130" t="n">
        <f aca="false">F308+G308</f>
        <v>114.59</v>
      </c>
      <c r="F308" s="130" t="n">
        <f aca="false">0.04*H308</f>
        <v>65.48</v>
      </c>
      <c r="G308" s="130" t="n">
        <f aca="false">0.03*H308</f>
        <v>49.11</v>
      </c>
      <c r="H308" s="130" t="n">
        <f aca="false">T308</f>
        <v>1637</v>
      </c>
      <c r="I308" s="130" t="n">
        <f aca="false">0.6*C308</f>
        <v>1050.954</v>
      </c>
      <c r="J308" s="212"/>
      <c r="K308" s="212"/>
      <c r="L308" s="212"/>
      <c r="M308" s="212"/>
      <c r="N308" s="212"/>
      <c r="O308" s="130" t="n">
        <v>284329</v>
      </c>
      <c r="P308" s="130" t="n">
        <v>285966</v>
      </c>
      <c r="Q308" s="254"/>
      <c r="R308" s="255"/>
      <c r="S308" s="253" t="n">
        <v>1</v>
      </c>
      <c r="T308" s="130" t="n">
        <f aca="false">(P308-O308)*S308</f>
        <v>1637</v>
      </c>
      <c r="U308" s="678" t="s">
        <v>1011</v>
      </c>
      <c r="V308" s="407" t="s">
        <v>460</v>
      </c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06" t="s">
        <v>479</v>
      </c>
      <c r="C309" s="130" t="n">
        <f aca="false">H309+E309</f>
        <v>0</v>
      </c>
      <c r="D309" s="130"/>
      <c r="E309" s="130" t="n">
        <f aca="false">F309+G309</f>
        <v>0</v>
      </c>
      <c r="F309" s="130" t="n">
        <f aca="false">0.04*H309</f>
        <v>0</v>
      </c>
      <c r="G309" s="130" t="n">
        <f aca="false">0.03*H309</f>
        <v>0</v>
      </c>
      <c r="H309" s="130" t="n">
        <f aca="false">T309</f>
        <v>0</v>
      </c>
      <c r="I309" s="130" t="n">
        <f aca="false">0.6*C309</f>
        <v>0</v>
      </c>
      <c r="J309" s="212"/>
      <c r="K309" s="212"/>
      <c r="L309" s="212"/>
      <c r="M309" s="212"/>
      <c r="N309" s="212"/>
      <c r="O309" s="130" t="n">
        <v>392079</v>
      </c>
      <c r="P309" s="130" t="n">
        <v>392079</v>
      </c>
      <c r="Q309" s="254"/>
      <c r="R309" s="255"/>
      <c r="S309" s="253" t="n">
        <v>1</v>
      </c>
      <c r="T309" s="130" t="n">
        <f aca="false">(P309-O309)*S309</f>
        <v>0</v>
      </c>
      <c r="U309" s="678" t="n">
        <v>806</v>
      </c>
      <c r="V309" s="407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06" t="s">
        <v>480</v>
      </c>
      <c r="C310" s="130" t="n">
        <f aca="false">H310+E310</f>
        <v>2433.18</v>
      </c>
      <c r="D310" s="130"/>
      <c r="E310" s="130" t="n">
        <f aca="false">F310+G310</f>
        <v>159.18</v>
      </c>
      <c r="F310" s="130" t="n">
        <f aca="false">0.04*H310</f>
        <v>90.96</v>
      </c>
      <c r="G310" s="130" t="n">
        <f aca="false">0.03*H310</f>
        <v>68.22</v>
      </c>
      <c r="H310" s="130" t="n">
        <f aca="false">T310</f>
        <v>2274</v>
      </c>
      <c r="I310" s="130" t="n">
        <f aca="false">0.6*C310</f>
        <v>1459.908</v>
      </c>
      <c r="J310" s="212"/>
      <c r="K310" s="212"/>
      <c r="L310" s="212"/>
      <c r="M310" s="212"/>
      <c r="N310" s="212"/>
      <c r="O310" s="130" t="n">
        <v>126313</v>
      </c>
      <c r="P310" s="130" t="n">
        <v>128587</v>
      </c>
      <c r="Q310" s="254"/>
      <c r="R310" s="255"/>
      <c r="S310" s="253" t="n">
        <v>1</v>
      </c>
      <c r="T310" s="130" t="n">
        <f aca="false">(P310-O310)*S310</f>
        <v>2274</v>
      </c>
      <c r="U310" s="678" t="s">
        <v>1020</v>
      </c>
      <c r="V310" s="407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06" t="s">
        <v>482</v>
      </c>
      <c r="C311" s="130" t="n">
        <f aca="false">H311+E311</f>
        <v>0</v>
      </c>
      <c r="D311" s="130"/>
      <c r="E311" s="130" t="n">
        <f aca="false">F311+G311</f>
        <v>0</v>
      </c>
      <c r="F311" s="130" t="n">
        <f aca="false">0.04*H311</f>
        <v>0</v>
      </c>
      <c r="G311" s="130" t="n">
        <f aca="false">0.03*H311</f>
        <v>0</v>
      </c>
      <c r="H311" s="130" t="n">
        <f aca="false">T311</f>
        <v>0</v>
      </c>
      <c r="I311" s="130" t="n">
        <f aca="false">0.6*C311</f>
        <v>0</v>
      </c>
      <c r="J311" s="212"/>
      <c r="K311" s="212"/>
      <c r="L311" s="212"/>
      <c r="M311" s="212"/>
      <c r="N311" s="212"/>
      <c r="O311" s="130" t="n">
        <v>29110</v>
      </c>
      <c r="P311" s="130" t="n">
        <v>29110</v>
      </c>
      <c r="Q311" s="254"/>
      <c r="R311" s="255"/>
      <c r="S311" s="253" t="n">
        <v>1</v>
      </c>
      <c r="T311" s="130" t="n">
        <f aca="false">(P311-O311)*S311</f>
        <v>0</v>
      </c>
      <c r="U311" s="678" t="n">
        <v>2125</v>
      </c>
      <c r="V311" s="407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06"/>
      <c r="C312" s="413"/>
      <c r="D312" s="130"/>
      <c r="E312" s="130"/>
      <c r="F312" s="130"/>
      <c r="G312" s="130"/>
      <c r="H312" s="130"/>
      <c r="I312" s="130"/>
      <c r="J312" s="212"/>
      <c r="K312" s="212"/>
      <c r="L312" s="212"/>
      <c r="M312" s="212"/>
      <c r="N312" s="212"/>
      <c r="O312" s="130"/>
      <c r="P312" s="130"/>
      <c r="Q312" s="254"/>
      <c r="R312" s="255"/>
      <c r="S312" s="253"/>
      <c r="T312" s="130"/>
      <c r="U312" s="678"/>
      <c r="V312" s="407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06" t="s">
        <v>902</v>
      </c>
      <c r="C313" s="130" t="n">
        <f aca="false">H313+E313</f>
        <v>178.69</v>
      </c>
      <c r="D313" s="130"/>
      <c r="E313" s="130" t="n">
        <f aca="false">F313+G313</f>
        <v>11.69</v>
      </c>
      <c r="F313" s="130" t="n">
        <f aca="false">0.04*H313</f>
        <v>6.68</v>
      </c>
      <c r="G313" s="130" t="n">
        <f aca="false">0.03*H313</f>
        <v>5.01</v>
      </c>
      <c r="H313" s="130" t="n">
        <f aca="false">T313</f>
        <v>167</v>
      </c>
      <c r="I313" s="130" t="n">
        <f aca="false">0.6*C313</f>
        <v>107.214</v>
      </c>
      <c r="J313" s="212"/>
      <c r="K313" s="212"/>
      <c r="L313" s="212"/>
      <c r="M313" s="212"/>
      <c r="N313" s="212"/>
      <c r="O313" s="130" t="n">
        <v>86065</v>
      </c>
      <c r="P313" s="130" t="n">
        <v>86232</v>
      </c>
      <c r="Q313" s="254"/>
      <c r="R313" s="255"/>
      <c r="S313" s="253" t="n">
        <v>1</v>
      </c>
      <c r="T313" s="130" t="n">
        <f aca="false">(P313-O313)*S313</f>
        <v>167</v>
      </c>
      <c r="U313" s="678" t="s">
        <v>1021</v>
      </c>
      <c r="V313" s="407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06" t="s">
        <v>486</v>
      </c>
      <c r="C314" s="130" t="n">
        <f aca="false">H314+E314</f>
        <v>813.2</v>
      </c>
      <c r="D314" s="130"/>
      <c r="E314" s="130" t="n">
        <f aca="false">F314+G314</f>
        <v>53.2</v>
      </c>
      <c r="F314" s="130" t="n">
        <f aca="false">0.04*H314</f>
        <v>30.4</v>
      </c>
      <c r="G314" s="130" t="n">
        <f aca="false">0.03*H314</f>
        <v>22.8</v>
      </c>
      <c r="H314" s="130" t="n">
        <f aca="false">T314</f>
        <v>760</v>
      </c>
      <c r="I314" s="130" t="n">
        <f aca="false">0.6*C314</f>
        <v>487.92</v>
      </c>
      <c r="J314" s="212"/>
      <c r="K314" s="212"/>
      <c r="L314" s="212"/>
      <c r="M314" s="212"/>
      <c r="N314" s="212"/>
      <c r="O314" s="130" t="n">
        <v>291731</v>
      </c>
      <c r="P314" s="130" t="n">
        <v>292491</v>
      </c>
      <c r="Q314" s="254"/>
      <c r="R314" s="255"/>
      <c r="S314" s="253" t="n">
        <v>1</v>
      </c>
      <c r="T314" s="130" t="n">
        <f aca="false">(P314-O314)*S314</f>
        <v>760</v>
      </c>
      <c r="U314" s="678" t="s">
        <v>1022</v>
      </c>
      <c r="V314" s="407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06"/>
      <c r="C315" s="130"/>
      <c r="D315" s="130"/>
      <c r="E315" s="130"/>
      <c r="F315" s="130"/>
      <c r="G315" s="130"/>
      <c r="H315" s="130"/>
      <c r="I315" s="130"/>
      <c r="J315" s="212"/>
      <c r="K315" s="212"/>
      <c r="L315" s="212"/>
      <c r="M315" s="212"/>
      <c r="N315" s="212"/>
      <c r="O315" s="130"/>
      <c r="P315" s="130"/>
      <c r="Q315" s="254"/>
      <c r="R315" s="255"/>
      <c r="S315" s="253"/>
      <c r="T315" s="130"/>
      <c r="U315" s="678"/>
      <c r="V315" s="407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06" t="s">
        <v>488</v>
      </c>
      <c r="C316" s="130" t="n">
        <f aca="false">H316+E316</f>
        <v>12647.4</v>
      </c>
      <c r="D316" s="130"/>
      <c r="E316" s="130" t="n">
        <f aca="false">F316+G316</f>
        <v>827.4</v>
      </c>
      <c r="F316" s="130" t="n">
        <f aca="false">0.04*H316</f>
        <v>472.8</v>
      </c>
      <c r="G316" s="130" t="n">
        <f aca="false">0.03*H316</f>
        <v>354.6</v>
      </c>
      <c r="H316" s="130" t="n">
        <f aca="false">T316</f>
        <v>11820</v>
      </c>
      <c r="I316" s="130" t="n">
        <f aca="false">0.6*C316</f>
        <v>7588.44</v>
      </c>
      <c r="J316" s="212"/>
      <c r="K316" s="212"/>
      <c r="L316" s="212"/>
      <c r="M316" s="212"/>
      <c r="N316" s="212"/>
      <c r="O316" s="130" t="n">
        <v>20606</v>
      </c>
      <c r="P316" s="130" t="n">
        <v>21197</v>
      </c>
      <c r="Q316" s="254"/>
      <c r="R316" s="255"/>
      <c r="S316" s="253" t="n">
        <v>20</v>
      </c>
      <c r="T316" s="130" t="n">
        <f aca="false">(P316-O316)*S316</f>
        <v>11820</v>
      </c>
      <c r="U316" s="678" t="s">
        <v>1023</v>
      </c>
      <c r="V316" s="407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06" t="s">
        <v>490</v>
      </c>
      <c r="C317" s="130" t="n">
        <f aca="false">H317+E317</f>
        <v>7737.17</v>
      </c>
      <c r="D317" s="130"/>
      <c r="E317" s="130" t="n">
        <f aca="false">F317+G317</f>
        <v>506.17</v>
      </c>
      <c r="F317" s="130" t="n">
        <f aca="false">0.04*H317</f>
        <v>289.24</v>
      </c>
      <c r="G317" s="130" t="n">
        <f aca="false">0.03*H317</f>
        <v>216.93</v>
      </c>
      <c r="H317" s="130" t="n">
        <f aca="false">T317</f>
        <v>7231</v>
      </c>
      <c r="I317" s="130" t="n">
        <f aca="false">0.6*C317</f>
        <v>4642.302</v>
      </c>
      <c r="J317" s="212"/>
      <c r="K317" s="212"/>
      <c r="L317" s="212"/>
      <c r="M317" s="212"/>
      <c r="N317" s="212"/>
      <c r="O317" s="130" t="n">
        <v>248509</v>
      </c>
      <c r="P317" s="130" t="n">
        <v>255740</v>
      </c>
      <c r="Q317" s="254"/>
      <c r="R317" s="255"/>
      <c r="S317" s="253" t="n">
        <v>1</v>
      </c>
      <c r="T317" s="130" t="n">
        <f aca="false">(P317-O317)*S317</f>
        <v>7231</v>
      </c>
      <c r="U317" s="678" t="s">
        <v>1024</v>
      </c>
      <c r="V317" s="407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408" t="s">
        <v>903</v>
      </c>
      <c r="C318" s="130" t="n">
        <f aca="false">H318+E318</f>
        <v>3177.9</v>
      </c>
      <c r="D318" s="130"/>
      <c r="E318" s="130" t="n">
        <f aca="false">F318+G318</f>
        <v>207.9</v>
      </c>
      <c r="F318" s="130" t="n">
        <f aca="false">0.04*H318</f>
        <v>118.8</v>
      </c>
      <c r="G318" s="130" t="n">
        <f aca="false">0.03*H318</f>
        <v>89.1</v>
      </c>
      <c r="H318" s="130" t="n">
        <f aca="false">T318</f>
        <v>2970</v>
      </c>
      <c r="I318" s="130" t="n">
        <f aca="false">0.6*C318</f>
        <v>1906.74</v>
      </c>
      <c r="J318" s="212"/>
      <c r="K318" s="212"/>
      <c r="L318" s="212"/>
      <c r="M318" s="212"/>
      <c r="N318" s="212"/>
      <c r="O318" s="130" t="n">
        <v>567290</v>
      </c>
      <c r="P318" s="130" t="n">
        <v>570260</v>
      </c>
      <c r="Q318" s="254"/>
      <c r="R318" s="255"/>
      <c r="S318" s="253" t="n">
        <v>1</v>
      </c>
      <c r="T318" s="130" t="n">
        <f aca="false">(P318-O318)*S318</f>
        <v>2970</v>
      </c>
      <c r="U318" s="678" t="n">
        <v>35821</v>
      </c>
      <c r="V318" s="129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143" t="s">
        <v>396</v>
      </c>
      <c r="C319" s="130" t="n">
        <f aca="false">H319+E319</f>
        <v>789.66</v>
      </c>
      <c r="D319" s="130"/>
      <c r="E319" s="130" t="n">
        <f aca="false">F319+G319</f>
        <v>51.66</v>
      </c>
      <c r="F319" s="130" t="n">
        <f aca="false">0.04*H319</f>
        <v>29.52</v>
      </c>
      <c r="G319" s="130" t="n">
        <f aca="false">0.03*H319</f>
        <v>22.14</v>
      </c>
      <c r="H319" s="130" t="n">
        <f aca="false">T319</f>
        <v>738</v>
      </c>
      <c r="I319" s="130" t="n">
        <f aca="false">0.6*C319</f>
        <v>473.796</v>
      </c>
      <c r="J319" s="212"/>
      <c r="K319" s="212"/>
      <c r="L319" s="212"/>
      <c r="M319" s="212"/>
      <c r="N319" s="212"/>
      <c r="O319" s="130" t="n">
        <v>28622</v>
      </c>
      <c r="P319" s="130" t="n">
        <v>29360</v>
      </c>
      <c r="Q319" s="254"/>
      <c r="R319" s="255"/>
      <c r="S319" s="253" t="n">
        <v>1</v>
      </c>
      <c r="T319" s="130" t="n">
        <f aca="false">(P319-O319)*S319</f>
        <v>738</v>
      </c>
      <c r="U319" s="678" t="n">
        <v>103473542</v>
      </c>
      <c r="V319" s="129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408" t="s">
        <v>459</v>
      </c>
      <c r="C320" s="130" t="n">
        <f aca="false">H320+E320</f>
        <v>619.53</v>
      </c>
      <c r="D320" s="130"/>
      <c r="E320" s="130" t="n">
        <f aca="false">F320+G320</f>
        <v>40.53</v>
      </c>
      <c r="F320" s="130" t="n">
        <f aca="false">0.04*H320</f>
        <v>23.16</v>
      </c>
      <c r="G320" s="130" t="n">
        <f aca="false">0.03*H320</f>
        <v>17.37</v>
      </c>
      <c r="H320" s="130" t="n">
        <f aca="false">T320</f>
        <v>579</v>
      </c>
      <c r="I320" s="130" t="n">
        <f aca="false">0.6*C320</f>
        <v>371.718</v>
      </c>
      <c r="J320" s="212"/>
      <c r="K320" s="212"/>
      <c r="L320" s="212"/>
      <c r="M320" s="212"/>
      <c r="N320" s="212"/>
      <c r="O320" s="130" t="n">
        <v>24750</v>
      </c>
      <c r="P320" s="130" t="n">
        <v>25329</v>
      </c>
      <c r="Q320" s="254"/>
      <c r="R320" s="255"/>
      <c r="S320" s="253" t="n">
        <v>1</v>
      </c>
      <c r="T320" s="130" t="n">
        <f aca="false">(P320-O320)*S320</f>
        <v>579</v>
      </c>
      <c r="U320" s="678" t="n">
        <v>103095559</v>
      </c>
      <c r="V320" s="129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408" t="s">
        <v>496</v>
      </c>
      <c r="C321" s="130" t="n">
        <f aca="false">H321+E321</f>
        <v>883.82</v>
      </c>
      <c r="D321" s="130"/>
      <c r="E321" s="130" t="n">
        <f aca="false">F321+G321</f>
        <v>57.82</v>
      </c>
      <c r="F321" s="130" t="n">
        <f aca="false">0.04*H321</f>
        <v>33.04</v>
      </c>
      <c r="G321" s="130" t="n">
        <f aca="false">0.03*H321</f>
        <v>24.78</v>
      </c>
      <c r="H321" s="130" t="n">
        <f aca="false">T321</f>
        <v>826</v>
      </c>
      <c r="I321" s="130" t="n">
        <f aca="false">0.6*C321</f>
        <v>530.292</v>
      </c>
      <c r="J321" s="212"/>
      <c r="K321" s="212"/>
      <c r="L321" s="212"/>
      <c r="M321" s="212"/>
      <c r="N321" s="212"/>
      <c r="O321" s="130" t="n">
        <v>43073</v>
      </c>
      <c r="P321" s="130" t="n">
        <v>43899</v>
      </c>
      <c r="Q321" s="254"/>
      <c r="R321" s="255"/>
      <c r="S321" s="253" t="n">
        <v>1</v>
      </c>
      <c r="T321" s="130" t="n">
        <f aca="false">(P321-O321)*S321</f>
        <v>826</v>
      </c>
      <c r="U321" s="678" t="s">
        <v>1025</v>
      </c>
      <c r="V321" s="129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379" t="s">
        <v>498</v>
      </c>
      <c r="C322" s="130" t="n">
        <f aca="false">H322+E322</f>
        <v>386.27</v>
      </c>
      <c r="D322" s="130"/>
      <c r="E322" s="130" t="n">
        <f aca="false">F322+G322</f>
        <v>25.27</v>
      </c>
      <c r="F322" s="130" t="n">
        <f aca="false">0.04*H322</f>
        <v>14.44</v>
      </c>
      <c r="G322" s="130" t="n">
        <f aca="false">0.03*H322</f>
        <v>10.83</v>
      </c>
      <c r="H322" s="130" t="n">
        <f aca="false">T322</f>
        <v>361</v>
      </c>
      <c r="I322" s="130" t="n">
        <f aca="false">0.6*C322</f>
        <v>231.762</v>
      </c>
      <c r="J322" s="212"/>
      <c r="K322" s="212"/>
      <c r="L322" s="212"/>
      <c r="M322" s="212"/>
      <c r="N322" s="212"/>
      <c r="O322" s="130" t="n">
        <v>59063</v>
      </c>
      <c r="P322" s="130" t="n">
        <v>59424</v>
      </c>
      <c r="Q322" s="254"/>
      <c r="R322" s="255"/>
      <c r="S322" s="253" t="n">
        <v>1</v>
      </c>
      <c r="T322" s="130" t="n">
        <f aca="false">(P322-O322)*S322</f>
        <v>361</v>
      </c>
      <c r="U322" s="678" t="n">
        <v>4616</v>
      </c>
      <c r="V322" s="129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379" t="s">
        <v>500</v>
      </c>
      <c r="C323" s="130" t="n">
        <f aca="false">H323+E323</f>
        <v>8912.03</v>
      </c>
      <c r="D323" s="130"/>
      <c r="E323" s="130" t="n">
        <f aca="false">F323+G323</f>
        <v>583.03</v>
      </c>
      <c r="F323" s="130" t="n">
        <f aca="false">0.04*H323</f>
        <v>333.16</v>
      </c>
      <c r="G323" s="130" t="n">
        <f aca="false">0.03*H323</f>
        <v>249.87</v>
      </c>
      <c r="H323" s="130" t="n">
        <f aca="false">T323</f>
        <v>8329</v>
      </c>
      <c r="I323" s="130" t="n">
        <f aca="false">0.6*C323</f>
        <v>5347.218</v>
      </c>
      <c r="J323" s="212"/>
      <c r="K323" s="212"/>
      <c r="L323" s="212"/>
      <c r="M323" s="212"/>
      <c r="N323" s="212"/>
      <c r="O323" s="130" t="n">
        <v>65819</v>
      </c>
      <c r="P323" s="130" t="n">
        <v>67625</v>
      </c>
      <c r="Q323" s="254"/>
      <c r="R323" s="255"/>
      <c r="S323" s="253" t="n">
        <v>20</v>
      </c>
      <c r="T323" s="130" t="n">
        <f aca="false">(P323-O323)*S323-T326-C327-T286-T317-T324-T325-T167-T168-T173</f>
        <v>8329</v>
      </c>
      <c r="U323" s="678" t="s">
        <v>1026</v>
      </c>
      <c r="V323" s="129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379" t="s">
        <v>501</v>
      </c>
      <c r="C324" s="130" t="n">
        <f aca="false">H324+E324</f>
        <v>5153.12</v>
      </c>
      <c r="D324" s="130"/>
      <c r="E324" s="130" t="n">
        <f aca="false">F324+G324</f>
        <v>337.12</v>
      </c>
      <c r="F324" s="130" t="n">
        <f aca="false">0.04*H324</f>
        <v>192.64</v>
      </c>
      <c r="G324" s="130" t="n">
        <f aca="false">0.03*H324</f>
        <v>144.48</v>
      </c>
      <c r="H324" s="130" t="n">
        <f aca="false">T324</f>
        <v>4816</v>
      </c>
      <c r="I324" s="130" t="n">
        <f aca="false">0.6*C324</f>
        <v>3091.872</v>
      </c>
      <c r="J324" s="212"/>
      <c r="K324" s="212"/>
      <c r="L324" s="212"/>
      <c r="M324" s="212"/>
      <c r="N324" s="212"/>
      <c r="O324" s="130" t="n">
        <v>56518</v>
      </c>
      <c r="P324" s="130" t="n">
        <v>61334</v>
      </c>
      <c r="Q324" s="254"/>
      <c r="R324" s="255"/>
      <c r="S324" s="253" t="n">
        <v>1</v>
      </c>
      <c r="T324" s="130" t="n">
        <f aca="false">(P324-O324)*S324</f>
        <v>4816</v>
      </c>
      <c r="U324" s="678" t="s">
        <v>1027</v>
      </c>
      <c r="V324" s="129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379"/>
      <c r="C325" s="130" t="n">
        <f aca="false">H325+E325</f>
        <v>680.52</v>
      </c>
      <c r="D325" s="130"/>
      <c r="E325" s="130" t="n">
        <f aca="false">F325+G325</f>
        <v>44.52</v>
      </c>
      <c r="F325" s="130" t="n">
        <f aca="false">0.04*H325</f>
        <v>25.44</v>
      </c>
      <c r="G325" s="130" t="n">
        <f aca="false">0.03*H325</f>
        <v>19.08</v>
      </c>
      <c r="H325" s="130" t="n">
        <f aca="false">T325</f>
        <v>636</v>
      </c>
      <c r="I325" s="130" t="n">
        <f aca="false">0.6*C325</f>
        <v>408.312</v>
      </c>
      <c r="J325" s="212"/>
      <c r="K325" s="212"/>
      <c r="L325" s="212"/>
      <c r="M325" s="212"/>
      <c r="N325" s="212"/>
      <c r="O325" s="130" t="n">
        <v>15936</v>
      </c>
      <c r="P325" s="130" t="n">
        <v>16572</v>
      </c>
      <c r="Q325" s="254"/>
      <c r="R325" s="255"/>
      <c r="S325" s="253" t="n">
        <v>1</v>
      </c>
      <c r="T325" s="130" t="n">
        <f aca="false">(P325-O325)*S325</f>
        <v>636</v>
      </c>
      <c r="U325" s="678" t="s">
        <v>1028</v>
      </c>
      <c r="V325" s="129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379" t="s">
        <v>501</v>
      </c>
      <c r="C326" s="130" t="n">
        <f aca="false">H326+E326</f>
        <v>1050.74</v>
      </c>
      <c r="D326" s="130"/>
      <c r="E326" s="130" t="n">
        <f aca="false">F326+G326</f>
        <v>68.74</v>
      </c>
      <c r="F326" s="130" t="n">
        <f aca="false">0.04*H326</f>
        <v>39.28</v>
      </c>
      <c r="G326" s="130" t="n">
        <f aca="false">0.03*H326</f>
        <v>29.46</v>
      </c>
      <c r="H326" s="130" t="n">
        <f aca="false">T326</f>
        <v>982</v>
      </c>
      <c r="I326" s="130" t="n">
        <f aca="false">0.6*C326</f>
        <v>630.444</v>
      </c>
      <c r="J326" s="212"/>
      <c r="K326" s="212"/>
      <c r="L326" s="212"/>
      <c r="M326" s="212"/>
      <c r="N326" s="212"/>
      <c r="O326" s="130" t="n">
        <v>11012</v>
      </c>
      <c r="P326" s="130" t="n">
        <v>11994</v>
      </c>
      <c r="Q326" s="254"/>
      <c r="R326" s="255"/>
      <c r="S326" s="253" t="n">
        <v>1</v>
      </c>
      <c r="T326" s="130" t="n">
        <f aca="false">(P326-O326)*S326</f>
        <v>982</v>
      </c>
      <c r="U326" s="678" t="s">
        <v>1029</v>
      </c>
      <c r="V326" s="129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408"/>
      <c r="C327" s="130" t="n">
        <v>12000</v>
      </c>
      <c r="D327" s="130"/>
      <c r="E327" s="130"/>
      <c r="F327" s="130"/>
      <c r="G327" s="130"/>
      <c r="H327" s="130"/>
      <c r="I327" s="130"/>
      <c r="J327" s="212"/>
      <c r="K327" s="212"/>
      <c r="L327" s="212"/>
      <c r="M327" s="212"/>
      <c r="N327" s="212"/>
      <c r="O327" s="130"/>
      <c r="P327" s="130"/>
      <c r="Q327" s="254"/>
      <c r="R327" s="255"/>
      <c r="S327" s="253"/>
      <c r="T327" s="130" t="n">
        <v>0</v>
      </c>
      <c r="U327" s="678"/>
      <c r="V327" s="129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2" t="s">
        <v>506</v>
      </c>
      <c r="C328" s="161" t="n">
        <f aca="false">SUM(C286:C327)</f>
        <v>110059.08</v>
      </c>
      <c r="D328" s="148"/>
      <c r="E328" s="148"/>
      <c r="F328" s="148"/>
      <c r="G328" s="148"/>
      <c r="H328" s="148"/>
      <c r="I328" s="206" t="n">
        <f aca="false">0.6*C328</f>
        <v>66035.448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640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15" t="s">
        <v>507</v>
      </c>
      <c r="C329" s="161" t="n">
        <f aca="false">SUM(C166:C327)</f>
        <v>443707.635999998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640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640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640"/>
      <c r="V331" s="153"/>
      <c r="W331" s="19"/>
      <c r="X331" s="9"/>
      <c r="Y331" s="9"/>
      <c r="Z331" s="9"/>
      <c r="AA331" s="9"/>
      <c r="AB331" s="9"/>
      <c r="AC331" s="9"/>
    </row>
    <row r="332" s="1" customFormat="true" ht="25.5" hidden="false" customHeight="false" outlineLevel="0" collapsed="false">
      <c r="A332" s="10"/>
      <c r="U332" s="684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31" t="s">
        <v>509</v>
      </c>
      <c r="C333" s="32" t="n">
        <f aca="false">H333+E333</f>
        <v>0</v>
      </c>
      <c r="D333" s="32"/>
      <c r="E333" s="32" t="n">
        <f aca="false">F333+G333</f>
        <v>0</v>
      </c>
      <c r="F333" s="32" t="n">
        <f aca="false">0.04*H333</f>
        <v>0</v>
      </c>
      <c r="G333" s="32" t="n">
        <f aca="false">0.03*H333</f>
        <v>0</v>
      </c>
      <c r="H333" s="32" t="n">
        <f aca="false">T333</f>
        <v>0</v>
      </c>
      <c r="I333" s="32" t="n">
        <f aca="false">0.6*C333</f>
        <v>0</v>
      </c>
      <c r="J333" s="35"/>
      <c r="K333" s="35"/>
      <c r="L333" s="35"/>
      <c r="M333" s="35"/>
      <c r="N333" s="35"/>
      <c r="O333" s="32" t="n">
        <v>12350</v>
      </c>
      <c r="P333" s="32" t="n">
        <v>12350</v>
      </c>
      <c r="Q333" s="35"/>
      <c r="R333" s="37"/>
      <c r="S333" s="69" t="n">
        <v>1</v>
      </c>
      <c r="T333" s="32" t="n">
        <f aca="false">(P333-O333)*S333</f>
        <v>0</v>
      </c>
      <c r="U333" s="418" t="n">
        <v>55953</v>
      </c>
      <c r="V333" s="39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31" t="s">
        <v>511</v>
      </c>
      <c r="C334" s="32" t="n">
        <f aca="false">H334+E334</f>
        <v>189.39</v>
      </c>
      <c r="D334" s="32"/>
      <c r="E334" s="32" t="n">
        <f aca="false">F334+G334</f>
        <v>12.39</v>
      </c>
      <c r="F334" s="32" t="n">
        <f aca="false">0.04*H334</f>
        <v>7.08</v>
      </c>
      <c r="G334" s="32" t="n">
        <f aca="false">0.03*H334</f>
        <v>5.31</v>
      </c>
      <c r="H334" s="32" t="n">
        <f aca="false">T334</f>
        <v>177</v>
      </c>
      <c r="I334" s="32" t="n">
        <f aca="false">0.6*C334</f>
        <v>113.634</v>
      </c>
      <c r="J334" s="35"/>
      <c r="K334" s="35"/>
      <c r="L334" s="35"/>
      <c r="M334" s="35"/>
      <c r="N334" s="35"/>
      <c r="O334" s="32" t="n">
        <v>17614</v>
      </c>
      <c r="P334" s="32" t="n">
        <v>17791</v>
      </c>
      <c r="Q334" s="35"/>
      <c r="R334" s="37"/>
      <c r="S334" s="69" t="n">
        <v>1</v>
      </c>
      <c r="T334" s="32" t="n">
        <f aca="false">(P334-O334)*S334</f>
        <v>177</v>
      </c>
      <c r="U334" s="418" t="n">
        <v>1485</v>
      </c>
      <c r="V334" s="39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16" t="s">
        <v>513</v>
      </c>
      <c r="C335" s="32" t="n">
        <f aca="false">H335+E335</f>
        <v>22.47</v>
      </c>
      <c r="D335" s="32"/>
      <c r="E335" s="32" t="n">
        <f aca="false">F335+G335</f>
        <v>1.47</v>
      </c>
      <c r="F335" s="32" t="n">
        <f aca="false">0.04*H335</f>
        <v>0.84</v>
      </c>
      <c r="G335" s="32" t="n">
        <f aca="false">0.03*H335</f>
        <v>0.63</v>
      </c>
      <c r="H335" s="32" t="n">
        <f aca="false">T335</f>
        <v>21</v>
      </c>
      <c r="I335" s="32" t="n">
        <f aca="false">0.6*C335</f>
        <v>13.482</v>
      </c>
      <c r="J335" s="35"/>
      <c r="K335" s="35"/>
      <c r="L335" s="35"/>
      <c r="M335" s="35"/>
      <c r="N335" s="35"/>
      <c r="O335" s="32" t="n">
        <v>15680</v>
      </c>
      <c r="P335" s="32" t="n">
        <v>15701</v>
      </c>
      <c r="Q335" s="35"/>
      <c r="R335" s="37"/>
      <c r="S335" s="69" t="n">
        <v>1</v>
      </c>
      <c r="T335" s="32" t="n">
        <f aca="false">(P335-O335)*S335</f>
        <v>21</v>
      </c>
      <c r="U335" s="418"/>
      <c r="V335" s="39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16" t="s">
        <v>515</v>
      </c>
      <c r="C336" s="32" t="n">
        <f aca="false">H336+E336</f>
        <v>1218.73</v>
      </c>
      <c r="D336" s="32"/>
      <c r="E336" s="32" t="n">
        <f aca="false">F336+G336</f>
        <v>79.73</v>
      </c>
      <c r="F336" s="32" t="n">
        <f aca="false">0.04*H336</f>
        <v>45.56</v>
      </c>
      <c r="G336" s="32" t="n">
        <f aca="false">0.03*H336</f>
        <v>34.17</v>
      </c>
      <c r="H336" s="32" t="n">
        <f aca="false">T336</f>
        <v>1139</v>
      </c>
      <c r="I336" s="32" t="n">
        <f aca="false">0.6*C336</f>
        <v>731.238</v>
      </c>
      <c r="J336" s="35"/>
      <c r="K336" s="35"/>
      <c r="L336" s="35"/>
      <c r="M336" s="35"/>
      <c r="N336" s="35"/>
      <c r="O336" s="339" t="n">
        <f aca="false">5808+36528+70463</f>
        <v>112799</v>
      </c>
      <c r="P336" s="339" t="n">
        <f aca="false">71376+5842+36720</f>
        <v>113938</v>
      </c>
      <c r="Q336" s="35"/>
      <c r="R336" s="37"/>
      <c r="S336" s="69" t="n">
        <v>1</v>
      </c>
      <c r="T336" s="32" t="n">
        <f aca="false">(P336-O336)*S336</f>
        <v>1139</v>
      </c>
      <c r="U336" s="418"/>
      <c r="V336" s="39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417" t="s">
        <v>517</v>
      </c>
      <c r="C337" s="32" t="n">
        <f aca="false">H337+E337</f>
        <v>135.89</v>
      </c>
      <c r="D337" s="32"/>
      <c r="E337" s="32" t="n">
        <f aca="false">F337+G337</f>
        <v>8.89</v>
      </c>
      <c r="F337" s="32" t="n">
        <f aca="false">0.04*H337</f>
        <v>5.08</v>
      </c>
      <c r="G337" s="32" t="n">
        <f aca="false">0.03*H337</f>
        <v>3.81</v>
      </c>
      <c r="H337" s="32" t="n">
        <f aca="false">T337</f>
        <v>127</v>
      </c>
      <c r="I337" s="32" t="n">
        <f aca="false">0.6*C337</f>
        <v>81.534</v>
      </c>
      <c r="J337" s="35"/>
      <c r="K337" s="35"/>
      <c r="L337" s="35"/>
      <c r="M337" s="35"/>
      <c r="N337" s="35"/>
      <c r="O337" s="32" t="n">
        <v>1759</v>
      </c>
      <c r="P337" s="32" t="n">
        <v>1886</v>
      </c>
      <c r="Q337" s="35"/>
      <c r="R337" s="37"/>
      <c r="S337" s="69" t="n">
        <v>1</v>
      </c>
      <c r="T337" s="32" t="n">
        <f aca="false">(P337-O337)*S337</f>
        <v>127</v>
      </c>
      <c r="U337" s="418" t="s">
        <v>518</v>
      </c>
      <c r="V337" s="39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419" t="s">
        <v>520</v>
      </c>
      <c r="C338" s="32" t="n">
        <f aca="false">H338+E338</f>
        <v>39.59</v>
      </c>
      <c r="D338" s="32"/>
      <c r="E338" s="32" t="n">
        <f aca="false">F338+G338</f>
        <v>2.59</v>
      </c>
      <c r="F338" s="32" t="n">
        <f aca="false">0.04*H338</f>
        <v>1.48</v>
      </c>
      <c r="G338" s="32" t="n">
        <f aca="false">0.03*H338</f>
        <v>1.11</v>
      </c>
      <c r="H338" s="32" t="n">
        <f aca="false">T338</f>
        <v>37</v>
      </c>
      <c r="I338" s="32" t="n">
        <f aca="false">0.6*C338</f>
        <v>23.754</v>
      </c>
      <c r="J338" s="35"/>
      <c r="K338" s="35"/>
      <c r="L338" s="35"/>
      <c r="M338" s="35"/>
      <c r="N338" s="35"/>
      <c r="O338" s="32" t="n">
        <v>1439</v>
      </c>
      <c r="P338" s="32" t="n">
        <v>1476</v>
      </c>
      <c r="Q338" s="35"/>
      <c r="R338" s="37"/>
      <c r="S338" s="69" t="n">
        <v>1</v>
      </c>
      <c r="T338" s="32" t="n">
        <f aca="false">(P338-O338)*S338</f>
        <v>37</v>
      </c>
      <c r="U338" s="418" t="s">
        <v>521</v>
      </c>
      <c r="V338" s="39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419" t="s">
        <v>523</v>
      </c>
      <c r="C339" s="32" t="n">
        <f aca="false">H339+E339</f>
        <v>68.48</v>
      </c>
      <c r="D339" s="32"/>
      <c r="E339" s="32" t="n">
        <f aca="false">F339+G339</f>
        <v>4.48</v>
      </c>
      <c r="F339" s="32" t="n">
        <f aca="false">0.04*H339</f>
        <v>2.56</v>
      </c>
      <c r="G339" s="32" t="n">
        <f aca="false">0.03*H339</f>
        <v>1.92</v>
      </c>
      <c r="H339" s="32" t="n">
        <f aca="false">T339</f>
        <v>64</v>
      </c>
      <c r="I339" s="32" t="n">
        <f aca="false">0.6*C339</f>
        <v>41.088</v>
      </c>
      <c r="J339" s="35"/>
      <c r="K339" s="35"/>
      <c r="L339" s="35"/>
      <c r="M339" s="35"/>
      <c r="N339" s="35"/>
      <c r="O339" s="32" t="n">
        <v>4439</v>
      </c>
      <c r="P339" s="32" t="n">
        <v>4503</v>
      </c>
      <c r="Q339" s="35"/>
      <c r="R339" s="37"/>
      <c r="S339" s="69" t="n">
        <v>1</v>
      </c>
      <c r="T339" s="32" t="n">
        <f aca="false">(P339-O339)*S339</f>
        <v>64</v>
      </c>
      <c r="U339" s="418" t="s">
        <v>524</v>
      </c>
      <c r="V339" s="39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420" t="s">
        <v>526</v>
      </c>
      <c r="C340" s="32" t="n">
        <f aca="false">H340+E340</f>
        <v>118.77</v>
      </c>
      <c r="D340" s="32"/>
      <c r="E340" s="32" t="n">
        <f aca="false">F340+G340</f>
        <v>7.77</v>
      </c>
      <c r="F340" s="32" t="n">
        <f aca="false">0.04*H340</f>
        <v>4.44</v>
      </c>
      <c r="G340" s="32" t="n">
        <f aca="false">0.03*H340</f>
        <v>3.33</v>
      </c>
      <c r="H340" s="32" t="n">
        <f aca="false">T340</f>
        <v>111</v>
      </c>
      <c r="I340" s="32" t="n">
        <f aca="false">0.6*C340</f>
        <v>71.262</v>
      </c>
      <c r="J340" s="35"/>
      <c r="K340" s="35"/>
      <c r="L340" s="35"/>
      <c r="M340" s="35"/>
      <c r="N340" s="35"/>
      <c r="O340" s="32" t="n">
        <v>1371</v>
      </c>
      <c r="P340" s="32" t="n">
        <v>1482</v>
      </c>
      <c r="Q340" s="35"/>
      <c r="R340" s="37"/>
      <c r="S340" s="69" t="n">
        <v>1</v>
      </c>
      <c r="T340" s="32" t="n">
        <f aca="false">(P340-O340)*S340</f>
        <v>111</v>
      </c>
      <c r="U340" s="418" t="s">
        <v>527</v>
      </c>
      <c r="V340" s="39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338" t="s">
        <v>529</v>
      </c>
      <c r="C341" s="339" t="n">
        <f aca="false">H341+E341</f>
        <v>907.36</v>
      </c>
      <c r="D341" s="339"/>
      <c r="E341" s="339" t="n">
        <f aca="false">F341+G341</f>
        <v>59.36</v>
      </c>
      <c r="F341" s="339" t="n">
        <f aca="false">0.04*H341</f>
        <v>33.92</v>
      </c>
      <c r="G341" s="339" t="n">
        <f aca="false">0.03*H341</f>
        <v>25.44</v>
      </c>
      <c r="H341" s="339" t="n">
        <f aca="false">T341</f>
        <v>848</v>
      </c>
      <c r="I341" s="339" t="n">
        <f aca="false">0.6*C341</f>
        <v>544.416</v>
      </c>
      <c r="J341" s="340"/>
      <c r="K341" s="340"/>
      <c r="L341" s="340"/>
      <c r="M341" s="340"/>
      <c r="N341" s="340" t="s">
        <v>530</v>
      </c>
      <c r="O341" s="339" t="n">
        <f aca="false">33770+32647+6230</f>
        <v>72647</v>
      </c>
      <c r="P341" s="339" t="n">
        <f aca="false">6654+33904+32937</f>
        <v>73495</v>
      </c>
      <c r="Q341" s="352"/>
      <c r="R341" s="421"/>
      <c r="S341" s="339" t="n">
        <v>1</v>
      </c>
      <c r="T341" s="339" t="n">
        <f aca="false">(P341-O341)*S341</f>
        <v>848</v>
      </c>
      <c r="U341" s="418" t="n">
        <v>9516</v>
      </c>
      <c r="V341" s="39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16" t="s">
        <v>532</v>
      </c>
      <c r="C342" s="32" t="n">
        <f aca="false">H342+E342</f>
        <v>252.52</v>
      </c>
      <c r="D342" s="32"/>
      <c r="E342" s="32" t="n">
        <f aca="false">F342+G342</f>
        <v>16.52</v>
      </c>
      <c r="F342" s="70" t="n">
        <f aca="false">0.04*H342</f>
        <v>9.44</v>
      </c>
      <c r="G342" s="32" t="n">
        <f aca="false">0.03*H342</f>
        <v>7.08</v>
      </c>
      <c r="H342" s="32" t="n">
        <f aca="false">T342</f>
        <v>236</v>
      </c>
      <c r="I342" s="32" t="n">
        <f aca="false">0.6*C342</f>
        <v>151.512</v>
      </c>
      <c r="J342" s="35"/>
      <c r="K342" s="35"/>
      <c r="L342" s="35"/>
      <c r="M342" s="35"/>
      <c r="N342" s="35"/>
      <c r="O342" s="32" t="n">
        <v>54338</v>
      </c>
      <c r="P342" s="32" t="n">
        <v>54574</v>
      </c>
      <c r="Q342" s="36"/>
      <c r="R342" s="107"/>
      <c r="S342" s="69" t="n">
        <v>1</v>
      </c>
      <c r="T342" s="32" t="n">
        <f aca="false">(P342-O342)*S342</f>
        <v>236</v>
      </c>
      <c r="U342" s="418"/>
      <c r="V342" s="39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31" t="s">
        <v>534</v>
      </c>
      <c r="C343" s="32" t="n">
        <f aca="false">H343+E343</f>
        <v>6652.19</v>
      </c>
      <c r="D343" s="32"/>
      <c r="E343" s="32" t="n">
        <f aca="false">F343+G343</f>
        <v>435.19</v>
      </c>
      <c r="F343" s="70" t="n">
        <f aca="false">0.04*H343</f>
        <v>248.68</v>
      </c>
      <c r="G343" s="32" t="n">
        <f aca="false">0.03*H343</f>
        <v>186.51</v>
      </c>
      <c r="H343" s="32" t="n">
        <f aca="false">T343</f>
        <v>6217</v>
      </c>
      <c r="I343" s="32" t="n">
        <f aca="false">0.5*C343</f>
        <v>3326.095</v>
      </c>
      <c r="J343" s="35"/>
      <c r="K343" s="35"/>
      <c r="L343" s="35"/>
      <c r="M343" s="35"/>
      <c r="N343" s="35"/>
      <c r="O343" s="32" t="n">
        <f aca="false">1520+354545+107556</f>
        <v>463621</v>
      </c>
      <c r="P343" s="32" t="n">
        <f aca="false">108381+1540+359917</f>
        <v>469838</v>
      </c>
      <c r="Q343" s="36"/>
      <c r="R343" s="107"/>
      <c r="S343" s="69" t="n">
        <v>1</v>
      </c>
      <c r="T343" s="32" t="n">
        <f aca="false">(P343-O343)*S343</f>
        <v>6217</v>
      </c>
      <c r="U343" s="418" t="s">
        <v>535</v>
      </c>
      <c r="V343" s="39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31" t="s">
        <v>537</v>
      </c>
      <c r="C344" s="32" t="n">
        <f aca="false">H344+E344</f>
        <v>191.53</v>
      </c>
      <c r="D344" s="32"/>
      <c r="E344" s="32" t="n">
        <f aca="false">F344+G344</f>
        <v>12.53</v>
      </c>
      <c r="F344" s="70" t="n">
        <f aca="false">0.04*H344</f>
        <v>7.16</v>
      </c>
      <c r="G344" s="32" t="n">
        <f aca="false">0.03*H344</f>
        <v>5.37</v>
      </c>
      <c r="H344" s="32" t="n">
        <f aca="false">T344</f>
        <v>179</v>
      </c>
      <c r="I344" s="32" t="n">
        <f aca="false">0.5*C344</f>
        <v>95.765</v>
      </c>
      <c r="J344" s="35"/>
      <c r="K344" s="35"/>
      <c r="L344" s="35"/>
      <c r="M344" s="35"/>
      <c r="N344" s="35"/>
      <c r="O344" s="32" t="n">
        <v>6143</v>
      </c>
      <c r="P344" s="32" t="n">
        <v>6322</v>
      </c>
      <c r="Q344" s="36"/>
      <c r="R344" s="107"/>
      <c r="S344" s="69" t="n">
        <v>1</v>
      </c>
      <c r="T344" s="32" t="n">
        <f aca="false">(P344-O344)*S344</f>
        <v>179</v>
      </c>
      <c r="U344" s="418"/>
      <c r="V344" s="422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31" t="s">
        <v>539</v>
      </c>
      <c r="C345" s="32" t="n">
        <f aca="false">H345+E345</f>
        <v>160.5</v>
      </c>
      <c r="D345" s="32"/>
      <c r="E345" s="32" t="n">
        <f aca="false">F345+G345</f>
        <v>10.5</v>
      </c>
      <c r="F345" s="32" t="n">
        <f aca="false">0.04*H345</f>
        <v>6</v>
      </c>
      <c r="G345" s="32" t="n">
        <f aca="false">0.03*H345</f>
        <v>4.5</v>
      </c>
      <c r="H345" s="32" t="n">
        <f aca="false">T345</f>
        <v>150</v>
      </c>
      <c r="I345" s="32" t="n">
        <f aca="false">0.6*C345</f>
        <v>96.3</v>
      </c>
      <c r="J345" s="35"/>
      <c r="K345" s="35"/>
      <c r="L345" s="35"/>
      <c r="M345" s="35"/>
      <c r="N345" s="35" t="s">
        <v>540</v>
      </c>
      <c r="O345" s="32" t="n">
        <f aca="false">33107+68719</f>
        <v>101826</v>
      </c>
      <c r="P345" s="32" t="n">
        <f aca="false">68756+33220</f>
        <v>101976</v>
      </c>
      <c r="Q345" s="234"/>
      <c r="R345" s="78"/>
      <c r="S345" s="69" t="n">
        <v>1</v>
      </c>
      <c r="T345" s="32" t="n">
        <f aca="false">(P345-O345)*S345</f>
        <v>150</v>
      </c>
      <c r="U345" s="709" t="s">
        <v>541</v>
      </c>
      <c r="V345" s="422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s="326" customFormat="true" ht="25.5" hidden="false" customHeight="false" outlineLevel="0" collapsed="false">
      <c r="A346" s="325"/>
      <c r="B346" s="31" t="s">
        <v>543</v>
      </c>
      <c r="C346" s="32" t="n">
        <f aca="false">H346+E346</f>
        <v>17.12</v>
      </c>
      <c r="D346" s="32"/>
      <c r="E346" s="32" t="n">
        <f aca="false">F346+G346</f>
        <v>1.12</v>
      </c>
      <c r="F346" s="126" t="n">
        <f aca="false">0.04*H346</f>
        <v>0.64</v>
      </c>
      <c r="G346" s="32" t="n">
        <f aca="false">0.03*H346</f>
        <v>0.48</v>
      </c>
      <c r="H346" s="32" t="n">
        <f aca="false">T346</f>
        <v>16</v>
      </c>
      <c r="I346" s="32" t="n">
        <f aca="false">0.6*C346</f>
        <v>10.272</v>
      </c>
      <c r="J346" s="35"/>
      <c r="K346" s="35"/>
      <c r="L346" s="35"/>
      <c r="M346" s="35"/>
      <c r="N346" s="35"/>
      <c r="O346" s="32" t="n">
        <v>11539</v>
      </c>
      <c r="P346" s="32" t="n">
        <v>11555</v>
      </c>
      <c r="Q346" s="36"/>
      <c r="R346" s="107"/>
      <c r="S346" s="69" t="n">
        <v>1</v>
      </c>
      <c r="T346" s="32" t="n">
        <f aca="false">(P346-O346)*S346</f>
        <v>16</v>
      </c>
      <c r="U346" s="418"/>
      <c r="V346" s="39" t="s">
        <v>544</v>
      </c>
      <c r="W346" s="312" t="s">
        <v>245</v>
      </c>
      <c r="X346" s="144"/>
      <c r="Y346" s="144"/>
      <c r="Z346" s="144"/>
      <c r="AA346" s="144"/>
      <c r="AB346" s="144"/>
      <c r="AC346" s="144"/>
    </row>
    <row r="347" customFormat="false" ht="25.5" hidden="false" customHeight="false" outlineLevel="0" collapsed="false">
      <c r="A347" s="10"/>
      <c r="B347" s="424" t="s">
        <v>545</v>
      </c>
      <c r="C347" s="45" t="n">
        <f aca="false">H347+E347</f>
        <v>59.92</v>
      </c>
      <c r="D347" s="45"/>
      <c r="E347" s="45" t="n">
        <f aca="false">F347+G347</f>
        <v>3.92</v>
      </c>
      <c r="F347" s="45" t="n">
        <f aca="false">0.04*H347</f>
        <v>2.24</v>
      </c>
      <c r="G347" s="45" t="n">
        <f aca="false">0.03*H347</f>
        <v>1.68</v>
      </c>
      <c r="H347" s="45" t="n">
        <f aca="false">T347</f>
        <v>56</v>
      </c>
      <c r="I347" s="45" t="n">
        <f aca="false">0.4*C347</f>
        <v>23.968</v>
      </c>
      <c r="J347" s="48"/>
      <c r="K347" s="48"/>
      <c r="L347" s="48"/>
      <c r="M347" s="48"/>
      <c r="N347" s="48"/>
      <c r="O347" s="45" t="n">
        <v>2784</v>
      </c>
      <c r="P347" s="45" t="n">
        <v>2840</v>
      </c>
      <c r="Q347" s="92"/>
      <c r="R347" s="49"/>
      <c r="S347" s="176" t="n">
        <v>1</v>
      </c>
      <c r="T347" s="45" t="n">
        <f aca="false">(P347-O347)*S347</f>
        <v>56</v>
      </c>
      <c r="U347" s="694"/>
      <c r="V347" s="425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1030</v>
      </c>
      <c r="C348" s="32" t="n">
        <f aca="false">H348+E348</f>
        <v>155.15</v>
      </c>
      <c r="D348" s="32"/>
      <c r="E348" s="32" t="n">
        <f aca="false">F348+G348</f>
        <v>10.15</v>
      </c>
      <c r="F348" s="32" t="n">
        <f aca="false">0.04*H348</f>
        <v>5.8</v>
      </c>
      <c r="G348" s="32" t="n">
        <f aca="false">0.03*H348</f>
        <v>4.35</v>
      </c>
      <c r="H348" s="32" t="n">
        <f aca="false">T348</f>
        <v>145</v>
      </c>
      <c r="I348" s="32" t="n">
        <f aca="false">0.6*C348</f>
        <v>93.09</v>
      </c>
      <c r="J348" s="35"/>
      <c r="K348" s="35"/>
      <c r="L348" s="35"/>
      <c r="M348" s="35"/>
      <c r="N348" s="35"/>
      <c r="O348" s="32" t="n">
        <v>3295</v>
      </c>
      <c r="P348" s="32" t="n">
        <v>3440</v>
      </c>
      <c r="Q348" s="35"/>
      <c r="R348" s="37"/>
      <c r="S348" s="32" t="n">
        <v>1</v>
      </c>
      <c r="T348" s="32" t="n">
        <f aca="false">(P348-O348)*S348</f>
        <v>145</v>
      </c>
      <c r="U348" s="418"/>
      <c r="V348" s="422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31" t="s">
        <v>549</v>
      </c>
      <c r="C349" s="32" t="n">
        <f aca="false">H349+E349</f>
        <v>8.56</v>
      </c>
      <c r="D349" s="32"/>
      <c r="E349" s="32" t="n">
        <f aca="false">F349+G349</f>
        <v>0.56</v>
      </c>
      <c r="F349" s="32" t="n">
        <f aca="false">0.04*H349</f>
        <v>0.32</v>
      </c>
      <c r="G349" s="32" t="n">
        <f aca="false">0.03*H349</f>
        <v>0.24</v>
      </c>
      <c r="H349" s="32" t="n">
        <f aca="false">T349</f>
        <v>8</v>
      </c>
      <c r="I349" s="32" t="n">
        <f aca="false">0.6*C349</f>
        <v>5.136</v>
      </c>
      <c r="J349" s="35"/>
      <c r="K349" s="35"/>
      <c r="L349" s="35"/>
      <c r="M349" s="35"/>
      <c r="N349" s="35"/>
      <c r="O349" s="32" t="n">
        <v>7102</v>
      </c>
      <c r="P349" s="32" t="n">
        <v>7166</v>
      </c>
      <c r="Q349" s="35"/>
      <c r="R349" s="37"/>
      <c r="S349" s="32" t="n">
        <v>1</v>
      </c>
      <c r="T349" s="32" t="n">
        <f aca="false">(P349-O349)*S349-T347</f>
        <v>8</v>
      </c>
      <c r="U349" s="418" t="n">
        <v>6099</v>
      </c>
      <c r="V349" s="39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customFormat="false" ht="25.5" hidden="false" customHeight="false" outlineLevel="0" collapsed="false">
      <c r="A350" s="10"/>
      <c r="B350" s="236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6"/>
      <c r="S350" s="239" t="n">
        <v>1</v>
      </c>
      <c r="T350" s="148" t="n">
        <f aca="false">(P350-O350)*S350</f>
        <v>0</v>
      </c>
      <c r="U350" s="640" t="n">
        <v>451396</v>
      </c>
      <c r="V350" s="153" t="s">
        <v>1031</v>
      </c>
      <c r="W350" s="19" t="s">
        <v>245</v>
      </c>
      <c r="X350" s="9"/>
      <c r="Y350" s="9"/>
      <c r="Z350" s="9"/>
      <c r="AA350" s="9"/>
      <c r="AB350" s="9"/>
      <c r="AC350" s="9"/>
    </row>
    <row r="351" customFormat="false" ht="25.5" hidden="false" customHeight="false" outlineLevel="0" collapsed="false">
      <c r="A351" s="10"/>
      <c r="B351" s="31" t="s">
        <v>553</v>
      </c>
      <c r="C351" s="32" t="n">
        <f aca="false">H351+E351</f>
        <v>13.91</v>
      </c>
      <c r="D351" s="32"/>
      <c r="E351" s="32" t="n">
        <f aca="false">F351+G351</f>
        <v>0.91</v>
      </c>
      <c r="F351" s="32" t="n">
        <f aca="false">0.04*H351</f>
        <v>0.52</v>
      </c>
      <c r="G351" s="32" t="n">
        <f aca="false">0.03*H351</f>
        <v>0.39</v>
      </c>
      <c r="H351" s="32" t="n">
        <f aca="false">T351</f>
        <v>13</v>
      </c>
      <c r="I351" s="32" t="n">
        <f aca="false">0.6*C351</f>
        <v>8.346</v>
      </c>
      <c r="J351" s="35"/>
      <c r="K351" s="35"/>
      <c r="L351" s="35"/>
      <c r="M351" s="35"/>
      <c r="N351" s="35"/>
      <c r="O351" s="32" t="n">
        <v>6953</v>
      </c>
      <c r="P351" s="32" t="n">
        <v>6966</v>
      </c>
      <c r="Q351" s="35" t="s">
        <v>39</v>
      </c>
      <c r="R351" s="37"/>
      <c r="S351" s="69" t="n">
        <v>1</v>
      </c>
      <c r="T351" s="32" t="n">
        <f aca="false">(P351-O351)*S351</f>
        <v>13</v>
      </c>
      <c r="U351" s="418" t="n">
        <v>451396</v>
      </c>
      <c r="V351" s="39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419" t="s">
        <v>555</v>
      </c>
      <c r="C352" s="32" t="n">
        <f aca="false">H352+E352</f>
        <v>10.7</v>
      </c>
      <c r="D352" s="32"/>
      <c r="E352" s="32" t="n">
        <f aca="false">F352+G352</f>
        <v>0.7</v>
      </c>
      <c r="F352" s="32" t="n">
        <f aca="false">0.04*H352</f>
        <v>0.4</v>
      </c>
      <c r="G352" s="32" t="n">
        <f aca="false">0.03*H352</f>
        <v>0.3</v>
      </c>
      <c r="H352" s="32" t="n">
        <f aca="false">T352</f>
        <v>10</v>
      </c>
      <c r="I352" s="32" t="n">
        <f aca="false">0.6*C352</f>
        <v>6.42</v>
      </c>
      <c r="J352" s="35"/>
      <c r="K352" s="35"/>
      <c r="L352" s="35"/>
      <c r="M352" s="35"/>
      <c r="N352" s="35"/>
      <c r="O352" s="32" t="n">
        <v>10395</v>
      </c>
      <c r="P352" s="32" t="n">
        <v>10405</v>
      </c>
      <c r="Q352" s="35"/>
      <c r="R352" s="37"/>
      <c r="S352" s="69" t="n">
        <v>1</v>
      </c>
      <c r="T352" s="32" t="n">
        <f aca="false">(P352-O352)*S352</f>
        <v>10</v>
      </c>
      <c r="U352" s="418"/>
      <c r="V352" s="39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31" t="s">
        <v>557</v>
      </c>
      <c r="C353" s="32" t="n">
        <f aca="false">H353+E353</f>
        <v>0</v>
      </c>
      <c r="D353" s="32"/>
      <c r="E353" s="32" t="n">
        <f aca="false">F353+G353</f>
        <v>0</v>
      </c>
      <c r="F353" s="32" t="n">
        <f aca="false">0.04*H353</f>
        <v>0</v>
      </c>
      <c r="G353" s="32" t="n">
        <f aca="false">0.03*H353</f>
        <v>0</v>
      </c>
      <c r="H353" s="32" t="n">
        <f aca="false">T353</f>
        <v>0</v>
      </c>
      <c r="I353" s="32" t="n">
        <f aca="false">0.4*C353</f>
        <v>0</v>
      </c>
      <c r="J353" s="35"/>
      <c r="K353" s="35"/>
      <c r="L353" s="35"/>
      <c r="M353" s="35"/>
      <c r="N353" s="35"/>
      <c r="O353" s="32" t="n">
        <v>10404</v>
      </c>
      <c r="P353" s="32" t="n">
        <v>10404</v>
      </c>
      <c r="Q353" s="36"/>
      <c r="R353" s="42"/>
      <c r="S353" s="69" t="n">
        <v>1</v>
      </c>
      <c r="T353" s="32" t="n">
        <f aca="false">(P353-O353)*S353</f>
        <v>0</v>
      </c>
      <c r="U353" s="418" t="n">
        <v>382548</v>
      </c>
      <c r="V353" s="39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31" t="s">
        <v>559</v>
      </c>
      <c r="C354" s="32" t="n">
        <f aca="false">H354+E354</f>
        <v>99.51</v>
      </c>
      <c r="D354" s="32"/>
      <c r="E354" s="32" t="n">
        <f aca="false">F354+G354</f>
        <v>6.51</v>
      </c>
      <c r="F354" s="32" t="n">
        <f aca="false">0.04*H354</f>
        <v>3.72</v>
      </c>
      <c r="G354" s="32" t="n">
        <f aca="false">0.03*H354</f>
        <v>2.79</v>
      </c>
      <c r="H354" s="32" t="n">
        <f aca="false">T354</f>
        <v>93</v>
      </c>
      <c r="I354" s="32" t="n">
        <f aca="false">0.4*C354</f>
        <v>39.804</v>
      </c>
      <c r="J354" s="35"/>
      <c r="K354" s="35"/>
      <c r="L354" s="35"/>
      <c r="M354" s="35"/>
      <c r="N354" s="35"/>
      <c r="O354" s="32" t="n">
        <v>1974</v>
      </c>
      <c r="P354" s="32" t="n">
        <v>2067</v>
      </c>
      <c r="Q354" s="36"/>
      <c r="R354" s="42"/>
      <c r="S354" s="69" t="n">
        <v>1</v>
      </c>
      <c r="T354" s="32" t="n">
        <f aca="false">(P354-O354)*S354</f>
        <v>93</v>
      </c>
      <c r="U354" s="418"/>
      <c r="V354" s="39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31" t="s">
        <v>561</v>
      </c>
      <c r="C355" s="32" t="n">
        <f aca="false">E355+H355</f>
        <v>251.45</v>
      </c>
      <c r="D355" s="32"/>
      <c r="E355" s="32" t="n">
        <f aca="false">F355+G355</f>
        <v>16.45</v>
      </c>
      <c r="F355" s="32" t="n">
        <f aca="false">0.04*H355</f>
        <v>9.4</v>
      </c>
      <c r="G355" s="32" t="n">
        <f aca="false">0.03*H355</f>
        <v>7.05</v>
      </c>
      <c r="H355" s="32" t="n">
        <f aca="false">T355</f>
        <v>235</v>
      </c>
      <c r="I355" s="32" t="n">
        <f aca="false">H355*0.5</f>
        <v>117.5</v>
      </c>
      <c r="J355" s="427"/>
      <c r="K355" s="427"/>
      <c r="L355" s="427"/>
      <c r="M355" s="427"/>
      <c r="N355" s="427"/>
      <c r="O355" s="32" t="n">
        <v>4294</v>
      </c>
      <c r="P355" s="32" t="n">
        <v>4529</v>
      </c>
      <c r="Q355" s="427"/>
      <c r="R355" s="126"/>
      <c r="S355" s="69" t="n">
        <v>1</v>
      </c>
      <c r="T355" s="32" t="n">
        <f aca="false">(P355-O355)*S355</f>
        <v>235</v>
      </c>
      <c r="U355" s="418" t="s">
        <v>562</v>
      </c>
      <c r="V355" s="39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108" t="s">
        <v>1032</v>
      </c>
      <c r="C356" s="339" t="n">
        <f aca="false">H356+E356</f>
        <v>263.22</v>
      </c>
      <c r="D356" s="339"/>
      <c r="E356" s="339" t="n">
        <f aca="false">G356+F356</f>
        <v>17.22</v>
      </c>
      <c r="F356" s="339" t="n">
        <f aca="false">0.04*H356</f>
        <v>9.84</v>
      </c>
      <c r="G356" s="339" t="n">
        <f aca="false">0.03*H356</f>
        <v>7.38</v>
      </c>
      <c r="H356" s="339" t="n">
        <f aca="false">T356</f>
        <v>246</v>
      </c>
      <c r="I356" s="339" t="n">
        <f aca="false">0.6*C356</f>
        <v>157.932</v>
      </c>
      <c r="J356" s="340"/>
      <c r="K356" s="340"/>
      <c r="L356" s="340"/>
      <c r="M356" s="340"/>
      <c r="N356" s="340"/>
      <c r="O356" s="339" t="n">
        <v>35828</v>
      </c>
      <c r="P356" s="339" t="n">
        <v>36074</v>
      </c>
      <c r="Q356" s="341"/>
      <c r="R356" s="342"/>
      <c r="S356" s="343" t="n">
        <v>1</v>
      </c>
      <c r="T356" s="339" t="n">
        <f aca="false">(P356-O356)*S356</f>
        <v>246</v>
      </c>
      <c r="U356" s="418" t="n">
        <v>492280</v>
      </c>
      <c r="V356" s="39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31" t="s">
        <v>566</v>
      </c>
      <c r="C357" s="32" t="n">
        <f aca="false">H357+E357</f>
        <v>344.54</v>
      </c>
      <c r="D357" s="32"/>
      <c r="E357" s="32" t="n">
        <f aca="false">G357+F357</f>
        <v>22.54</v>
      </c>
      <c r="F357" s="32" t="n">
        <f aca="false">0.04*H357</f>
        <v>12.88</v>
      </c>
      <c r="G357" s="32" t="n">
        <f aca="false">0.03*H357</f>
        <v>9.66</v>
      </c>
      <c r="H357" s="32" t="n">
        <f aca="false">T357</f>
        <v>322</v>
      </c>
      <c r="I357" s="32" t="n">
        <f aca="false">0.6*C357</f>
        <v>206.724</v>
      </c>
      <c r="J357" s="35"/>
      <c r="K357" s="35"/>
      <c r="L357" s="35"/>
      <c r="M357" s="35"/>
      <c r="N357" s="35"/>
      <c r="O357" s="32" t="n">
        <v>62335</v>
      </c>
      <c r="P357" s="32" t="n">
        <v>62657</v>
      </c>
      <c r="Q357" s="234"/>
      <c r="R357" s="78"/>
      <c r="S357" s="69" t="n">
        <v>1</v>
      </c>
      <c r="T357" s="32" t="n">
        <f aca="false">(P357-O357)*S357</f>
        <v>322</v>
      </c>
      <c r="U357" s="418" t="n">
        <v>38602</v>
      </c>
      <c r="V357" s="39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31" t="s">
        <v>568</v>
      </c>
      <c r="C358" s="32" t="n">
        <f aca="false">H358+E358</f>
        <v>348.82</v>
      </c>
      <c r="D358" s="32"/>
      <c r="E358" s="32" t="n">
        <f aca="false">F358+G358</f>
        <v>22.82</v>
      </c>
      <c r="F358" s="32" t="n">
        <f aca="false">0.04*H358</f>
        <v>13.04</v>
      </c>
      <c r="G358" s="32" t="n">
        <f aca="false">0.03*H358</f>
        <v>9.78</v>
      </c>
      <c r="H358" s="32" t="n">
        <f aca="false">T358</f>
        <v>326</v>
      </c>
      <c r="I358" s="32" t="n">
        <f aca="false">0.6*C358</f>
        <v>209.292</v>
      </c>
      <c r="J358" s="35"/>
      <c r="K358" s="35"/>
      <c r="L358" s="35"/>
      <c r="M358" s="35"/>
      <c r="N358" s="35"/>
      <c r="O358" s="32" t="n">
        <v>27337</v>
      </c>
      <c r="P358" s="32" t="n">
        <v>27663</v>
      </c>
      <c r="Q358" s="36"/>
      <c r="R358" s="42"/>
      <c r="S358" s="32" t="n">
        <v>1</v>
      </c>
      <c r="T358" s="32" t="n">
        <f aca="false">(P358-O358)*S358</f>
        <v>326</v>
      </c>
      <c r="U358" s="418" t="n">
        <v>5978</v>
      </c>
      <c r="V358" s="39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31" t="s">
        <v>570</v>
      </c>
      <c r="C359" s="32" t="n">
        <f aca="false">E359+H359</f>
        <v>556.4</v>
      </c>
      <c r="D359" s="32"/>
      <c r="E359" s="32" t="n">
        <f aca="false">F359+G359</f>
        <v>36.4</v>
      </c>
      <c r="F359" s="32" t="n">
        <f aca="false">0.04*H359</f>
        <v>20.8</v>
      </c>
      <c r="G359" s="32" t="n">
        <f aca="false">0.03*H359</f>
        <v>15.6</v>
      </c>
      <c r="H359" s="32" t="n">
        <f aca="false">T359</f>
        <v>520</v>
      </c>
      <c r="I359" s="32" t="n">
        <f aca="false">H359*0.5</f>
        <v>260</v>
      </c>
      <c r="J359" s="427"/>
      <c r="K359" s="427"/>
      <c r="L359" s="427"/>
      <c r="M359" s="427"/>
      <c r="N359" s="427"/>
      <c r="O359" s="32" t="n">
        <v>74263</v>
      </c>
      <c r="P359" s="32" t="n">
        <v>74783</v>
      </c>
      <c r="Q359" s="427"/>
      <c r="R359" s="126"/>
      <c r="S359" s="69" t="n">
        <v>1</v>
      </c>
      <c r="T359" s="32" t="n">
        <f aca="false">(P359-O359)*S359</f>
        <v>520</v>
      </c>
      <c r="U359" s="418" t="s">
        <v>562</v>
      </c>
      <c r="V359" s="39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349" t="s">
        <v>572</v>
      </c>
      <c r="C360" s="32" t="n">
        <f aca="false">H360+E360</f>
        <v>469.73</v>
      </c>
      <c r="D360" s="32"/>
      <c r="E360" s="32" t="n">
        <f aca="false">F360+G360</f>
        <v>30.73</v>
      </c>
      <c r="F360" s="32" t="n">
        <f aca="false">0.04*H360</f>
        <v>17.56</v>
      </c>
      <c r="G360" s="32" t="n">
        <f aca="false">0.03*H360</f>
        <v>13.17</v>
      </c>
      <c r="H360" s="32" t="n">
        <f aca="false">T360</f>
        <v>439</v>
      </c>
      <c r="I360" s="32" t="n">
        <f aca="false">0.6*C360</f>
        <v>281.838</v>
      </c>
      <c r="J360" s="35"/>
      <c r="K360" s="35"/>
      <c r="L360" s="35"/>
      <c r="M360" s="35"/>
      <c r="N360" s="35"/>
      <c r="O360" s="32" t="n">
        <v>23568</v>
      </c>
      <c r="P360" s="32" t="n">
        <v>24007</v>
      </c>
      <c r="Q360" s="36"/>
      <c r="R360" s="42"/>
      <c r="S360" s="69" t="n">
        <v>1</v>
      </c>
      <c r="T360" s="32" t="n">
        <f aca="false">(P360-O360)*S360</f>
        <v>439</v>
      </c>
      <c r="U360" s="418"/>
      <c r="V360" s="39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349" t="s">
        <v>572</v>
      </c>
      <c r="C361" s="32" t="n">
        <f aca="false">H361+E361</f>
        <v>392.69</v>
      </c>
      <c r="D361" s="32"/>
      <c r="E361" s="32" t="n">
        <f aca="false">F361+G361</f>
        <v>25.69</v>
      </c>
      <c r="F361" s="32" t="n">
        <f aca="false">0.04*H361</f>
        <v>14.68</v>
      </c>
      <c r="G361" s="32" t="n">
        <f aca="false">0.03*H361</f>
        <v>11.01</v>
      </c>
      <c r="H361" s="32" t="n">
        <f aca="false">T361</f>
        <v>367</v>
      </c>
      <c r="I361" s="32" t="n">
        <f aca="false">0.6*C361</f>
        <v>235.614</v>
      </c>
      <c r="J361" s="35"/>
      <c r="K361" s="35"/>
      <c r="L361" s="35"/>
      <c r="M361" s="35"/>
      <c r="N361" s="35"/>
      <c r="O361" s="32" t="n">
        <v>9940</v>
      </c>
      <c r="P361" s="32" t="n">
        <v>10307</v>
      </c>
      <c r="Q361" s="36"/>
      <c r="R361" s="42"/>
      <c r="S361" s="69" t="n">
        <v>1</v>
      </c>
      <c r="T361" s="32" t="n">
        <f aca="false">(P361-O361)*S361</f>
        <v>367</v>
      </c>
      <c r="U361" s="418"/>
      <c r="V361" s="39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350" t="s">
        <v>575</v>
      </c>
      <c r="C362" s="32" t="n">
        <f aca="false">H362+E362</f>
        <v>1744.1</v>
      </c>
      <c r="D362" s="32"/>
      <c r="E362" s="32" t="n">
        <f aca="false">F362+G362</f>
        <v>114.1</v>
      </c>
      <c r="F362" s="32" t="n">
        <f aca="false">0.04*H362</f>
        <v>65.2</v>
      </c>
      <c r="G362" s="32" t="n">
        <f aca="false">0.03*H362</f>
        <v>48.9</v>
      </c>
      <c r="H362" s="32" t="n">
        <f aca="false">T362</f>
        <v>1630</v>
      </c>
      <c r="I362" s="32" t="n">
        <f aca="false">0.6*C362</f>
        <v>1046.46</v>
      </c>
      <c r="J362" s="35"/>
      <c r="K362" s="35"/>
      <c r="L362" s="35"/>
      <c r="M362" s="35"/>
      <c r="N362" s="35"/>
      <c r="O362" s="32" t="n">
        <f aca="false">6730+49080+21100</f>
        <v>76910</v>
      </c>
      <c r="P362" s="32" t="n">
        <f aca="false">7130+49550+21860</f>
        <v>78540</v>
      </c>
      <c r="Q362" s="36"/>
      <c r="R362" s="42"/>
      <c r="S362" s="32" t="n">
        <v>1</v>
      </c>
      <c r="T362" s="32" t="n">
        <f aca="false">(P362-O362)*S362</f>
        <v>1630</v>
      </c>
      <c r="U362" s="418" t="s">
        <v>576</v>
      </c>
      <c r="V362" s="39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6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7"/>
      <c r="R363" s="259"/>
      <c r="S363" s="239" t="n">
        <v>1</v>
      </c>
      <c r="T363" s="148" t="n">
        <f aca="false">(P363-O363)*S363</f>
        <v>0</v>
      </c>
      <c r="U363" s="686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6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6"/>
      <c r="S364" s="148" t="n">
        <v>1</v>
      </c>
      <c r="T364" s="148" t="n">
        <f aca="false">P364-O364</f>
        <v>0</v>
      </c>
      <c r="U364" s="640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662" t="s">
        <v>906</v>
      </c>
      <c r="C365" s="32" t="n">
        <f aca="false">H365+E365</f>
        <v>188.32</v>
      </c>
      <c r="D365" s="32"/>
      <c r="E365" s="32" t="n">
        <f aca="false">F365+G365</f>
        <v>12.32</v>
      </c>
      <c r="F365" s="32" t="n">
        <f aca="false">0.04*H365</f>
        <v>7.04</v>
      </c>
      <c r="G365" s="32" t="n">
        <f aca="false">0.03*H365</f>
        <v>5.28</v>
      </c>
      <c r="H365" s="32" t="n">
        <f aca="false">T365</f>
        <v>176</v>
      </c>
      <c r="I365" s="32" t="n">
        <f aca="false">0.6*C365</f>
        <v>112.992</v>
      </c>
      <c r="J365" s="35"/>
      <c r="K365" s="35"/>
      <c r="L365" s="35"/>
      <c r="M365" s="35"/>
      <c r="N365" s="35"/>
      <c r="O365" s="32" t="n">
        <v>9546</v>
      </c>
      <c r="P365" s="32" t="n">
        <v>9722</v>
      </c>
      <c r="Q365" s="35" t="s">
        <v>35</v>
      </c>
      <c r="R365" s="37"/>
      <c r="S365" s="32" t="n">
        <v>1</v>
      </c>
      <c r="T365" s="32" t="n">
        <f aca="false">P365-O365</f>
        <v>176</v>
      </c>
      <c r="U365" s="418"/>
      <c r="V365" s="39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419" t="s">
        <v>580</v>
      </c>
      <c r="C366" s="32" t="n">
        <f aca="false">H366+E366</f>
        <v>201.16</v>
      </c>
      <c r="D366" s="32"/>
      <c r="E366" s="32" t="n">
        <f aca="false">F366+G366</f>
        <v>13.16</v>
      </c>
      <c r="F366" s="32" t="n">
        <f aca="false">0.04*H366</f>
        <v>7.52</v>
      </c>
      <c r="G366" s="32" t="n">
        <f aca="false">0.03*H366</f>
        <v>5.64</v>
      </c>
      <c r="H366" s="32" t="n">
        <f aca="false">T366</f>
        <v>188</v>
      </c>
      <c r="I366" s="32" t="n">
        <f aca="false">0.6*C366</f>
        <v>120.696</v>
      </c>
      <c r="J366" s="35"/>
      <c r="K366" s="35"/>
      <c r="L366" s="35"/>
      <c r="M366" s="35"/>
      <c r="N366" s="35"/>
      <c r="O366" s="32" t="n">
        <v>15935</v>
      </c>
      <c r="P366" s="32" t="n">
        <v>16123</v>
      </c>
      <c r="Q366" s="35"/>
      <c r="R366" s="37"/>
      <c r="S366" s="32" t="n">
        <v>1</v>
      </c>
      <c r="T366" s="32" t="n">
        <f aca="false">(P366-O366)*S366</f>
        <v>188</v>
      </c>
      <c r="U366" s="418" t="n">
        <v>783398</v>
      </c>
      <c r="V366" s="39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31" t="s">
        <v>582</v>
      </c>
      <c r="C367" s="32" t="n">
        <f aca="false">H367+E367</f>
        <v>27.82</v>
      </c>
      <c r="D367" s="32"/>
      <c r="E367" s="32" t="n">
        <f aca="false">F367+G367</f>
        <v>1.82</v>
      </c>
      <c r="F367" s="32" t="n">
        <f aca="false">0.04*H367</f>
        <v>1.04</v>
      </c>
      <c r="G367" s="32" t="n">
        <f aca="false">0.03*H367</f>
        <v>0.78</v>
      </c>
      <c r="H367" s="32" t="n">
        <f aca="false">T367</f>
        <v>26</v>
      </c>
      <c r="I367" s="32" t="n">
        <f aca="false">0.6*C367</f>
        <v>16.692</v>
      </c>
      <c r="J367" s="35"/>
      <c r="K367" s="35"/>
      <c r="L367" s="35"/>
      <c r="M367" s="35"/>
      <c r="N367" s="35" t="s">
        <v>583</v>
      </c>
      <c r="O367" s="126" t="n">
        <v>27952</v>
      </c>
      <c r="P367" s="126" t="n">
        <v>27978</v>
      </c>
      <c r="Q367" s="36"/>
      <c r="R367" s="42"/>
      <c r="S367" s="69" t="n">
        <v>1</v>
      </c>
      <c r="T367" s="32" t="n">
        <f aca="false">(P367-O367)*S367</f>
        <v>26</v>
      </c>
      <c r="U367" s="418" t="n">
        <v>540368</v>
      </c>
      <c r="V367" s="39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687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24.61</v>
      </c>
      <c r="D369" s="32"/>
      <c r="E369" s="32" t="n">
        <f aca="false">F369+G369</f>
        <v>1.61</v>
      </c>
      <c r="F369" s="32" t="n">
        <f aca="false">0.04*H369</f>
        <v>0.92</v>
      </c>
      <c r="G369" s="32" t="n">
        <f aca="false">0.03*H369</f>
        <v>0.69</v>
      </c>
      <c r="H369" s="32" t="n">
        <f aca="false">T369</f>
        <v>23</v>
      </c>
      <c r="I369" s="32" t="n">
        <f aca="false">0.5*C369</f>
        <v>12.305</v>
      </c>
      <c r="J369" s="35"/>
      <c r="K369" s="35"/>
      <c r="L369" s="35"/>
      <c r="M369" s="35"/>
      <c r="N369" s="35"/>
      <c r="O369" s="32" t="n">
        <v>4862</v>
      </c>
      <c r="P369" s="32" t="n">
        <v>4885</v>
      </c>
      <c r="Q369" s="36"/>
      <c r="R369" s="42"/>
      <c r="S369" s="275" t="n">
        <v>1</v>
      </c>
      <c r="T369" s="32" t="n">
        <f aca="false">(P369-O369)*S369</f>
        <v>23</v>
      </c>
      <c r="U369" s="41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31" t="s">
        <v>589</v>
      </c>
      <c r="C370" s="32" t="n">
        <f aca="false">H370+E370</f>
        <v>113.42</v>
      </c>
      <c r="D370" s="32"/>
      <c r="E370" s="32" t="n">
        <f aca="false">G370+F370</f>
        <v>7.42</v>
      </c>
      <c r="F370" s="32" t="n">
        <f aca="false">0.04*H370</f>
        <v>4.24</v>
      </c>
      <c r="G370" s="32" t="n">
        <f aca="false">0.03*H370</f>
        <v>3.18</v>
      </c>
      <c r="H370" s="32" t="n">
        <f aca="false">T370</f>
        <v>106</v>
      </c>
      <c r="I370" s="32" t="n">
        <f aca="false">0.6*C370</f>
        <v>68.052</v>
      </c>
      <c r="J370" s="35"/>
      <c r="K370" s="35"/>
      <c r="L370" s="35"/>
      <c r="M370" s="35"/>
      <c r="N370" s="35"/>
      <c r="O370" s="32" t="n">
        <v>33959</v>
      </c>
      <c r="P370" s="32" t="n">
        <v>34065</v>
      </c>
      <c r="Q370" s="234"/>
      <c r="R370" s="78"/>
      <c r="S370" s="69" t="n">
        <v>1</v>
      </c>
      <c r="T370" s="32" t="n">
        <f aca="false">(P370-O370)*S370</f>
        <v>106</v>
      </c>
      <c r="U370" s="418" t="n">
        <v>78402</v>
      </c>
      <c r="V370" s="39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236" t="s">
        <v>591</v>
      </c>
      <c r="C371" s="148" t="n">
        <f aca="false">H371+E371</f>
        <v>0</v>
      </c>
      <c r="D371" s="148"/>
      <c r="E371" s="148" t="n">
        <f aca="false">F371+G371</f>
        <v>0</v>
      </c>
      <c r="F371" s="148" t="n">
        <f aca="false">0.04*H371</f>
        <v>0</v>
      </c>
      <c r="G371" s="148" t="n">
        <f aca="false">0.03*H371</f>
        <v>0</v>
      </c>
      <c r="H371" s="148" t="n">
        <f aca="false">T371</f>
        <v>0</v>
      </c>
      <c r="I371" s="148" t="n">
        <f aca="false">0.4*C371</f>
        <v>0</v>
      </c>
      <c r="J371" s="25"/>
      <c r="K371" s="25"/>
      <c r="L371" s="25"/>
      <c r="M371" s="25"/>
      <c r="N371" s="25" t="s">
        <v>592</v>
      </c>
      <c r="O371" s="148" t="n">
        <v>7055</v>
      </c>
      <c r="P371" s="148" t="n">
        <v>7055</v>
      </c>
      <c r="Q371" s="25" t="s">
        <v>153</v>
      </c>
      <c r="R371" s="226"/>
      <c r="S371" s="239" t="n">
        <v>1</v>
      </c>
      <c r="T371" s="148" t="n">
        <f aca="false">(P371-O371)*S371</f>
        <v>0</v>
      </c>
      <c r="U371" s="640" t="n">
        <v>295380</v>
      </c>
      <c r="V371" s="153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236" t="s">
        <v>936</v>
      </c>
      <c r="C372" s="148" t="n">
        <f aca="false">H372+E372</f>
        <v>0</v>
      </c>
      <c r="D372" s="148"/>
      <c r="E372" s="148" t="n">
        <f aca="false">F372+G372</f>
        <v>0</v>
      </c>
      <c r="F372" s="148" t="n">
        <f aca="false">0.04*H372</f>
        <v>0</v>
      </c>
      <c r="G372" s="148" t="n">
        <f aca="false">0.03*H372</f>
        <v>0</v>
      </c>
      <c r="H372" s="148" t="n">
        <f aca="false">T372</f>
        <v>0</v>
      </c>
      <c r="I372" s="148" t="n">
        <f aca="false">0.4*C372</f>
        <v>0</v>
      </c>
      <c r="J372" s="25"/>
      <c r="K372" s="25"/>
      <c r="L372" s="25"/>
      <c r="M372" s="25"/>
      <c r="N372" s="25"/>
      <c r="O372" s="148" t="n">
        <v>6962</v>
      </c>
      <c r="P372" s="148" t="n">
        <v>6962</v>
      </c>
      <c r="Q372" s="204"/>
      <c r="R372" s="276"/>
      <c r="S372" s="239" t="n">
        <v>1</v>
      </c>
      <c r="T372" s="148" t="n">
        <f aca="false">(P372-O372)*S372</f>
        <v>0</v>
      </c>
      <c r="U372" s="640" t="n">
        <v>2302221</v>
      </c>
      <c r="V372" s="153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31" t="s">
        <v>596</v>
      </c>
      <c r="C373" s="32" t="n">
        <f aca="false">H373+E373</f>
        <v>187.25</v>
      </c>
      <c r="D373" s="32"/>
      <c r="E373" s="32" t="n">
        <f aca="false">F373+G373</f>
        <v>12.25</v>
      </c>
      <c r="F373" s="32" t="n">
        <f aca="false">0.04*H373</f>
        <v>7</v>
      </c>
      <c r="G373" s="32" t="n">
        <f aca="false">0.03*H373</f>
        <v>5.25</v>
      </c>
      <c r="H373" s="32" t="n">
        <f aca="false">T373</f>
        <v>175</v>
      </c>
      <c r="I373" s="32" t="n">
        <f aca="false">0.6*C373</f>
        <v>112.35</v>
      </c>
      <c r="J373" s="35"/>
      <c r="K373" s="35"/>
      <c r="L373" s="35"/>
      <c r="M373" s="35"/>
      <c r="N373" s="35"/>
      <c r="O373" s="32" t="n">
        <v>10394</v>
      </c>
      <c r="P373" s="32" t="n">
        <v>10569</v>
      </c>
      <c r="Q373" s="234"/>
      <c r="R373" s="78"/>
      <c r="S373" s="32" t="n">
        <v>1</v>
      </c>
      <c r="T373" s="32" t="n">
        <f aca="false">(P373-O373)*S373</f>
        <v>175</v>
      </c>
      <c r="U373" s="418" t="n">
        <v>3224</v>
      </c>
      <c r="V373" s="39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31" t="s">
        <v>598</v>
      </c>
      <c r="C374" s="32" t="n">
        <f aca="false">H374+E374+64</f>
        <v>74.7</v>
      </c>
      <c r="D374" s="32"/>
      <c r="E374" s="32" t="n">
        <f aca="false">F374+G374</f>
        <v>0.7</v>
      </c>
      <c r="F374" s="32" t="n">
        <f aca="false">0.04*H374</f>
        <v>0.4</v>
      </c>
      <c r="G374" s="32" t="n">
        <f aca="false">0.03*H374</f>
        <v>0.3</v>
      </c>
      <c r="H374" s="32" t="n">
        <f aca="false">T374</f>
        <v>10</v>
      </c>
      <c r="I374" s="32" t="n">
        <v>649</v>
      </c>
      <c r="J374" s="35"/>
      <c r="K374" s="35"/>
      <c r="L374" s="35"/>
      <c r="M374" s="35"/>
      <c r="N374" s="35"/>
      <c r="O374" s="32" t="n">
        <v>2209</v>
      </c>
      <c r="P374" s="32" t="n">
        <v>2219</v>
      </c>
      <c r="Q374" s="234"/>
      <c r="R374" s="78"/>
      <c r="S374" s="32" t="n">
        <v>1</v>
      </c>
      <c r="T374" s="32" t="n">
        <f aca="false">(P374-O374)*S374</f>
        <v>10</v>
      </c>
      <c r="U374" s="418" t="n">
        <v>429663</v>
      </c>
      <c r="V374" s="39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349" t="s">
        <v>600</v>
      </c>
      <c r="C375" s="32" t="n">
        <f aca="false">H375+E375</f>
        <v>13.91</v>
      </c>
      <c r="D375" s="32"/>
      <c r="E375" s="32" t="n">
        <f aca="false">F375+G375</f>
        <v>0.91</v>
      </c>
      <c r="F375" s="32" t="n">
        <f aca="false">0.04*H375</f>
        <v>0.52</v>
      </c>
      <c r="G375" s="32" t="n">
        <f aca="false">0.03*H375</f>
        <v>0.39</v>
      </c>
      <c r="H375" s="32" t="n">
        <f aca="false">T375</f>
        <v>13</v>
      </c>
      <c r="I375" s="32" t="n">
        <f aca="false">0.6*C375</f>
        <v>8.346</v>
      </c>
      <c r="J375" s="35"/>
      <c r="K375" s="35"/>
      <c r="L375" s="35"/>
      <c r="M375" s="35"/>
      <c r="N375" s="35"/>
      <c r="O375" s="32" t="n">
        <v>16642</v>
      </c>
      <c r="P375" s="32" t="n">
        <v>16655</v>
      </c>
      <c r="Q375" s="234"/>
      <c r="R375" s="78"/>
      <c r="S375" s="32" t="n">
        <v>1</v>
      </c>
      <c r="T375" s="32" t="n">
        <f aca="false">(P375-O375)*S375</f>
        <v>13</v>
      </c>
      <c r="U375" s="418"/>
      <c r="V375" s="39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31" t="s">
        <v>602</v>
      </c>
      <c r="C376" s="32" t="n">
        <f aca="false">H376+E376</f>
        <v>3125.47</v>
      </c>
      <c r="D376" s="32"/>
      <c r="E376" s="32" t="n">
        <f aca="false">F376++G376</f>
        <v>204.47</v>
      </c>
      <c r="F376" s="32" t="n">
        <f aca="false">0.04*H376</f>
        <v>116.84</v>
      </c>
      <c r="G376" s="32" t="n">
        <f aca="false">0.03*H376</f>
        <v>87.63</v>
      </c>
      <c r="H376" s="32" t="n">
        <f aca="false">T376</f>
        <v>2921</v>
      </c>
      <c r="I376" s="32" t="n">
        <f aca="false">0.6*C376</f>
        <v>1875.282</v>
      </c>
      <c r="J376" s="35"/>
      <c r="K376" s="35"/>
      <c r="L376" s="35"/>
      <c r="M376" s="35"/>
      <c r="N376" s="35"/>
      <c r="O376" s="32" t="n">
        <v>401022</v>
      </c>
      <c r="P376" s="32" t="n">
        <v>403943</v>
      </c>
      <c r="Q376" s="36"/>
      <c r="R376" s="42"/>
      <c r="S376" s="69" t="n">
        <v>1</v>
      </c>
      <c r="T376" s="32" t="n">
        <f aca="false">(P376-O376)*S376</f>
        <v>2921</v>
      </c>
      <c r="U376" s="418" t="n">
        <v>69776</v>
      </c>
      <c r="V376" s="39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31" t="s">
        <v>604</v>
      </c>
      <c r="C377" s="32" t="n">
        <f aca="false">H377+E377</f>
        <v>1512.98</v>
      </c>
      <c r="D377" s="32"/>
      <c r="E377" s="32" t="n">
        <f aca="false">G377+F377</f>
        <v>98.98</v>
      </c>
      <c r="F377" s="32" t="n">
        <f aca="false">0.04*H377</f>
        <v>56.56</v>
      </c>
      <c r="G377" s="32" t="n">
        <f aca="false">0.03*H377</f>
        <v>42.42</v>
      </c>
      <c r="H377" s="32" t="n">
        <f aca="false">T377</f>
        <v>1414</v>
      </c>
      <c r="I377" s="32" t="n">
        <f aca="false">0.6*C377</f>
        <v>907.788</v>
      </c>
      <c r="J377" s="35"/>
      <c r="K377" s="35"/>
      <c r="L377" s="35"/>
      <c r="M377" s="35"/>
      <c r="N377" s="35"/>
      <c r="O377" s="32" t="n">
        <v>185319</v>
      </c>
      <c r="P377" s="32" t="n">
        <v>186733</v>
      </c>
      <c r="Q377" s="234"/>
      <c r="R377" s="78"/>
      <c r="S377" s="69" t="n">
        <v>1</v>
      </c>
      <c r="T377" s="32" t="n">
        <f aca="false">(P377-O377)*S377</f>
        <v>1414</v>
      </c>
      <c r="U377" s="418" t="n">
        <v>3868</v>
      </c>
      <c r="V377" s="39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41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20162.88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U379" s="675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U380" s="675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41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640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640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U384" s="675"/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640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640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640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640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640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640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640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673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640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640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640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640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U397" s="675"/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640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640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U400" s="675"/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U401" s="675"/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640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U403" s="675"/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640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640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640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640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U408" s="675"/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U409" s="675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U410" s="675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U411" s="675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U412" s="675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640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640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640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640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640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640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640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640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640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640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640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640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640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640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640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640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688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640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640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640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640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640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640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640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640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640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640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640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640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640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640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U444" s="675"/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U445" s="675"/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U446" s="684"/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U447" s="675"/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640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640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640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640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640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640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640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640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640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U457" s="675"/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U458" s="675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640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U460" s="675"/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640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640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U463" s="675"/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U464" s="675"/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U465" s="675"/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U466" s="675"/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640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640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640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640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640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640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640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640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640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640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640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640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640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640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640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640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640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U484" s="675"/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U485" s="675"/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U486" s="675"/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U487" s="675"/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640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U489" s="675"/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640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U491" s="675"/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640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640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640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640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U496" s="675"/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640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U498" s="675"/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640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640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640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640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640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640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U505" s="675"/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U506" s="675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640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640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U509" s="675"/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640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640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640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640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U514" s="675"/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U515" s="675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640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640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U518" s="675"/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U519" s="675"/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U520" s="675"/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U521" s="675"/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673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U523" s="675"/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673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U525" s="675"/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640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640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640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640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640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640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640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640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640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640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640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U537" s="675"/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640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U539" s="675"/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U540" s="675"/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640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U542" s="675"/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U543" s="675"/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640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640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640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640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640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640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640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640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640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640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640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640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640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U557" s="675"/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640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640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U560" s="675"/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U561" s="675"/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U562" s="675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U563" s="675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U564" s="675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U565" s="675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U566" s="675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U567" s="675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U568" s="675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640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640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640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640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U573" s="675"/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U574" s="675"/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640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640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640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640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640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U580" s="675"/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640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U582" s="675"/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640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U584" s="675"/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U585" s="675"/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U586" s="675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U587" s="675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U588" s="675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U589" s="675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U590" s="675"/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U591" s="675"/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640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640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640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U595" s="675"/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640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640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U598" s="675"/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640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640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640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640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640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640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640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640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640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U608" s="675"/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640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640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640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640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640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640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31" t="s">
        <v>656</v>
      </c>
      <c r="C615" s="32" t="n">
        <f aca="false">H615+E615</f>
        <v>228.98</v>
      </c>
      <c r="D615" s="109"/>
      <c r="E615" s="32" t="n">
        <f aca="false">F615+G615</f>
        <v>14.98</v>
      </c>
      <c r="F615" s="32" t="n">
        <f aca="false">0.04*H615</f>
        <v>8.56</v>
      </c>
      <c r="G615" s="32" t="n">
        <f aca="false">0.03*H615</f>
        <v>6.42</v>
      </c>
      <c r="H615" s="32" t="n">
        <f aca="false">T615</f>
        <v>214</v>
      </c>
      <c r="I615" s="32" t="n">
        <f aca="false">0.5*C615</f>
        <v>114.49</v>
      </c>
      <c r="J615" s="35"/>
      <c r="K615" s="35"/>
      <c r="L615" s="35"/>
      <c r="M615" s="35"/>
      <c r="N615" s="35"/>
      <c r="O615" s="339" t="n">
        <v>15113</v>
      </c>
      <c r="P615" s="339" t="n">
        <v>15327</v>
      </c>
      <c r="Q615" s="234"/>
      <c r="R615" s="78"/>
      <c r="S615" s="69" t="n">
        <v>1</v>
      </c>
      <c r="T615" s="32" t="n">
        <f aca="false">(P615-O615)*S615</f>
        <v>214</v>
      </c>
      <c r="U615" s="418" t="n">
        <v>2262538</v>
      </c>
      <c r="V615" s="39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31" t="s">
        <v>658</v>
      </c>
      <c r="C616" s="32" t="n">
        <f aca="false">H616+E616</f>
        <v>0</v>
      </c>
      <c r="D616" s="32"/>
      <c r="E616" s="32" t="n">
        <f aca="false">F616+G616</f>
        <v>0</v>
      </c>
      <c r="F616" s="32" t="n">
        <f aca="false">0.04*H616</f>
        <v>0</v>
      </c>
      <c r="G616" s="32" t="n">
        <f aca="false">0.03*H616</f>
        <v>0</v>
      </c>
      <c r="H616" s="32" t="n">
        <f aca="false">T616</f>
        <v>0</v>
      </c>
      <c r="I616" s="32" t="n">
        <f aca="false">0.5*C616</f>
        <v>0</v>
      </c>
      <c r="J616" s="35"/>
      <c r="K616" s="35"/>
      <c r="L616" s="35"/>
      <c r="M616" s="35"/>
      <c r="N616" s="35"/>
      <c r="O616" s="339" t="n">
        <v>45710</v>
      </c>
      <c r="P616" s="339" t="n">
        <v>45710</v>
      </c>
      <c r="Q616" s="35"/>
      <c r="R616" s="37"/>
      <c r="S616" s="69" t="n">
        <v>1</v>
      </c>
      <c r="T616" s="32" t="n">
        <f aca="false">(P616-O616)*S616</f>
        <v>0</v>
      </c>
      <c r="U616" s="418" t="n">
        <v>5521045</v>
      </c>
      <c r="V616" s="39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31" t="s">
        <v>660</v>
      </c>
      <c r="C617" s="32" t="n">
        <f aca="false">H617+E617</f>
        <v>370.22</v>
      </c>
      <c r="D617" s="126"/>
      <c r="E617" s="32" t="n">
        <f aca="false">F617+G617</f>
        <v>24.22</v>
      </c>
      <c r="F617" s="32" t="n">
        <f aca="false">0.04*H617</f>
        <v>13.84</v>
      </c>
      <c r="G617" s="32" t="n">
        <f aca="false">0.03*H617</f>
        <v>10.38</v>
      </c>
      <c r="H617" s="32" t="n">
        <f aca="false">T617</f>
        <v>346</v>
      </c>
      <c r="I617" s="32" t="n">
        <f aca="false">0.5*C617</f>
        <v>185.11</v>
      </c>
      <c r="J617" s="35"/>
      <c r="K617" s="35"/>
      <c r="L617" s="35"/>
      <c r="M617" s="35"/>
      <c r="N617" s="35"/>
      <c r="O617" s="339" t="n">
        <v>36968</v>
      </c>
      <c r="P617" s="339" t="n">
        <v>37314</v>
      </c>
      <c r="Q617" s="36"/>
      <c r="R617" s="474"/>
      <c r="S617" s="69" t="n">
        <v>1</v>
      </c>
      <c r="T617" s="32" t="n">
        <f aca="false">(P617-O617)*S617</f>
        <v>346</v>
      </c>
      <c r="U617" s="418" t="n">
        <v>2261340</v>
      </c>
      <c r="V617" s="39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31" t="s">
        <v>662</v>
      </c>
      <c r="C618" s="32" t="n">
        <f aca="false">H618+E618</f>
        <v>727.6</v>
      </c>
      <c r="D618" s="126"/>
      <c r="E618" s="32" t="n">
        <f aca="false">F618+G618</f>
        <v>47.6</v>
      </c>
      <c r="F618" s="32" t="n">
        <f aca="false">0.04*H618</f>
        <v>27.2</v>
      </c>
      <c r="G618" s="32" t="n">
        <f aca="false">0.03*H618</f>
        <v>20.4</v>
      </c>
      <c r="H618" s="32" t="n">
        <f aca="false">T618</f>
        <v>680</v>
      </c>
      <c r="I618" s="32" t="n">
        <f aca="false">0.5*C618</f>
        <v>363.8</v>
      </c>
      <c r="J618" s="35"/>
      <c r="K618" s="35"/>
      <c r="L618" s="35"/>
      <c r="M618" s="35"/>
      <c r="N618" s="35"/>
      <c r="O618" s="339" t="n">
        <v>46062</v>
      </c>
      <c r="P618" s="339" t="n">
        <v>46742</v>
      </c>
      <c r="Q618" s="36"/>
      <c r="R618" s="474"/>
      <c r="S618" s="69" t="n">
        <v>1</v>
      </c>
      <c r="T618" s="32" t="n">
        <f aca="false">(P618-O618)*S618</f>
        <v>680</v>
      </c>
      <c r="U618" s="418" t="n">
        <v>5510929</v>
      </c>
      <c r="V618" s="39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31" t="s">
        <v>664</v>
      </c>
      <c r="C619" s="32" t="n">
        <f aca="false">H619+E619</f>
        <v>390.55</v>
      </c>
      <c r="D619" s="109"/>
      <c r="E619" s="32" t="n">
        <f aca="false">F619+G619</f>
        <v>25.55</v>
      </c>
      <c r="F619" s="32" t="n">
        <f aca="false">0.04*H619</f>
        <v>14.6</v>
      </c>
      <c r="G619" s="32" t="n">
        <f aca="false">0.03*H619</f>
        <v>10.95</v>
      </c>
      <c r="H619" s="32" t="n">
        <f aca="false">T619</f>
        <v>365</v>
      </c>
      <c r="I619" s="32" t="n">
        <f aca="false">0.5*C619</f>
        <v>195.275</v>
      </c>
      <c r="J619" s="35"/>
      <c r="K619" s="35"/>
      <c r="L619" s="35"/>
      <c r="M619" s="35"/>
      <c r="N619" s="35"/>
      <c r="O619" s="339" t="n">
        <v>69098</v>
      </c>
      <c r="P619" s="339" t="n">
        <v>69463</v>
      </c>
      <c r="Q619" s="36"/>
      <c r="R619" s="474"/>
      <c r="S619" s="69" t="n">
        <v>1</v>
      </c>
      <c r="T619" s="32" t="n">
        <f aca="false">(P619-O619)*S619</f>
        <v>365</v>
      </c>
      <c r="U619" s="418" t="n">
        <v>5511505</v>
      </c>
      <c r="V619" s="39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31" t="s">
        <v>666</v>
      </c>
      <c r="C620" s="32" t="n">
        <f aca="false">H620+E620</f>
        <v>201.16</v>
      </c>
      <c r="D620" s="126"/>
      <c r="E620" s="32" t="n">
        <f aca="false">F620+G620</f>
        <v>13.16</v>
      </c>
      <c r="F620" s="32" t="n">
        <f aca="false">0.04*H620</f>
        <v>7.52</v>
      </c>
      <c r="G620" s="32" t="n">
        <f aca="false">0.03*H620</f>
        <v>5.64</v>
      </c>
      <c r="H620" s="32" t="n">
        <f aca="false">T620</f>
        <v>188</v>
      </c>
      <c r="I620" s="32" t="n">
        <f aca="false">0.5*C620</f>
        <v>100.58</v>
      </c>
      <c r="J620" s="35"/>
      <c r="K620" s="35"/>
      <c r="L620" s="35"/>
      <c r="M620" s="35"/>
      <c r="N620" s="35"/>
      <c r="O620" s="339" t="n">
        <v>39205</v>
      </c>
      <c r="P620" s="339" t="n">
        <v>39393</v>
      </c>
      <c r="Q620" s="36"/>
      <c r="R620" s="474"/>
      <c r="S620" s="69" t="n">
        <v>1</v>
      </c>
      <c r="T620" s="32" t="n">
        <f aca="false">(P620-O620)*S620</f>
        <v>188</v>
      </c>
      <c r="U620" s="418" t="n">
        <v>5510311</v>
      </c>
      <c r="V620" s="39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31" t="s">
        <v>909</v>
      </c>
      <c r="C621" s="32" t="n">
        <f aca="false">H621+E621</f>
        <v>266.43</v>
      </c>
      <c r="D621" s="126"/>
      <c r="E621" s="32" t="n">
        <f aca="false">F621+G621</f>
        <v>17.43</v>
      </c>
      <c r="F621" s="32" t="n">
        <f aca="false">0.04*H621</f>
        <v>9.96</v>
      </c>
      <c r="G621" s="32" t="n">
        <f aca="false">0.03*H621</f>
        <v>7.47</v>
      </c>
      <c r="H621" s="32" t="n">
        <f aca="false">T621</f>
        <v>249</v>
      </c>
      <c r="I621" s="32" t="n">
        <f aca="false">0.5*C621</f>
        <v>133.215</v>
      </c>
      <c r="J621" s="35"/>
      <c r="K621" s="35"/>
      <c r="L621" s="35"/>
      <c r="M621" s="35"/>
      <c r="N621" s="35"/>
      <c r="O621" s="339" t="n">
        <v>49837</v>
      </c>
      <c r="P621" s="339" t="n">
        <v>50086</v>
      </c>
      <c r="Q621" s="36"/>
      <c r="R621" s="474"/>
      <c r="S621" s="69" t="n">
        <v>1</v>
      </c>
      <c r="T621" s="32" t="n">
        <f aca="false">(P621-O621)*S621</f>
        <v>249</v>
      </c>
      <c r="U621" s="418" t="n">
        <v>5510177</v>
      </c>
      <c r="V621" s="39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31" t="s">
        <v>670</v>
      </c>
      <c r="C622" s="32" t="n">
        <f aca="false">H622+E622</f>
        <v>329.56</v>
      </c>
      <c r="D622" s="126"/>
      <c r="E622" s="32" t="n">
        <f aca="false">F622+G622</f>
        <v>21.56</v>
      </c>
      <c r="F622" s="32" t="n">
        <f aca="false">0.04*H622</f>
        <v>12.32</v>
      </c>
      <c r="G622" s="32" t="n">
        <f aca="false">0.03*H622</f>
        <v>9.24</v>
      </c>
      <c r="H622" s="32" t="n">
        <f aca="false">T622</f>
        <v>308</v>
      </c>
      <c r="I622" s="32" t="n">
        <f aca="false">0.5*C622</f>
        <v>164.78</v>
      </c>
      <c r="J622" s="35"/>
      <c r="K622" s="35"/>
      <c r="L622" s="35"/>
      <c r="M622" s="35"/>
      <c r="N622" s="35"/>
      <c r="O622" s="339" t="n">
        <v>89795</v>
      </c>
      <c r="P622" s="339" t="n">
        <v>90103</v>
      </c>
      <c r="Q622" s="36"/>
      <c r="R622" s="474"/>
      <c r="S622" s="69" t="n">
        <v>1</v>
      </c>
      <c r="T622" s="32" t="n">
        <f aca="false">(P622-O622)*S622</f>
        <v>308</v>
      </c>
      <c r="U622" s="418" t="n">
        <v>2262535</v>
      </c>
      <c r="V622" s="39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31" t="s">
        <v>672</v>
      </c>
      <c r="C623" s="32" t="n">
        <f aca="false">H623+E623</f>
        <v>864.56</v>
      </c>
      <c r="D623" s="126"/>
      <c r="E623" s="32" t="n">
        <f aca="false">F623+G623</f>
        <v>56.56</v>
      </c>
      <c r="F623" s="32" t="n">
        <f aca="false">0.04*H623</f>
        <v>32.32</v>
      </c>
      <c r="G623" s="32" t="n">
        <f aca="false">0.03*H623</f>
        <v>24.24</v>
      </c>
      <c r="H623" s="32" t="n">
        <f aca="false">T623</f>
        <v>808</v>
      </c>
      <c r="I623" s="32" t="n">
        <f aca="false">0.5*C623</f>
        <v>432.28</v>
      </c>
      <c r="J623" s="35"/>
      <c r="K623" s="35"/>
      <c r="L623" s="35"/>
      <c r="M623" s="35"/>
      <c r="N623" s="35"/>
      <c r="O623" s="339" t="n">
        <v>45620</v>
      </c>
      <c r="P623" s="339" t="n">
        <v>46428</v>
      </c>
      <c r="Q623" s="234"/>
      <c r="R623" s="235"/>
      <c r="S623" s="69" t="n">
        <v>1</v>
      </c>
      <c r="T623" s="32" t="n">
        <f aca="false">(P623-O623)*S623</f>
        <v>808</v>
      </c>
      <c r="U623" s="418" t="s">
        <v>1033</v>
      </c>
      <c r="V623" s="39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325" t="s">
        <v>675</v>
      </c>
      <c r="C624" s="32" t="n">
        <f aca="false">H624+E624</f>
        <v>11618.06</v>
      </c>
      <c r="D624" s="126"/>
      <c r="E624" s="32" t="n">
        <f aca="false">F624+G624</f>
        <v>760.06</v>
      </c>
      <c r="F624" s="32" t="n">
        <f aca="false">0.04*H624</f>
        <v>434.32</v>
      </c>
      <c r="G624" s="32" t="n">
        <f aca="false">0.03*H624</f>
        <v>325.74</v>
      </c>
      <c r="H624" s="32" t="n">
        <f aca="false">T624</f>
        <v>10858</v>
      </c>
      <c r="I624" s="32" t="n">
        <f aca="false">0.5*C624</f>
        <v>5809.03</v>
      </c>
      <c r="J624" s="35"/>
      <c r="K624" s="35"/>
      <c r="L624" s="35"/>
      <c r="M624" s="35"/>
      <c r="N624" s="35"/>
      <c r="O624" s="339" t="n">
        <v>285951</v>
      </c>
      <c r="P624" s="339" t="n">
        <v>296809</v>
      </c>
      <c r="Q624" s="234"/>
      <c r="R624" s="235"/>
      <c r="S624" s="69" t="n">
        <v>1</v>
      </c>
      <c r="T624" s="32" t="n">
        <f aca="false">(P624-O624)*S624</f>
        <v>10858</v>
      </c>
      <c r="U624" s="418" t="s">
        <v>1094</v>
      </c>
      <c r="V624" s="39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325"/>
      <c r="C625" s="32" t="n">
        <f aca="false">H625+E625</f>
        <v>325.28</v>
      </c>
      <c r="D625" s="109"/>
      <c r="E625" s="32" t="n">
        <f aca="false">F625+G625</f>
        <v>21.28</v>
      </c>
      <c r="F625" s="32" t="n">
        <f aca="false">0.04*H625</f>
        <v>12.16</v>
      </c>
      <c r="G625" s="32" t="n">
        <f aca="false">0.03*H625</f>
        <v>9.12</v>
      </c>
      <c r="H625" s="32" t="n">
        <f aca="false">T625</f>
        <v>304</v>
      </c>
      <c r="I625" s="32" t="n">
        <f aca="false">0.5*C625</f>
        <v>162.64</v>
      </c>
      <c r="J625" s="37"/>
      <c r="K625" s="37"/>
      <c r="L625" s="37"/>
      <c r="M625" s="37"/>
      <c r="N625" s="37"/>
      <c r="O625" s="416" t="n">
        <v>0</v>
      </c>
      <c r="P625" s="416" t="n">
        <v>304</v>
      </c>
      <c r="Q625" s="42"/>
      <c r="R625" s="42"/>
      <c r="S625" s="126" t="n">
        <v>1</v>
      </c>
      <c r="T625" s="32" t="n">
        <f aca="false">(P625-O625)*S625</f>
        <v>304</v>
      </c>
      <c r="U625" s="694" t="s">
        <v>1095</v>
      </c>
      <c r="V625" s="39" t="s">
        <v>676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6.25" hidden="false" customHeight="false" outlineLevel="0" collapsed="false">
      <c r="A626" s="26"/>
      <c r="B626" s="325"/>
      <c r="C626" s="32" t="n">
        <f aca="false">H626+E626</f>
        <v>302.81</v>
      </c>
      <c r="D626" s="109"/>
      <c r="E626" s="32" t="n">
        <f aca="false">F626+G626</f>
        <v>19.81</v>
      </c>
      <c r="F626" s="32" t="n">
        <f aca="false">0.04*H626</f>
        <v>11.32</v>
      </c>
      <c r="G626" s="32" t="n">
        <f aca="false">0.03*H626</f>
        <v>8.49</v>
      </c>
      <c r="H626" s="32" t="n">
        <f aca="false">T626</f>
        <v>283</v>
      </c>
      <c r="I626" s="32" t="n">
        <f aca="false">0.5*C626</f>
        <v>151.405</v>
      </c>
      <c r="J626" s="37"/>
      <c r="K626" s="37"/>
      <c r="L626" s="37"/>
      <c r="M626" s="37"/>
      <c r="N626" s="37"/>
      <c r="O626" s="416" t="n">
        <v>0</v>
      </c>
      <c r="P626" s="416" t="n">
        <v>283</v>
      </c>
      <c r="Q626" s="42"/>
      <c r="R626" s="42"/>
      <c r="S626" s="126" t="n">
        <v>1</v>
      </c>
      <c r="T626" s="32" t="n">
        <f aca="false">(P626-O626)*S626</f>
        <v>283</v>
      </c>
      <c r="U626" s="418" t="s">
        <v>1096</v>
      </c>
      <c r="V626" s="39" t="s">
        <v>676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9" t="s">
        <v>681</v>
      </c>
      <c r="C627" s="32" t="n">
        <f aca="false">H627+E627</f>
        <v>363.8</v>
      </c>
      <c r="D627" s="126"/>
      <c r="E627" s="32" t="n">
        <f aca="false">F627+G627</f>
        <v>23.8</v>
      </c>
      <c r="F627" s="32" t="n">
        <f aca="false">0.04*H627</f>
        <v>13.6</v>
      </c>
      <c r="G627" s="32" t="n">
        <f aca="false">0.03*H627</f>
        <v>10.2</v>
      </c>
      <c r="H627" s="32" t="n">
        <f aca="false">T627</f>
        <v>340</v>
      </c>
      <c r="I627" s="32" t="n">
        <f aca="false">0.5*C627</f>
        <v>181.9</v>
      </c>
      <c r="J627" s="37"/>
      <c r="K627" s="37"/>
      <c r="L627" s="37"/>
      <c r="M627" s="37"/>
      <c r="N627" s="37"/>
      <c r="O627" s="416" t="n">
        <v>27904</v>
      </c>
      <c r="P627" s="416" t="n">
        <v>28244</v>
      </c>
      <c r="Q627" s="42"/>
      <c r="R627" s="42"/>
      <c r="S627" s="69" t="n">
        <v>1</v>
      </c>
      <c r="T627" s="32" t="n">
        <f aca="false">(P627-O627)*S627</f>
        <v>340</v>
      </c>
      <c r="U627" s="418" t="n">
        <v>5510402</v>
      </c>
      <c r="V627" s="39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9" t="s">
        <v>912</v>
      </c>
      <c r="C628" s="32" t="n">
        <f aca="false">H628+E628</f>
        <v>350.96</v>
      </c>
      <c r="D628" s="126"/>
      <c r="E628" s="32" t="n">
        <f aca="false">F628+G628</f>
        <v>22.96</v>
      </c>
      <c r="F628" s="32" t="n">
        <f aca="false">0.04*H628</f>
        <v>13.12</v>
      </c>
      <c r="G628" s="32" t="n">
        <f aca="false">0.03*H628</f>
        <v>9.84</v>
      </c>
      <c r="H628" s="32" t="n">
        <f aca="false">T628</f>
        <v>328</v>
      </c>
      <c r="I628" s="32" t="n">
        <f aca="false">0.5*C628</f>
        <v>175.48</v>
      </c>
      <c r="J628" s="37"/>
      <c r="K628" s="37"/>
      <c r="L628" s="37"/>
      <c r="M628" s="37"/>
      <c r="N628" s="37"/>
      <c r="O628" s="416" t="n">
        <v>37994</v>
      </c>
      <c r="P628" s="416" t="n">
        <v>38322</v>
      </c>
      <c r="Q628" s="42"/>
      <c r="R628" s="42"/>
      <c r="S628" s="69" t="n">
        <v>1</v>
      </c>
      <c r="T628" s="32" t="n">
        <f aca="false">(P628-O628)*S628</f>
        <v>328</v>
      </c>
      <c r="U628" s="418" t="n">
        <v>5509256</v>
      </c>
      <c r="V628" s="39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9" t="s">
        <v>684</v>
      </c>
      <c r="C629" s="32" t="n">
        <f aca="false">H629+E629</f>
        <v>539.28</v>
      </c>
      <c r="D629" s="126"/>
      <c r="E629" s="32" t="n">
        <f aca="false">F629+G629</f>
        <v>35.28</v>
      </c>
      <c r="F629" s="32" t="n">
        <f aca="false">0.04*H629</f>
        <v>20.16</v>
      </c>
      <c r="G629" s="32" t="n">
        <f aca="false">0.03*H629</f>
        <v>15.12</v>
      </c>
      <c r="H629" s="32" t="n">
        <f aca="false">T629</f>
        <v>504</v>
      </c>
      <c r="I629" s="32" t="n">
        <f aca="false">0.5*C629</f>
        <v>269.64</v>
      </c>
      <c r="J629" s="37"/>
      <c r="K629" s="37"/>
      <c r="L629" s="37"/>
      <c r="M629" s="37"/>
      <c r="N629" s="37"/>
      <c r="O629" s="416" t="n">
        <v>33553</v>
      </c>
      <c r="P629" s="416" t="n">
        <v>34057</v>
      </c>
      <c r="Q629" s="42"/>
      <c r="R629" s="42"/>
      <c r="S629" s="69" t="n">
        <v>1</v>
      </c>
      <c r="T629" s="32" t="n">
        <f aca="false">(P629-O629)*S629</f>
        <v>504</v>
      </c>
      <c r="U629" s="418" t="n">
        <v>5509265</v>
      </c>
      <c r="V629" s="39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9" t="s">
        <v>686</v>
      </c>
      <c r="C630" s="32" t="n">
        <f aca="false">H630+E630</f>
        <v>256.8</v>
      </c>
      <c r="D630" s="126"/>
      <c r="E630" s="32" t="n">
        <f aca="false">F630+G630</f>
        <v>16.8</v>
      </c>
      <c r="F630" s="32" t="n">
        <f aca="false">0.04*H630</f>
        <v>9.6</v>
      </c>
      <c r="G630" s="32" t="n">
        <f aca="false">0.03*H630</f>
        <v>7.2</v>
      </c>
      <c r="H630" s="32" t="n">
        <f aca="false">T630</f>
        <v>240</v>
      </c>
      <c r="I630" s="32" t="n">
        <f aca="false">0.5*C630</f>
        <v>128.4</v>
      </c>
      <c r="J630" s="37"/>
      <c r="K630" s="37"/>
      <c r="L630" s="37"/>
      <c r="M630" s="37"/>
      <c r="N630" s="37"/>
      <c r="O630" s="416" t="n">
        <v>23110</v>
      </c>
      <c r="P630" s="416" t="n">
        <v>23350</v>
      </c>
      <c r="Q630" s="42"/>
      <c r="R630" s="42"/>
      <c r="S630" s="69" t="n">
        <v>1</v>
      </c>
      <c r="T630" s="32" t="n">
        <f aca="false">(P630-O630)*S630</f>
        <v>240</v>
      </c>
      <c r="U630" s="418" t="n">
        <v>5518342</v>
      </c>
      <c r="V630" s="39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9" t="s">
        <v>688</v>
      </c>
      <c r="C631" s="32" t="n">
        <f aca="false">H631+E631</f>
        <v>309.23</v>
      </c>
      <c r="D631" s="126"/>
      <c r="E631" s="32" t="n">
        <f aca="false">F631+G631</f>
        <v>20.23</v>
      </c>
      <c r="F631" s="32" t="n">
        <f aca="false">0.04*H631</f>
        <v>11.56</v>
      </c>
      <c r="G631" s="32" t="n">
        <f aca="false">0.03*H631</f>
        <v>8.67</v>
      </c>
      <c r="H631" s="32" t="n">
        <f aca="false">T631</f>
        <v>289</v>
      </c>
      <c r="I631" s="32" t="n">
        <f aca="false">0.5*C631</f>
        <v>154.615</v>
      </c>
      <c r="J631" s="37"/>
      <c r="K631" s="37"/>
      <c r="L631" s="37"/>
      <c r="M631" s="37"/>
      <c r="N631" s="37"/>
      <c r="O631" s="416" t="n">
        <v>25687</v>
      </c>
      <c r="P631" s="416" t="n">
        <v>25976</v>
      </c>
      <c r="Q631" s="42"/>
      <c r="R631" s="42"/>
      <c r="S631" s="69" t="n">
        <v>1</v>
      </c>
      <c r="T631" s="32" t="n">
        <f aca="false">(P631-O631)*S631</f>
        <v>289</v>
      </c>
      <c r="U631" s="418" t="n">
        <v>2262004</v>
      </c>
      <c r="V631" s="39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9" t="s">
        <v>913</v>
      </c>
      <c r="C632" s="32" t="n">
        <f aca="false">H632+E632</f>
        <v>373.43</v>
      </c>
      <c r="D632" s="126"/>
      <c r="E632" s="32" t="n">
        <f aca="false">F632+G632</f>
        <v>24.43</v>
      </c>
      <c r="F632" s="32" t="n">
        <f aca="false">0.04*H632</f>
        <v>13.96</v>
      </c>
      <c r="G632" s="32" t="n">
        <f aca="false">0.03*H632</f>
        <v>10.47</v>
      </c>
      <c r="H632" s="32" t="n">
        <f aca="false">T632</f>
        <v>349</v>
      </c>
      <c r="I632" s="32" t="n">
        <f aca="false">0.5*C632</f>
        <v>186.715</v>
      </c>
      <c r="J632" s="37"/>
      <c r="K632" s="37"/>
      <c r="L632" s="37"/>
      <c r="M632" s="37"/>
      <c r="N632" s="37"/>
      <c r="O632" s="416" t="n">
        <v>23007</v>
      </c>
      <c r="P632" s="416" t="n">
        <v>23356</v>
      </c>
      <c r="Q632" s="42"/>
      <c r="R632" s="42"/>
      <c r="S632" s="69" t="n">
        <v>1</v>
      </c>
      <c r="T632" s="32" t="n">
        <f aca="false">(P632-O632)*S632</f>
        <v>349</v>
      </c>
      <c r="U632" s="418" t="n">
        <v>2262573</v>
      </c>
      <c r="V632" s="39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9" t="s">
        <v>914</v>
      </c>
      <c r="C633" s="32" t="n">
        <f aca="false">H633+E633</f>
        <v>456.89</v>
      </c>
      <c r="D633" s="126"/>
      <c r="E633" s="32" t="n">
        <f aca="false">F633+G633</f>
        <v>29.89</v>
      </c>
      <c r="F633" s="32" t="n">
        <f aca="false">0.04*H633</f>
        <v>17.08</v>
      </c>
      <c r="G633" s="32" t="n">
        <f aca="false">0.03*H633</f>
        <v>12.81</v>
      </c>
      <c r="H633" s="32" t="n">
        <f aca="false">T633</f>
        <v>427</v>
      </c>
      <c r="I633" s="32" t="n">
        <f aca="false">0.5*C633</f>
        <v>228.445</v>
      </c>
      <c r="J633" s="37"/>
      <c r="K633" s="37"/>
      <c r="L633" s="37"/>
      <c r="M633" s="37"/>
      <c r="N633" s="37"/>
      <c r="O633" s="416" t="n">
        <v>62445</v>
      </c>
      <c r="P633" s="416" t="n">
        <v>62872</v>
      </c>
      <c r="Q633" s="42"/>
      <c r="R633" s="42"/>
      <c r="S633" s="69" t="n">
        <v>1</v>
      </c>
      <c r="T633" s="32" t="n">
        <f aca="false">(P633-O633)*S633</f>
        <v>427</v>
      </c>
      <c r="U633" s="418" t="n">
        <v>2262504</v>
      </c>
      <c r="V633" s="39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9" t="s">
        <v>694</v>
      </c>
      <c r="C634" s="32" t="n">
        <f aca="false">H634+E634</f>
        <v>153.01</v>
      </c>
      <c r="D634" s="126"/>
      <c r="E634" s="32" t="n">
        <f aca="false">F634+G634</f>
        <v>10.01</v>
      </c>
      <c r="F634" s="32" t="n">
        <f aca="false">0.04*H634</f>
        <v>5.72</v>
      </c>
      <c r="G634" s="32" t="n">
        <f aca="false">0.03*H634</f>
        <v>4.29</v>
      </c>
      <c r="H634" s="32" t="n">
        <f aca="false">T634</f>
        <v>143</v>
      </c>
      <c r="I634" s="32" t="n">
        <f aca="false">0.5*C634</f>
        <v>76.505</v>
      </c>
      <c r="J634" s="37"/>
      <c r="K634" s="37"/>
      <c r="L634" s="37"/>
      <c r="M634" s="37"/>
      <c r="N634" s="37"/>
      <c r="O634" s="416" t="n">
        <v>14922</v>
      </c>
      <c r="P634" s="416" t="n">
        <v>15065</v>
      </c>
      <c r="Q634" s="42"/>
      <c r="R634" s="42"/>
      <c r="S634" s="69" t="n">
        <v>1</v>
      </c>
      <c r="T634" s="32" t="n">
        <f aca="false">(P634-O634)*S634</f>
        <v>143</v>
      </c>
      <c r="U634" s="418" t="n">
        <v>282333</v>
      </c>
      <c r="V634" s="39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6.25" hidden="false" customHeight="false" outlineLevel="0" collapsed="false">
      <c r="A635" s="26"/>
      <c r="B635" s="476" t="s">
        <v>677</v>
      </c>
      <c r="C635" s="32" t="n">
        <f aca="false">H635+E635</f>
        <v>510.39</v>
      </c>
      <c r="D635" s="477"/>
      <c r="E635" s="32" t="n">
        <f aca="false">F635+G635</f>
        <v>33.39</v>
      </c>
      <c r="F635" s="32" t="n">
        <f aca="false">0.04*H635</f>
        <v>19.08</v>
      </c>
      <c r="G635" s="32" t="n">
        <f aca="false">0.03*H635</f>
        <v>14.31</v>
      </c>
      <c r="H635" s="32" t="n">
        <f aca="false">T635</f>
        <v>477</v>
      </c>
      <c r="I635" s="32" t="n">
        <f aca="false">0.5*C635</f>
        <v>255.195</v>
      </c>
      <c r="J635" s="63"/>
      <c r="K635" s="35"/>
      <c r="L635" s="35"/>
      <c r="M635" s="35"/>
      <c r="N635" s="35"/>
      <c r="O635" s="478" t="n">
        <v>49820</v>
      </c>
      <c r="P635" s="478" t="n">
        <v>50297</v>
      </c>
      <c r="Q635" s="36"/>
      <c r="R635" s="479"/>
      <c r="S635" s="69" t="n">
        <v>1</v>
      </c>
      <c r="T635" s="32" t="n">
        <f aca="false">(P635-O635)*S635</f>
        <v>477</v>
      </c>
      <c r="U635" s="418" t="n">
        <v>2261380</v>
      </c>
      <c r="V635" s="39" t="s">
        <v>678</v>
      </c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79" t="s">
        <v>696</v>
      </c>
      <c r="C636" s="32" t="n">
        <f aca="false">H636+E636</f>
        <v>0</v>
      </c>
      <c r="D636" s="126"/>
      <c r="E636" s="32" t="n">
        <f aca="false">F636+G636</f>
        <v>0</v>
      </c>
      <c r="F636" s="32" t="n">
        <f aca="false">0.04*H636</f>
        <v>0</v>
      </c>
      <c r="G636" s="32" t="n">
        <f aca="false">0.03*H636</f>
        <v>0</v>
      </c>
      <c r="H636" s="32" t="n">
        <f aca="false">T636</f>
        <v>0</v>
      </c>
      <c r="I636" s="32" t="n">
        <f aca="false">0.5*C636</f>
        <v>0</v>
      </c>
      <c r="J636" s="37"/>
      <c r="K636" s="37"/>
      <c r="L636" s="37"/>
      <c r="M636" s="37"/>
      <c r="N636" s="37"/>
      <c r="O636" s="416" t="n">
        <v>42066</v>
      </c>
      <c r="P636" s="416" t="n">
        <v>42066</v>
      </c>
      <c r="Q636" s="42"/>
      <c r="R636" s="42"/>
      <c r="S636" s="69" t="n">
        <v>1</v>
      </c>
      <c r="T636" s="32" t="n">
        <f aca="false">(P636-O636)*S636</f>
        <v>0</v>
      </c>
      <c r="U636" s="418" t="n">
        <v>3263</v>
      </c>
      <c r="V636" s="39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481" t="s">
        <v>698</v>
      </c>
      <c r="C637" s="148" t="n">
        <f aca="false">H637+E637</f>
        <v>0</v>
      </c>
      <c r="D637" s="149"/>
      <c r="E637" s="148" t="n">
        <f aca="false">F637+G637</f>
        <v>0</v>
      </c>
      <c r="F637" s="148" t="n">
        <f aca="false">0.04*H637</f>
        <v>0</v>
      </c>
      <c r="G637" s="148" t="n">
        <f aca="false">0.03*H637</f>
        <v>0</v>
      </c>
      <c r="H637" s="148" t="n">
        <f aca="false">T637</f>
        <v>0</v>
      </c>
      <c r="I637" s="148" t="n">
        <f aca="false">0.5*C637</f>
        <v>0</v>
      </c>
      <c r="J637" s="226"/>
      <c r="K637" s="226"/>
      <c r="L637" s="226"/>
      <c r="M637" s="226"/>
      <c r="N637" s="226"/>
      <c r="O637" s="482" t="n">
        <v>802</v>
      </c>
      <c r="P637" s="482" t="n">
        <v>802</v>
      </c>
      <c r="Q637" s="276"/>
      <c r="R637" s="276"/>
      <c r="S637" s="239" t="n">
        <v>1</v>
      </c>
      <c r="T637" s="148" t="n">
        <f aca="false">(P637-O637)*S637</f>
        <v>0</v>
      </c>
      <c r="U637" s="640" t="s">
        <v>1035</v>
      </c>
      <c r="V637" s="153" t="s">
        <v>1036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9" t="s">
        <v>700</v>
      </c>
      <c r="C638" s="32" t="n">
        <f aca="false">H638+E638</f>
        <v>440.84</v>
      </c>
      <c r="D638" s="126"/>
      <c r="E638" s="32" t="n">
        <f aca="false">F638+G638</f>
        <v>28.84</v>
      </c>
      <c r="F638" s="32" t="n">
        <f aca="false">0.04*H638</f>
        <v>16.48</v>
      </c>
      <c r="G638" s="32" t="n">
        <f aca="false">0.03*H638</f>
        <v>12.36</v>
      </c>
      <c r="H638" s="32" t="n">
        <f aca="false">T638</f>
        <v>412</v>
      </c>
      <c r="I638" s="32" t="n">
        <f aca="false">0.5*C638</f>
        <v>220.42</v>
      </c>
      <c r="J638" s="37"/>
      <c r="K638" s="37"/>
      <c r="L638" s="37"/>
      <c r="M638" s="37"/>
      <c r="N638" s="37"/>
      <c r="O638" s="416" t="n">
        <v>10060</v>
      </c>
      <c r="P638" s="416" t="n">
        <v>10472</v>
      </c>
      <c r="Q638" s="42"/>
      <c r="R638" s="42"/>
      <c r="S638" s="69" t="n">
        <v>1</v>
      </c>
      <c r="T638" s="32" t="n">
        <f aca="false">(P638-O638)*S638</f>
        <v>412</v>
      </c>
      <c r="U638" s="418" t="s">
        <v>1037</v>
      </c>
      <c r="V638" s="39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9" t="s">
        <v>702</v>
      </c>
      <c r="C639" s="32" t="n">
        <f aca="false">H639+E639</f>
        <v>571.38</v>
      </c>
      <c r="D639" s="126"/>
      <c r="E639" s="32" t="n">
        <f aca="false">F639+G639</f>
        <v>37.38</v>
      </c>
      <c r="F639" s="32" t="n">
        <f aca="false">0.04*H639</f>
        <v>21.36</v>
      </c>
      <c r="G639" s="32" t="n">
        <f aca="false">0.03*H639</f>
        <v>16.02</v>
      </c>
      <c r="H639" s="32" t="n">
        <f aca="false">T639</f>
        <v>534</v>
      </c>
      <c r="I639" s="32" t="n">
        <f aca="false">0.5*C639</f>
        <v>285.69</v>
      </c>
      <c r="J639" s="37"/>
      <c r="K639" s="37"/>
      <c r="L639" s="37"/>
      <c r="M639" s="37"/>
      <c r="N639" s="37"/>
      <c r="O639" s="416" t="n">
        <v>109278</v>
      </c>
      <c r="P639" s="416" t="n">
        <v>109812</v>
      </c>
      <c r="Q639" s="42"/>
      <c r="R639" s="42"/>
      <c r="S639" s="69" t="n">
        <v>1</v>
      </c>
      <c r="T639" s="32" t="n">
        <f aca="false">(P639-O639)*S639</f>
        <v>534</v>
      </c>
      <c r="U639" s="418" t="s">
        <v>1038</v>
      </c>
      <c r="V639" s="39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9" t="s">
        <v>704</v>
      </c>
      <c r="C640" s="32" t="n">
        <f aca="false">H640+E640</f>
        <v>1918.51</v>
      </c>
      <c r="D640" s="126"/>
      <c r="E640" s="32" t="n">
        <f aca="false">F640+G640</f>
        <v>125.51</v>
      </c>
      <c r="F640" s="32" t="n">
        <f aca="false">0.04*H640</f>
        <v>71.72</v>
      </c>
      <c r="G640" s="32" t="n">
        <f aca="false">0.03*H640</f>
        <v>53.79</v>
      </c>
      <c r="H640" s="32" t="n">
        <f aca="false">T640</f>
        <v>1793</v>
      </c>
      <c r="I640" s="32" t="n">
        <f aca="false">0.5*C640</f>
        <v>959.255</v>
      </c>
      <c r="J640" s="37"/>
      <c r="K640" s="37"/>
      <c r="L640" s="37"/>
      <c r="M640" s="37"/>
      <c r="N640" s="37"/>
      <c r="O640" s="416" t="n">
        <v>255872</v>
      </c>
      <c r="P640" s="416" t="n">
        <v>257665</v>
      </c>
      <c r="Q640" s="42"/>
      <c r="R640" s="42"/>
      <c r="S640" s="69" t="n">
        <v>1</v>
      </c>
      <c r="T640" s="32" t="n">
        <f aca="false">(P640-O640)*S640</f>
        <v>1793</v>
      </c>
      <c r="U640" s="418" t="s">
        <v>1039</v>
      </c>
      <c r="V640" s="39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79" t="s">
        <v>911</v>
      </c>
      <c r="C641" s="32" t="n">
        <f aca="false">H641+E641</f>
        <v>1438.08</v>
      </c>
      <c r="D641" s="480"/>
      <c r="E641" s="32" t="n">
        <f aca="false">F641+G641</f>
        <v>94.08</v>
      </c>
      <c r="F641" s="32" t="n">
        <f aca="false">0.04*H641</f>
        <v>53.76</v>
      </c>
      <c r="G641" s="32" t="n">
        <f aca="false">0.03*H641</f>
        <v>40.32</v>
      </c>
      <c r="H641" s="32" t="n">
        <f aca="false">T641</f>
        <v>1344</v>
      </c>
      <c r="I641" s="32" t="n">
        <f aca="false">0.5*C641</f>
        <v>719.04</v>
      </c>
      <c r="J641" s="37"/>
      <c r="K641" s="37"/>
      <c r="L641" s="37"/>
      <c r="M641" s="37"/>
      <c r="N641" s="37"/>
      <c r="O641" s="416" t="n">
        <v>68985</v>
      </c>
      <c r="P641" s="416" t="n">
        <v>70329</v>
      </c>
      <c r="Q641" s="42"/>
      <c r="R641" s="42"/>
      <c r="S641" s="69" t="n">
        <v>1</v>
      </c>
      <c r="T641" s="32" t="n">
        <f aca="false">(P641-O641)*S641</f>
        <v>1344</v>
      </c>
      <c r="U641" s="418" t="n">
        <v>2261167</v>
      </c>
      <c r="V641" s="39" t="s">
        <v>680</v>
      </c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9" t="s">
        <v>706</v>
      </c>
      <c r="C642" s="32" t="n">
        <f aca="false">H642+E642</f>
        <v>327.42</v>
      </c>
      <c r="D642" s="109"/>
      <c r="E642" s="32" t="n">
        <f aca="false">F642+G642</f>
        <v>21.42</v>
      </c>
      <c r="F642" s="32" t="n">
        <f aca="false">0.04*H642</f>
        <v>12.24</v>
      </c>
      <c r="G642" s="32" t="n">
        <f aca="false">0.03*H642</f>
        <v>9.18</v>
      </c>
      <c r="H642" s="32" t="n">
        <f aca="false">T642</f>
        <v>306</v>
      </c>
      <c r="I642" s="32" t="n">
        <f aca="false">0.5*C642</f>
        <v>163.71</v>
      </c>
      <c r="J642" s="37"/>
      <c r="K642" s="37"/>
      <c r="L642" s="37"/>
      <c r="M642" s="37"/>
      <c r="N642" s="37"/>
      <c r="O642" s="416" t="n">
        <v>3896</v>
      </c>
      <c r="P642" s="416" t="n">
        <v>4202</v>
      </c>
      <c r="Q642" s="42"/>
      <c r="R642" s="42"/>
      <c r="S642" s="126" t="n">
        <v>1</v>
      </c>
      <c r="T642" s="32" t="n">
        <f aca="false">(P642-O642)*S642</f>
        <v>306</v>
      </c>
      <c r="U642" s="418" t="s">
        <v>1040</v>
      </c>
      <c r="V642" s="39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9" t="s">
        <v>915</v>
      </c>
      <c r="C643" s="32" t="n">
        <f aca="false">H643+E643</f>
        <v>49.22</v>
      </c>
      <c r="D643" s="109"/>
      <c r="E643" s="32" t="n">
        <f aca="false">F643+G643</f>
        <v>3.22</v>
      </c>
      <c r="F643" s="32" t="n">
        <f aca="false">0.04*H643</f>
        <v>1.84</v>
      </c>
      <c r="G643" s="32" t="n">
        <f aca="false">0.03*H643</f>
        <v>1.38</v>
      </c>
      <c r="H643" s="32" t="n">
        <f aca="false">T643</f>
        <v>46</v>
      </c>
      <c r="I643" s="32" t="n">
        <f aca="false">0.5*C643</f>
        <v>24.61</v>
      </c>
      <c r="J643" s="37"/>
      <c r="K643" s="37"/>
      <c r="L643" s="37"/>
      <c r="M643" s="37"/>
      <c r="N643" s="37"/>
      <c r="O643" s="416" t="n">
        <v>13812</v>
      </c>
      <c r="P643" s="416" t="n">
        <v>13858</v>
      </c>
      <c r="Q643" s="42"/>
      <c r="R643" s="42"/>
      <c r="S643" s="126" t="n">
        <v>1</v>
      </c>
      <c r="T643" s="32" t="n">
        <f aca="false">(P643-O643)*S643</f>
        <v>46</v>
      </c>
      <c r="U643" s="418" t="n">
        <v>370293</v>
      </c>
      <c r="V643" s="39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W644" s="19"/>
      <c r="X644" s="9"/>
      <c r="Y644" s="9"/>
      <c r="Z644" s="9"/>
      <c r="AA644" s="9"/>
      <c r="AB644" s="9"/>
      <c r="AC644" s="9"/>
    </row>
    <row r="645" customFormat="false" ht="25.5" hidden="false" customHeight="false" outlineLevel="0" collapsed="false">
      <c r="A645" s="358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79" t="s">
        <v>1041</v>
      </c>
      <c r="C646" s="32" t="n">
        <f aca="false">H646+E646</f>
        <v>0</v>
      </c>
      <c r="D646" s="109"/>
      <c r="E646" s="32" t="n">
        <f aca="false">F646+G646</f>
        <v>0</v>
      </c>
      <c r="F646" s="32" t="n">
        <f aca="false">0.04*H646</f>
        <v>0</v>
      </c>
      <c r="G646" s="32" t="n">
        <f aca="false">0.03*H646</f>
        <v>0</v>
      </c>
      <c r="H646" s="32" t="n">
        <f aca="false">T646</f>
        <v>0</v>
      </c>
      <c r="I646" s="32" t="n">
        <f aca="false">0.5*C646</f>
        <v>0</v>
      </c>
      <c r="J646" s="37"/>
      <c r="K646" s="37"/>
      <c r="L646" s="37"/>
      <c r="M646" s="37"/>
      <c r="N646" s="37"/>
      <c r="O646" s="416" t="n">
        <v>6544</v>
      </c>
      <c r="P646" s="416" t="n">
        <v>6544</v>
      </c>
      <c r="Q646" s="42"/>
      <c r="R646" s="42"/>
      <c r="S646" s="126" t="n">
        <v>1</v>
      </c>
      <c r="T646" s="32" t="n">
        <f aca="false">(P646-O646)*S646</f>
        <v>0</v>
      </c>
      <c r="U646" s="418" t="n">
        <v>1940</v>
      </c>
      <c r="V646" s="39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62" t="s">
        <v>713</v>
      </c>
      <c r="C647" s="32" t="n">
        <f aca="false">H647+E647</f>
        <v>398.04</v>
      </c>
      <c r="D647" s="32"/>
      <c r="E647" s="32" t="n">
        <f aca="false">G647+F647</f>
        <v>26.04</v>
      </c>
      <c r="F647" s="32" t="n">
        <f aca="false">0.04*H647</f>
        <v>14.88</v>
      </c>
      <c r="G647" s="32" t="n">
        <f aca="false">0.03*H647</f>
        <v>11.16</v>
      </c>
      <c r="H647" s="32" t="n">
        <f aca="false">T647</f>
        <v>372</v>
      </c>
      <c r="I647" s="32" t="n">
        <f aca="false">0.6*C647</f>
        <v>238.824</v>
      </c>
      <c r="J647" s="35"/>
      <c r="K647" s="35"/>
      <c r="L647" s="35"/>
      <c r="M647" s="35"/>
      <c r="N647" s="35"/>
      <c r="O647" s="32" t="n">
        <v>17957</v>
      </c>
      <c r="P647" s="32" t="n">
        <v>18329</v>
      </c>
      <c r="Q647" s="36"/>
      <c r="R647" s="367"/>
      <c r="S647" s="69" t="n">
        <v>1</v>
      </c>
      <c r="T647" s="32" t="n">
        <f aca="false">(P647-O647)*S647</f>
        <v>372</v>
      </c>
      <c r="U647" s="418" t="s">
        <v>1042</v>
      </c>
      <c r="V647" s="39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79"/>
      <c r="C648" s="32"/>
      <c r="D648" s="32"/>
      <c r="E648" s="32"/>
      <c r="F648" s="32"/>
      <c r="G648" s="32"/>
      <c r="H648" s="32"/>
      <c r="I648" s="32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32"/>
      <c r="U648" s="418"/>
      <c r="V648" s="39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499"/>
      <c r="C649" s="32"/>
      <c r="D649" s="32"/>
      <c r="E649" s="32"/>
      <c r="F649" s="32"/>
      <c r="G649" s="32"/>
      <c r="H649" s="32"/>
      <c r="I649" s="32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32"/>
      <c r="U649" s="418"/>
      <c r="V649" s="39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79" t="s">
        <v>716</v>
      </c>
      <c r="C650" s="32" t="n">
        <f aca="false">H650+E650</f>
        <v>94.16</v>
      </c>
      <c r="D650" s="32"/>
      <c r="E650" s="32" t="n">
        <f aca="false">F650+G650</f>
        <v>6.16</v>
      </c>
      <c r="F650" s="32" t="n">
        <f aca="false">0.04*H650</f>
        <v>3.52</v>
      </c>
      <c r="G650" s="32" t="n">
        <f aca="false">0.03*H650</f>
        <v>2.64</v>
      </c>
      <c r="H650" s="32" t="n">
        <f aca="false">T650</f>
        <v>88</v>
      </c>
      <c r="I650" s="32"/>
      <c r="J650" s="126"/>
      <c r="K650" s="126"/>
      <c r="L650" s="126"/>
      <c r="M650" s="126"/>
      <c r="N650" s="126"/>
      <c r="O650" s="126" t="n">
        <v>4371</v>
      </c>
      <c r="P650" s="126" t="n">
        <v>4459</v>
      </c>
      <c r="Q650" s="126"/>
      <c r="R650" s="126"/>
      <c r="S650" s="126" t="n">
        <v>1</v>
      </c>
      <c r="T650" s="32" t="n">
        <f aca="false">(P650-O650)*S650</f>
        <v>88</v>
      </c>
      <c r="U650" s="418" t="s">
        <v>1043</v>
      </c>
      <c r="V650" s="39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663"/>
      <c r="C651" s="45"/>
      <c r="D651" s="45"/>
      <c r="E651" s="45"/>
      <c r="F651" s="45"/>
      <c r="G651" s="45"/>
      <c r="H651" s="45"/>
      <c r="I651" s="45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45"/>
      <c r="U651" s="694"/>
      <c r="V651" s="51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79"/>
      <c r="C652" s="32"/>
      <c r="D652" s="32"/>
      <c r="E652" s="32"/>
      <c r="F652" s="32"/>
      <c r="G652" s="32"/>
      <c r="H652" s="32"/>
      <c r="I652" s="32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32"/>
      <c r="U652" s="418"/>
      <c r="V652" s="39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62" t="s">
        <v>719</v>
      </c>
      <c r="C653" s="32" t="n">
        <f aca="false">H653+E653</f>
        <v>102.72</v>
      </c>
      <c r="D653" s="32"/>
      <c r="E653" s="32" t="n">
        <f aca="false">F653+G653</f>
        <v>6.72</v>
      </c>
      <c r="F653" s="32" t="n">
        <f aca="false">0.04*H653</f>
        <v>3.84</v>
      </c>
      <c r="G653" s="32" t="n">
        <f aca="false">0.03*H653</f>
        <v>2.88</v>
      </c>
      <c r="H653" s="32" t="n">
        <f aca="false">T653</f>
        <v>96</v>
      </c>
      <c r="I653" s="32" t="n">
        <f aca="false">0.6*C653</f>
        <v>61.632</v>
      </c>
      <c r="J653" s="35"/>
      <c r="K653" s="35"/>
      <c r="L653" s="35"/>
      <c r="M653" s="35"/>
      <c r="N653" s="35"/>
      <c r="O653" s="32" t="n">
        <v>9350</v>
      </c>
      <c r="P653" s="32" t="n">
        <v>9446</v>
      </c>
      <c r="Q653" s="35" t="s">
        <v>153</v>
      </c>
      <c r="R653" s="37"/>
      <c r="S653" s="69" t="n">
        <v>1</v>
      </c>
      <c r="T653" s="32" t="n">
        <f aca="false">(P653-O653)*S653</f>
        <v>96</v>
      </c>
      <c r="U653" s="418" t="s">
        <v>1044</v>
      </c>
      <c r="V653" s="39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227" t="s">
        <v>722</v>
      </c>
      <c r="C654" s="190" t="n">
        <f aca="false">SUM(C615:C653)</f>
        <v>24279.37</v>
      </c>
      <c r="D654" s="190"/>
      <c r="E654" s="190" t="n">
        <f aca="false">F654+G654</f>
        <v>1534.47</v>
      </c>
      <c r="F654" s="190" t="n">
        <f aca="false">0.04*H654</f>
        <v>876.84</v>
      </c>
      <c r="G654" s="190" t="n">
        <f aca="false">0.03*H654</f>
        <v>657.63</v>
      </c>
      <c r="H654" s="190" t="n">
        <f aca="false">SUM(H616:H643)</f>
        <v>21921</v>
      </c>
      <c r="I654" s="190" t="n">
        <f aca="false">SUM(I616:I647)</f>
        <v>11966.559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640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227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640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227" t="s">
        <v>723</v>
      </c>
      <c r="C656" s="194"/>
      <c r="D656" s="586"/>
      <c r="E656" s="194"/>
      <c r="F656" s="194"/>
      <c r="G656" s="194"/>
      <c r="H656" s="586"/>
      <c r="I656" s="586"/>
      <c r="J656" s="162"/>
      <c r="K656" s="162"/>
      <c r="L656" s="162"/>
      <c r="M656" s="162"/>
      <c r="N656" s="162"/>
      <c r="O656" s="586"/>
      <c r="P656" s="586"/>
      <c r="Q656" s="466"/>
      <c r="R656" s="588"/>
      <c r="S656" s="586"/>
      <c r="T656" s="194"/>
      <c r="U656" s="640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476" t="s">
        <v>724</v>
      </c>
      <c r="C657" s="32" t="n">
        <f aca="false">H657+E657</f>
        <v>2243.79</v>
      </c>
      <c r="D657" s="126"/>
      <c r="E657" s="32" t="n">
        <f aca="false">F657+G657</f>
        <v>146.79</v>
      </c>
      <c r="F657" s="32" t="n">
        <f aca="false">0.04*T657</f>
        <v>83.88</v>
      </c>
      <c r="G657" s="32" t="n">
        <f aca="false">0.03*T657</f>
        <v>62.91</v>
      </c>
      <c r="H657" s="32" t="n">
        <f aca="false">T657</f>
        <v>2097</v>
      </c>
      <c r="I657" s="32" t="n">
        <f aca="false">H657*0.5</f>
        <v>1048.5</v>
      </c>
      <c r="J657" s="37"/>
      <c r="K657" s="37"/>
      <c r="L657" s="37"/>
      <c r="M657" s="37"/>
      <c r="N657" s="37"/>
      <c r="O657" s="126" t="n">
        <v>44901</v>
      </c>
      <c r="P657" s="126" t="n">
        <v>46998</v>
      </c>
      <c r="Q657" s="126"/>
      <c r="R657" s="126"/>
      <c r="S657" s="126" t="n">
        <v>1</v>
      </c>
      <c r="T657" s="32" t="n">
        <f aca="false">(P657-O657)*S657</f>
        <v>2097</v>
      </c>
      <c r="U657" s="418" t="s">
        <v>1045</v>
      </c>
      <c r="V657" s="39" t="s">
        <v>726</v>
      </c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483" t="s">
        <v>727</v>
      </c>
      <c r="C658" s="198" t="n">
        <f aca="false">H658+E658</f>
        <v>2912.54</v>
      </c>
      <c r="D658" s="197"/>
      <c r="E658" s="198" t="n">
        <f aca="false">F658+G658</f>
        <v>190.54</v>
      </c>
      <c r="F658" s="198" t="n">
        <f aca="false">0.04*T658</f>
        <v>108.88</v>
      </c>
      <c r="G658" s="198" t="n">
        <f aca="false">0.03*T658</f>
        <v>81.66</v>
      </c>
      <c r="H658" s="198" t="n">
        <f aca="false">T658</f>
        <v>2722</v>
      </c>
      <c r="I658" s="198" t="n">
        <f aca="false">H658*0.5</f>
        <v>1361</v>
      </c>
      <c r="J658" s="63"/>
      <c r="K658" s="63"/>
      <c r="L658" s="63"/>
      <c r="M658" s="63"/>
      <c r="N658" s="63"/>
      <c r="O658" s="197" t="n">
        <v>113898</v>
      </c>
      <c r="P658" s="197" t="n">
        <v>116620</v>
      </c>
      <c r="Q658" s="138"/>
      <c r="R658" s="710"/>
      <c r="S658" s="197" t="n">
        <v>1</v>
      </c>
      <c r="T658" s="198" t="n">
        <f aca="false">(P658-O658)*S658</f>
        <v>2722</v>
      </c>
      <c r="U658" s="378" t="n">
        <v>3855</v>
      </c>
      <c r="V658" s="39" t="s">
        <v>728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483"/>
      <c r="C659" s="198" t="n">
        <f aca="false">H659+E659</f>
        <v>356.31</v>
      </c>
      <c r="D659" s="197"/>
      <c r="E659" s="198" t="n">
        <f aca="false">F659+G659</f>
        <v>23.31</v>
      </c>
      <c r="F659" s="198" t="n">
        <f aca="false">0.04*T659</f>
        <v>13.32</v>
      </c>
      <c r="G659" s="198" t="n">
        <f aca="false">0.03*T659</f>
        <v>9.99</v>
      </c>
      <c r="H659" s="198" t="n">
        <f aca="false">T659</f>
        <v>333</v>
      </c>
      <c r="I659" s="198" t="n">
        <f aca="false">H659*0.5</f>
        <v>166.5</v>
      </c>
      <c r="J659" s="63"/>
      <c r="K659" s="63"/>
      <c r="L659" s="63"/>
      <c r="M659" s="63"/>
      <c r="N659" s="63"/>
      <c r="O659" s="197" t="n">
        <v>50395</v>
      </c>
      <c r="P659" s="197" t="n">
        <v>50728</v>
      </c>
      <c r="Q659" s="138"/>
      <c r="R659" s="710"/>
      <c r="S659" s="197" t="n">
        <v>1</v>
      </c>
      <c r="T659" s="198" t="n">
        <f aca="false">(P659-O659)*S659</f>
        <v>333</v>
      </c>
      <c r="U659" s="418" t="s">
        <v>1097</v>
      </c>
      <c r="V659" s="39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79" t="s">
        <v>729</v>
      </c>
      <c r="C660" s="32" t="n">
        <f aca="false">H660+E660</f>
        <v>143.38</v>
      </c>
      <c r="D660" s="126"/>
      <c r="E660" s="32" t="n">
        <f aca="false">F660+G660</f>
        <v>9.38</v>
      </c>
      <c r="F660" s="32" t="n">
        <f aca="false">0.04*T660</f>
        <v>5.36</v>
      </c>
      <c r="G660" s="32" t="n">
        <f aca="false">0.03*T660</f>
        <v>4.02</v>
      </c>
      <c r="H660" s="32" t="n">
        <f aca="false">T660</f>
        <v>134</v>
      </c>
      <c r="I660" s="32" t="n">
        <f aca="false">H660*0.5</f>
        <v>67</v>
      </c>
      <c r="J660" s="63"/>
      <c r="K660" s="63"/>
      <c r="L660" s="63"/>
      <c r="M660" s="63"/>
      <c r="N660" s="63"/>
      <c r="O660" s="126" t="n">
        <v>15863</v>
      </c>
      <c r="P660" s="126" t="n">
        <v>15997</v>
      </c>
      <c r="Q660" s="138"/>
      <c r="R660" s="139"/>
      <c r="S660" s="126" t="n">
        <v>1</v>
      </c>
      <c r="T660" s="32" t="n">
        <f aca="false">(P660-O660)*S660</f>
        <v>134</v>
      </c>
      <c r="U660" s="418" t="s">
        <v>1047</v>
      </c>
      <c r="V660" s="39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79" t="s">
        <v>731</v>
      </c>
      <c r="C661" s="32" t="n">
        <f aca="false">H661+E661</f>
        <v>254.66</v>
      </c>
      <c r="D661" s="126"/>
      <c r="E661" s="32" t="n">
        <f aca="false">F661+G661</f>
        <v>16.66</v>
      </c>
      <c r="F661" s="32" t="n">
        <f aca="false">0.04*T661</f>
        <v>9.52</v>
      </c>
      <c r="G661" s="32" t="n">
        <f aca="false">0.03*T661</f>
        <v>7.14</v>
      </c>
      <c r="H661" s="32" t="n">
        <f aca="false">T661</f>
        <v>238</v>
      </c>
      <c r="I661" s="32" t="n">
        <f aca="false">H661*0.5</f>
        <v>119</v>
      </c>
      <c r="J661" s="63"/>
      <c r="K661" s="63"/>
      <c r="L661" s="63"/>
      <c r="M661" s="63"/>
      <c r="N661" s="63"/>
      <c r="O661" s="126" t="n">
        <v>18318</v>
      </c>
      <c r="P661" s="126" t="n">
        <v>18556</v>
      </c>
      <c r="Q661" s="138"/>
      <c r="R661" s="139"/>
      <c r="S661" s="126" t="n">
        <v>1</v>
      </c>
      <c r="T661" s="32" t="n">
        <f aca="false">(P661-O661)*S661</f>
        <v>238</v>
      </c>
      <c r="U661" s="418" t="s">
        <v>1048</v>
      </c>
      <c r="V661" s="39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79" t="s">
        <v>733</v>
      </c>
      <c r="C662" s="32" t="n">
        <f aca="false">H662+E662</f>
        <v>235.4</v>
      </c>
      <c r="D662" s="126"/>
      <c r="E662" s="32" t="n">
        <f aca="false">F662+G662</f>
        <v>15.4</v>
      </c>
      <c r="F662" s="32" t="n">
        <f aca="false">0.04*T662</f>
        <v>8.8</v>
      </c>
      <c r="G662" s="32" t="n">
        <f aca="false">0.03*T662</f>
        <v>6.6</v>
      </c>
      <c r="H662" s="32" t="n">
        <f aca="false">T662</f>
        <v>220</v>
      </c>
      <c r="I662" s="32" t="n">
        <f aca="false">H662*0.5</f>
        <v>110</v>
      </c>
      <c r="J662" s="63"/>
      <c r="K662" s="63"/>
      <c r="L662" s="63"/>
      <c r="M662" s="63"/>
      <c r="N662" s="63"/>
      <c r="O662" s="126" t="n">
        <v>18176</v>
      </c>
      <c r="P662" s="126" t="n">
        <v>18396</v>
      </c>
      <c r="Q662" s="138"/>
      <c r="R662" s="139"/>
      <c r="S662" s="126" t="n">
        <v>1</v>
      </c>
      <c r="T662" s="32" t="n">
        <f aca="false">(P662-O662)*S662</f>
        <v>220</v>
      </c>
      <c r="U662" s="418" t="s">
        <v>1049</v>
      </c>
      <c r="V662" s="39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79" t="s">
        <v>735</v>
      </c>
      <c r="C663" s="32" t="n">
        <f aca="false">H663+E663</f>
        <v>241.82</v>
      </c>
      <c r="D663" s="126"/>
      <c r="E663" s="32" t="n">
        <f aca="false">F663+G663</f>
        <v>15.82</v>
      </c>
      <c r="F663" s="32" t="n">
        <f aca="false">0.04*T663</f>
        <v>9.04</v>
      </c>
      <c r="G663" s="32" t="n">
        <f aca="false">0.03*T663</f>
        <v>6.78</v>
      </c>
      <c r="H663" s="32" t="n">
        <f aca="false">T663</f>
        <v>226</v>
      </c>
      <c r="I663" s="32" t="n">
        <f aca="false">H663*0.5</f>
        <v>113</v>
      </c>
      <c r="J663" s="63"/>
      <c r="K663" s="63"/>
      <c r="L663" s="63"/>
      <c r="M663" s="63"/>
      <c r="N663" s="63"/>
      <c r="O663" s="126" t="n">
        <v>21587</v>
      </c>
      <c r="P663" s="126" t="n">
        <v>21813</v>
      </c>
      <c r="Q663" s="138"/>
      <c r="R663" s="139"/>
      <c r="S663" s="126" t="n">
        <v>1</v>
      </c>
      <c r="T663" s="32" t="n">
        <f aca="false">(P663-O663)*S663</f>
        <v>226</v>
      </c>
      <c r="U663" s="418" t="s">
        <v>1050</v>
      </c>
      <c r="V663" s="39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79" t="s">
        <v>737</v>
      </c>
      <c r="C664" s="32" t="n">
        <f aca="false">H664+E664</f>
        <v>171.2</v>
      </c>
      <c r="D664" s="126"/>
      <c r="E664" s="32" t="n">
        <f aca="false">F664+G664</f>
        <v>11.2</v>
      </c>
      <c r="F664" s="32" t="n">
        <f aca="false">0.04*T664</f>
        <v>6.4</v>
      </c>
      <c r="G664" s="32" t="n">
        <f aca="false">0.03*T664</f>
        <v>4.8</v>
      </c>
      <c r="H664" s="32" t="n">
        <f aca="false">T664</f>
        <v>160</v>
      </c>
      <c r="I664" s="32" t="n">
        <f aca="false">H664*0.5</f>
        <v>80</v>
      </c>
      <c r="J664" s="63"/>
      <c r="K664" s="63"/>
      <c r="L664" s="63"/>
      <c r="M664" s="63"/>
      <c r="N664" s="63"/>
      <c r="O664" s="126" t="n">
        <v>21024</v>
      </c>
      <c r="P664" s="126" t="n">
        <v>21184</v>
      </c>
      <c r="Q664" s="138"/>
      <c r="R664" s="139"/>
      <c r="S664" s="126" t="n">
        <v>1</v>
      </c>
      <c r="T664" s="32" t="n">
        <f aca="false">(P664-O664)*S664</f>
        <v>160</v>
      </c>
      <c r="U664" s="418" t="s">
        <v>1051</v>
      </c>
      <c r="V664" s="39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664" t="s">
        <v>740</v>
      </c>
      <c r="C665" s="32" t="n">
        <f aca="false">H665+E665</f>
        <v>2733.85</v>
      </c>
      <c r="D665" s="126"/>
      <c r="E665" s="32" t="n">
        <f aca="false">F665+G665</f>
        <v>178.85</v>
      </c>
      <c r="F665" s="32" t="n">
        <f aca="false">0.04*T665</f>
        <v>102.2</v>
      </c>
      <c r="G665" s="32" t="n">
        <f aca="false">0.03*T665</f>
        <v>76.65</v>
      </c>
      <c r="H665" s="32" t="n">
        <f aca="false">T665</f>
        <v>2555</v>
      </c>
      <c r="I665" s="32" t="n">
        <f aca="false">H665*0.5</f>
        <v>1277.5</v>
      </c>
      <c r="J665" s="63"/>
      <c r="K665" s="63"/>
      <c r="L665" s="63"/>
      <c r="M665" s="63"/>
      <c r="N665" s="63"/>
      <c r="O665" s="126" t="n">
        <v>36395</v>
      </c>
      <c r="P665" s="126" t="n">
        <v>38950</v>
      </c>
      <c r="Q665" s="138"/>
      <c r="R665" s="139"/>
      <c r="S665" s="126" t="n">
        <v>1</v>
      </c>
      <c r="T665" s="32" t="n">
        <f aca="false">(P665-O665)*S665</f>
        <v>2555</v>
      </c>
      <c r="U665" s="418" t="s">
        <v>1052</v>
      </c>
      <c r="V665" s="39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664"/>
      <c r="C666" s="32" t="n">
        <f aca="false">H666+E666</f>
        <v>139.1</v>
      </c>
      <c r="D666" s="126"/>
      <c r="E666" s="32" t="n">
        <f aca="false">F666+G666</f>
        <v>9.1</v>
      </c>
      <c r="F666" s="32" t="n">
        <f aca="false">0.04*T666</f>
        <v>5.2</v>
      </c>
      <c r="G666" s="32" t="n">
        <f aca="false">0.03*T666</f>
        <v>3.9</v>
      </c>
      <c r="H666" s="32" t="n">
        <f aca="false">T666</f>
        <v>130</v>
      </c>
      <c r="I666" s="32" t="n">
        <f aca="false">H666*0.5</f>
        <v>65</v>
      </c>
      <c r="J666" s="63"/>
      <c r="K666" s="63"/>
      <c r="L666" s="63"/>
      <c r="M666" s="63"/>
      <c r="N666" s="63"/>
      <c r="O666" s="126" t="n">
        <v>9760</v>
      </c>
      <c r="P666" s="126" t="n">
        <v>9890</v>
      </c>
      <c r="Q666" s="138"/>
      <c r="R666" s="139"/>
      <c r="S666" s="126" t="n">
        <v>1</v>
      </c>
      <c r="T666" s="32" t="n">
        <f aca="false">(P666-O666)*S666</f>
        <v>130</v>
      </c>
      <c r="U666" s="418" t="s">
        <v>1053</v>
      </c>
      <c r="V666" s="39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79" t="s">
        <v>744</v>
      </c>
      <c r="C667" s="32" t="n">
        <f aca="false">H667+E667</f>
        <v>1098.89</v>
      </c>
      <c r="D667" s="126"/>
      <c r="E667" s="32" t="n">
        <f aca="false">F667+G667</f>
        <v>71.89</v>
      </c>
      <c r="F667" s="32" t="n">
        <f aca="false">0.04*T667</f>
        <v>41.08</v>
      </c>
      <c r="G667" s="32" t="n">
        <f aca="false">0.03*T667</f>
        <v>30.81</v>
      </c>
      <c r="H667" s="32" t="n">
        <f aca="false">T667</f>
        <v>1027</v>
      </c>
      <c r="I667" s="32" t="n">
        <f aca="false">H667*0.5</f>
        <v>513.5</v>
      </c>
      <c r="J667" s="63"/>
      <c r="K667" s="63"/>
      <c r="L667" s="63"/>
      <c r="M667" s="63"/>
      <c r="N667" s="63"/>
      <c r="O667" s="126" t="n">
        <v>89917</v>
      </c>
      <c r="P667" s="126" t="n">
        <v>90944</v>
      </c>
      <c r="Q667" s="138"/>
      <c r="R667" s="139"/>
      <c r="S667" s="126" t="n">
        <v>1</v>
      </c>
      <c r="T667" s="32" t="n">
        <f aca="false">(P667-O667)*S667</f>
        <v>1027</v>
      </c>
      <c r="U667" s="418" t="s">
        <v>1054</v>
      </c>
      <c r="V667" s="39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79" t="s">
        <v>746</v>
      </c>
      <c r="C668" s="32" t="n">
        <f aca="false">H668+E668</f>
        <v>478.29</v>
      </c>
      <c r="D668" s="126"/>
      <c r="E668" s="32" t="n">
        <f aca="false">F668+G668</f>
        <v>31.29</v>
      </c>
      <c r="F668" s="32" t="n">
        <f aca="false">0.04*T668</f>
        <v>17.88</v>
      </c>
      <c r="G668" s="32" t="n">
        <f aca="false">0.03*T668</f>
        <v>13.41</v>
      </c>
      <c r="H668" s="32" t="n">
        <f aca="false">T668</f>
        <v>447</v>
      </c>
      <c r="I668" s="32" t="n">
        <f aca="false">H668*0.5</f>
        <v>223.5</v>
      </c>
      <c r="J668" s="63"/>
      <c r="K668" s="63"/>
      <c r="L668" s="63"/>
      <c r="M668" s="63"/>
      <c r="N668" s="63"/>
      <c r="O668" s="126" t="n">
        <v>41921</v>
      </c>
      <c r="P668" s="126" t="n">
        <v>42368</v>
      </c>
      <c r="Q668" s="138"/>
      <c r="R668" s="139"/>
      <c r="S668" s="126" t="n">
        <v>1</v>
      </c>
      <c r="T668" s="32" t="n">
        <f aca="false">(P668-O668)*S668</f>
        <v>447</v>
      </c>
      <c r="U668" s="418" t="s">
        <v>1055</v>
      </c>
      <c r="V668" s="39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79" t="s">
        <v>748</v>
      </c>
      <c r="C669" s="32" t="n">
        <f aca="false">H669+E669</f>
        <v>78.11</v>
      </c>
      <c r="D669" s="126"/>
      <c r="E669" s="32" t="n">
        <f aca="false">F669+G669</f>
        <v>5.11</v>
      </c>
      <c r="F669" s="32" t="n">
        <f aca="false">0.04*T669</f>
        <v>2.92</v>
      </c>
      <c r="G669" s="32" t="n">
        <f aca="false">0.03*T669</f>
        <v>2.19</v>
      </c>
      <c r="H669" s="32" t="n">
        <f aca="false">T669</f>
        <v>73</v>
      </c>
      <c r="I669" s="32" t="n">
        <f aca="false">H669*0.5</f>
        <v>36.5</v>
      </c>
      <c r="J669" s="63"/>
      <c r="K669" s="63"/>
      <c r="L669" s="63"/>
      <c r="M669" s="63"/>
      <c r="N669" s="63"/>
      <c r="O669" s="126" t="n">
        <v>9452</v>
      </c>
      <c r="P669" s="126" t="n">
        <v>9525</v>
      </c>
      <c r="Q669" s="138"/>
      <c r="R669" s="139"/>
      <c r="S669" s="126" t="n">
        <v>1</v>
      </c>
      <c r="T669" s="32" t="n">
        <f aca="false">(P669-O669)*S669</f>
        <v>73</v>
      </c>
      <c r="U669" s="418" t="s">
        <v>1056</v>
      </c>
      <c r="V669" s="39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481" t="s">
        <v>1057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66"/>
      <c r="R670" s="498"/>
      <c r="S670" s="149" t="n">
        <v>1</v>
      </c>
      <c r="T670" s="148" t="n">
        <f aca="false">(P670-O670)*S670</f>
        <v>0</v>
      </c>
      <c r="U670" s="640" t="s">
        <v>1058</v>
      </c>
      <c r="V670" s="153" t="s">
        <v>1059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79" t="s">
        <v>752</v>
      </c>
      <c r="C671" s="32" t="n">
        <f aca="false">H671+E671</f>
        <v>514.67</v>
      </c>
      <c r="D671" s="126"/>
      <c r="E671" s="32" t="n">
        <f aca="false">F671+G671</f>
        <v>33.67</v>
      </c>
      <c r="F671" s="32" t="n">
        <f aca="false">0.04*T671</f>
        <v>19.24</v>
      </c>
      <c r="G671" s="32" t="n">
        <f aca="false">0.03*T671</f>
        <v>14.43</v>
      </c>
      <c r="H671" s="32" t="n">
        <f aca="false">T671</f>
        <v>481</v>
      </c>
      <c r="I671" s="32" t="n">
        <f aca="false">H671*0.5</f>
        <v>240.5</v>
      </c>
      <c r="J671" s="63"/>
      <c r="K671" s="63"/>
      <c r="L671" s="63"/>
      <c r="M671" s="63"/>
      <c r="N671" s="63"/>
      <c r="O671" s="126" t="n">
        <v>23920</v>
      </c>
      <c r="P671" s="126" t="n">
        <v>24401</v>
      </c>
      <c r="Q671" s="138"/>
      <c r="R671" s="139"/>
      <c r="S671" s="126" t="n">
        <v>1</v>
      </c>
      <c r="T671" s="32" t="n">
        <f aca="false">(P671-O671)*S671</f>
        <v>481</v>
      </c>
      <c r="U671" s="418" t="s">
        <v>1060</v>
      </c>
      <c r="V671" s="39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9" t="s">
        <v>754</v>
      </c>
      <c r="C672" s="32" t="n">
        <f aca="false">H672+E672</f>
        <v>1230.5</v>
      </c>
      <c r="D672" s="126"/>
      <c r="E672" s="32" t="n">
        <f aca="false">F672+G672</f>
        <v>80.5</v>
      </c>
      <c r="F672" s="32" t="n">
        <f aca="false">0.04*T672</f>
        <v>46</v>
      </c>
      <c r="G672" s="32" t="n">
        <f aca="false">0.03*T672</f>
        <v>34.5</v>
      </c>
      <c r="H672" s="32" t="n">
        <f aca="false">T672</f>
        <v>1150</v>
      </c>
      <c r="I672" s="32" t="n">
        <f aca="false">H672*0.5</f>
        <v>575</v>
      </c>
      <c r="J672" s="63"/>
      <c r="K672" s="63"/>
      <c r="L672" s="63"/>
      <c r="M672" s="63"/>
      <c r="N672" s="63"/>
      <c r="O672" s="126" t="n">
        <v>11978</v>
      </c>
      <c r="P672" s="126" t="n">
        <v>13128</v>
      </c>
      <c r="Q672" s="138"/>
      <c r="R672" s="139"/>
      <c r="S672" s="126" t="n">
        <v>1</v>
      </c>
      <c r="T672" s="32" t="n">
        <f aca="false">(P672-O672)*S672</f>
        <v>1150</v>
      </c>
      <c r="U672" s="418" t="s">
        <v>1061</v>
      </c>
      <c r="V672" s="39" t="s">
        <v>755</v>
      </c>
    </row>
    <row r="673" customFormat="false" ht="25.5" hidden="false" customHeight="false" outlineLevel="0" collapsed="false">
      <c r="A673" s="358"/>
      <c r="B673" s="79" t="s">
        <v>916</v>
      </c>
      <c r="C673" s="32" t="n">
        <f aca="false">H673+E673</f>
        <v>269.64</v>
      </c>
      <c r="D673" s="126"/>
      <c r="E673" s="32" t="n">
        <f aca="false">F673+G673</f>
        <v>17.64</v>
      </c>
      <c r="F673" s="32" t="n">
        <f aca="false">0.04*T673</f>
        <v>10.08</v>
      </c>
      <c r="G673" s="32" t="n">
        <f aca="false">0.03*T673</f>
        <v>7.56</v>
      </c>
      <c r="H673" s="32" t="n">
        <f aca="false">T673</f>
        <v>252</v>
      </c>
      <c r="I673" s="32" t="n">
        <f aca="false">H673*0.5</f>
        <v>126</v>
      </c>
      <c r="J673" s="63"/>
      <c r="K673" s="63"/>
      <c r="L673" s="63"/>
      <c r="M673" s="63"/>
      <c r="N673" s="63"/>
      <c r="O673" s="126" t="n">
        <v>16819</v>
      </c>
      <c r="P673" s="126" t="n">
        <v>17071</v>
      </c>
      <c r="Q673" s="138"/>
      <c r="R673" s="139"/>
      <c r="S673" s="126" t="n">
        <v>1</v>
      </c>
      <c r="T673" s="32" t="n">
        <f aca="false">(P673-O673)*S673</f>
        <v>252</v>
      </c>
      <c r="U673" s="418" t="s">
        <v>1062</v>
      </c>
      <c r="V673" s="39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79" t="s">
        <v>758</v>
      </c>
      <c r="C674" s="32" t="n">
        <f aca="false">H674+E674</f>
        <v>317.79</v>
      </c>
      <c r="D674" s="126"/>
      <c r="E674" s="32" t="n">
        <f aca="false">F674+G674</f>
        <v>20.79</v>
      </c>
      <c r="F674" s="32" t="n">
        <f aca="false">0.04*T674</f>
        <v>11.88</v>
      </c>
      <c r="G674" s="32" t="n">
        <f aca="false">0.03*T674</f>
        <v>8.91</v>
      </c>
      <c r="H674" s="32" t="n">
        <f aca="false">T674</f>
        <v>297</v>
      </c>
      <c r="I674" s="32" t="n">
        <f aca="false">H674*0.5</f>
        <v>148.5</v>
      </c>
      <c r="J674" s="63"/>
      <c r="K674" s="63"/>
      <c r="L674" s="63"/>
      <c r="M674" s="63"/>
      <c r="N674" s="63"/>
      <c r="O674" s="126" t="n">
        <v>45425</v>
      </c>
      <c r="P674" s="126" t="n">
        <v>45722</v>
      </c>
      <c r="Q674" s="138"/>
      <c r="R674" s="139"/>
      <c r="S674" s="126" t="n">
        <v>1</v>
      </c>
      <c r="T674" s="32" t="n">
        <f aca="false">(P674-O674)*S674</f>
        <v>297</v>
      </c>
      <c r="U674" s="418" t="s">
        <v>1063</v>
      </c>
      <c r="V674" s="39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79" t="s">
        <v>760</v>
      </c>
      <c r="C675" s="32" t="n">
        <f aca="false">H675+E675</f>
        <v>358.45</v>
      </c>
      <c r="D675" s="126"/>
      <c r="E675" s="32" t="n">
        <f aca="false">F675+G675</f>
        <v>23.45</v>
      </c>
      <c r="F675" s="32" t="n">
        <f aca="false">0.04*T675</f>
        <v>13.4</v>
      </c>
      <c r="G675" s="32" t="n">
        <f aca="false">0.03*T675</f>
        <v>10.05</v>
      </c>
      <c r="H675" s="32" t="n">
        <f aca="false">T675</f>
        <v>335</v>
      </c>
      <c r="I675" s="32" t="n">
        <f aca="false">H675*0.5</f>
        <v>167.5</v>
      </c>
      <c r="J675" s="63"/>
      <c r="K675" s="63"/>
      <c r="L675" s="63"/>
      <c r="M675" s="63"/>
      <c r="N675" s="63"/>
      <c r="O675" s="126" t="n">
        <v>24042</v>
      </c>
      <c r="P675" s="126" t="n">
        <v>24377</v>
      </c>
      <c r="Q675" s="138"/>
      <c r="R675" s="139"/>
      <c r="S675" s="126" t="n">
        <v>1</v>
      </c>
      <c r="T675" s="32" t="n">
        <f aca="false">(P675-O675)*S675</f>
        <v>335</v>
      </c>
      <c r="U675" s="418" t="s">
        <v>1064</v>
      </c>
      <c r="V675" s="39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79" t="s">
        <v>762</v>
      </c>
      <c r="C676" s="32" t="n">
        <f aca="false">H676+E676</f>
        <v>409.81</v>
      </c>
      <c r="D676" s="126"/>
      <c r="E676" s="32" t="n">
        <f aca="false">F676+G676</f>
        <v>26.81</v>
      </c>
      <c r="F676" s="32" t="n">
        <f aca="false">0.04*T676</f>
        <v>15.32</v>
      </c>
      <c r="G676" s="32" t="n">
        <f aca="false">0.03*T676</f>
        <v>11.49</v>
      </c>
      <c r="H676" s="32" t="n">
        <f aca="false">T676</f>
        <v>383</v>
      </c>
      <c r="I676" s="32" t="n">
        <f aca="false">H676*0.5</f>
        <v>191.5</v>
      </c>
      <c r="J676" s="63"/>
      <c r="K676" s="63"/>
      <c r="L676" s="63"/>
      <c r="M676" s="63"/>
      <c r="N676" s="63"/>
      <c r="O676" s="126" t="n">
        <v>35364</v>
      </c>
      <c r="P676" s="126" t="n">
        <v>35747</v>
      </c>
      <c r="Q676" s="138"/>
      <c r="R676" s="139"/>
      <c r="S676" s="126" t="n">
        <v>1</v>
      </c>
      <c r="T676" s="32" t="n">
        <f aca="false">(P676-O676)*S676</f>
        <v>383</v>
      </c>
      <c r="U676" s="418" t="s">
        <v>1065</v>
      </c>
      <c r="V676" s="39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481" t="s">
        <v>764</v>
      </c>
      <c r="C677" s="148" t="n">
        <f aca="false">H677+E677</f>
        <v>0</v>
      </c>
      <c r="D677" s="149"/>
      <c r="E677" s="148" t="n">
        <f aca="false">F677+G677</f>
        <v>0</v>
      </c>
      <c r="F677" s="148" t="n">
        <f aca="false">0.04*T677</f>
        <v>0</v>
      </c>
      <c r="G677" s="148" t="n">
        <f aca="false">0.03*T677</f>
        <v>0</v>
      </c>
      <c r="H677" s="148" t="n">
        <f aca="false">T677</f>
        <v>0</v>
      </c>
      <c r="I677" s="148" t="n">
        <f aca="false">H677*0.5</f>
        <v>0</v>
      </c>
      <c r="J677" s="162"/>
      <c r="K677" s="162"/>
      <c r="L677" s="162"/>
      <c r="M677" s="162"/>
      <c r="N677" s="162"/>
      <c r="O677" s="651" t="n">
        <v>66445</v>
      </c>
      <c r="P677" s="651" t="n">
        <v>66445</v>
      </c>
      <c r="Q677" s="466"/>
      <c r="R677" s="498"/>
      <c r="S677" s="149" t="n">
        <v>1</v>
      </c>
      <c r="T677" s="148" t="n">
        <f aca="false">(P677-O677)*S677</f>
        <v>0</v>
      </c>
      <c r="U677" s="640" t="s">
        <v>1066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79" t="s">
        <v>766</v>
      </c>
      <c r="C678" s="32" t="n">
        <f aca="false">H678+E678</f>
        <v>949.09</v>
      </c>
      <c r="D678" s="126"/>
      <c r="E678" s="32" t="n">
        <f aca="false">F678+G678</f>
        <v>62.09</v>
      </c>
      <c r="F678" s="32" t="n">
        <f aca="false">0.04*T678</f>
        <v>35.48</v>
      </c>
      <c r="G678" s="32" t="n">
        <f aca="false">0.03*T678</f>
        <v>26.61</v>
      </c>
      <c r="H678" s="32" t="n">
        <f aca="false">T678</f>
        <v>887</v>
      </c>
      <c r="I678" s="32" t="n">
        <f aca="false">H678*0.5</f>
        <v>443.5</v>
      </c>
      <c r="J678" s="63"/>
      <c r="K678" s="63"/>
      <c r="L678" s="63"/>
      <c r="M678" s="63"/>
      <c r="N678" s="63"/>
      <c r="O678" s="126" t="n">
        <v>59007</v>
      </c>
      <c r="P678" s="126" t="n">
        <v>59894</v>
      </c>
      <c r="Q678" s="138"/>
      <c r="R678" s="139"/>
      <c r="S678" s="126" t="n">
        <v>1</v>
      </c>
      <c r="T678" s="32" t="n">
        <f aca="false">(P678-O678)*S678</f>
        <v>887</v>
      </c>
      <c r="U678" s="418" t="s">
        <v>1067</v>
      </c>
      <c r="V678" s="39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79" t="s">
        <v>768</v>
      </c>
      <c r="C679" s="32" t="n">
        <f aca="false">H679+E679</f>
        <v>1354.62</v>
      </c>
      <c r="D679" s="32"/>
      <c r="E679" s="32" t="n">
        <f aca="false">F679+G679</f>
        <v>88.62</v>
      </c>
      <c r="F679" s="32" t="n">
        <f aca="false">0.04*H679</f>
        <v>50.64</v>
      </c>
      <c r="G679" s="32" t="n">
        <f aca="false">0.03*H679</f>
        <v>37.98</v>
      </c>
      <c r="H679" s="32" t="n">
        <f aca="false">T679</f>
        <v>1266</v>
      </c>
      <c r="I679" s="32" t="n">
        <f aca="false">0.5*C679</f>
        <v>677.31</v>
      </c>
      <c r="J679" s="35"/>
      <c r="K679" s="35"/>
      <c r="L679" s="35"/>
      <c r="M679" s="35"/>
      <c r="N679" s="35"/>
      <c r="O679" s="32" t="n">
        <v>74010</v>
      </c>
      <c r="P679" s="32" t="n">
        <v>75276</v>
      </c>
      <c r="Q679" s="36"/>
      <c r="R679" s="501"/>
      <c r="S679" s="32" t="n">
        <v>1</v>
      </c>
      <c r="T679" s="32" t="n">
        <f aca="false">(P679-O679)*S679</f>
        <v>1266</v>
      </c>
      <c r="U679" s="418" t="s">
        <v>1068</v>
      </c>
      <c r="V679" s="39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79" t="s">
        <v>1098</v>
      </c>
      <c r="C680" s="32" t="n">
        <f aca="false">H680+E680</f>
        <v>1511.91</v>
      </c>
      <c r="D680" s="126"/>
      <c r="E680" s="32" t="n">
        <f aca="false">F680+G680</f>
        <v>98.91</v>
      </c>
      <c r="F680" s="32" t="n">
        <f aca="false">0.04*T680</f>
        <v>56.52</v>
      </c>
      <c r="G680" s="32" t="n">
        <f aca="false">0.03*T680</f>
        <v>42.39</v>
      </c>
      <c r="H680" s="32" t="n">
        <f aca="false">T680</f>
        <v>1413</v>
      </c>
      <c r="I680" s="32" t="n">
        <f aca="false">H680*0.5</f>
        <v>706.5</v>
      </c>
      <c r="J680" s="63"/>
      <c r="K680" s="63"/>
      <c r="L680" s="63"/>
      <c r="M680" s="63"/>
      <c r="N680" s="63"/>
      <c r="O680" s="126" t="n">
        <v>43134</v>
      </c>
      <c r="P680" s="126" t="n">
        <v>44547</v>
      </c>
      <c r="Q680" s="138"/>
      <c r="R680" s="139"/>
      <c r="S680" s="126" t="n">
        <v>1</v>
      </c>
      <c r="T680" s="32" t="n">
        <f aca="false">(P680-O680)*S680</f>
        <v>1413</v>
      </c>
      <c r="U680" s="418" t="s">
        <v>1070</v>
      </c>
      <c r="V680" s="39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79" t="s">
        <v>772</v>
      </c>
      <c r="C681" s="32" t="n">
        <f aca="false">H681+E681</f>
        <v>627.02</v>
      </c>
      <c r="D681" s="126"/>
      <c r="E681" s="32" t="n">
        <f aca="false">F681+G681</f>
        <v>41.02</v>
      </c>
      <c r="F681" s="32" t="n">
        <f aca="false">0.04*T681</f>
        <v>23.44</v>
      </c>
      <c r="G681" s="32" t="n">
        <f aca="false">0.03*T681</f>
        <v>17.58</v>
      </c>
      <c r="H681" s="32" t="n">
        <f aca="false">T681</f>
        <v>586</v>
      </c>
      <c r="I681" s="32" t="n">
        <f aca="false">H681*0.5</f>
        <v>293</v>
      </c>
      <c r="J681" s="63"/>
      <c r="K681" s="63"/>
      <c r="L681" s="63"/>
      <c r="M681" s="63"/>
      <c r="N681" s="63"/>
      <c r="O681" s="126" t="n">
        <v>55734</v>
      </c>
      <c r="P681" s="126" t="n">
        <v>56320</v>
      </c>
      <c r="Q681" s="138"/>
      <c r="R681" s="139"/>
      <c r="S681" s="126" t="n">
        <v>1</v>
      </c>
      <c r="T681" s="32" t="n">
        <f aca="false">(P681-O681)*S681</f>
        <v>586</v>
      </c>
      <c r="U681" s="418" t="s">
        <v>1071</v>
      </c>
      <c r="V681" s="39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79" t="s">
        <v>774</v>
      </c>
      <c r="C682" s="32" t="n">
        <f aca="false">H682+E682</f>
        <v>963</v>
      </c>
      <c r="D682" s="126"/>
      <c r="E682" s="32" t="n">
        <f aca="false">F682+G682</f>
        <v>63</v>
      </c>
      <c r="F682" s="32" t="n">
        <f aca="false">0.04*T682</f>
        <v>36</v>
      </c>
      <c r="G682" s="32" t="n">
        <f aca="false">0.03*T682</f>
        <v>27</v>
      </c>
      <c r="H682" s="32" t="n">
        <f aca="false">T682</f>
        <v>900</v>
      </c>
      <c r="I682" s="32" t="n">
        <f aca="false">H682*0.5</f>
        <v>450</v>
      </c>
      <c r="J682" s="63"/>
      <c r="K682" s="63"/>
      <c r="L682" s="63"/>
      <c r="M682" s="63"/>
      <c r="N682" s="63"/>
      <c r="O682" s="126" t="n">
        <v>178128</v>
      </c>
      <c r="P682" s="126" t="n">
        <v>179028</v>
      </c>
      <c r="Q682" s="138"/>
      <c r="R682" s="139"/>
      <c r="S682" s="126" t="n">
        <v>1</v>
      </c>
      <c r="T682" s="32" t="n">
        <f aca="false">(P682-O682)*S682</f>
        <v>900</v>
      </c>
      <c r="U682" s="418" t="s">
        <v>1072</v>
      </c>
      <c r="V682" s="39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79" t="s">
        <v>776</v>
      </c>
      <c r="C683" s="32" t="n">
        <f aca="false">H683+E683</f>
        <v>766.12</v>
      </c>
      <c r="D683" s="126"/>
      <c r="E683" s="32" t="n">
        <f aca="false">F683+G683</f>
        <v>50.12</v>
      </c>
      <c r="F683" s="32" t="n">
        <f aca="false">0.04*T683</f>
        <v>28.64</v>
      </c>
      <c r="G683" s="32" t="n">
        <f aca="false">0.03*T683</f>
        <v>21.48</v>
      </c>
      <c r="H683" s="32" t="n">
        <f aca="false">T683</f>
        <v>716</v>
      </c>
      <c r="I683" s="32" t="n">
        <f aca="false">H683*0.5</f>
        <v>358</v>
      </c>
      <c r="J683" s="35"/>
      <c r="K683" s="35"/>
      <c r="L683" s="35"/>
      <c r="M683" s="35"/>
      <c r="N683" s="35"/>
      <c r="O683" s="32" t="n">
        <v>58000</v>
      </c>
      <c r="P683" s="32" t="n">
        <v>58716</v>
      </c>
      <c r="Q683" s="427"/>
      <c r="R683" s="139"/>
      <c r="S683" s="69" t="n">
        <v>1</v>
      </c>
      <c r="T683" s="32" t="n">
        <f aca="false">(P683-O683)*S683</f>
        <v>716</v>
      </c>
      <c r="U683" s="418" t="s">
        <v>1073</v>
      </c>
      <c r="V683" s="39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79" t="s">
        <v>778</v>
      </c>
      <c r="C684" s="32" t="n">
        <f aca="false">H684+E684</f>
        <v>362.73</v>
      </c>
      <c r="D684" s="126"/>
      <c r="E684" s="32" t="n">
        <f aca="false">F684+G684</f>
        <v>23.73</v>
      </c>
      <c r="F684" s="32" t="n">
        <f aca="false">0.04*T684</f>
        <v>13.56</v>
      </c>
      <c r="G684" s="32" t="n">
        <f aca="false">0.03*T684</f>
        <v>10.17</v>
      </c>
      <c r="H684" s="32" t="n">
        <f aca="false">T684</f>
        <v>339</v>
      </c>
      <c r="I684" s="32" t="n">
        <f aca="false">H684*0.5</f>
        <v>169.5</v>
      </c>
      <c r="J684" s="35"/>
      <c r="K684" s="35"/>
      <c r="L684" s="35"/>
      <c r="M684" s="35"/>
      <c r="N684" s="35"/>
      <c r="O684" s="32" t="n">
        <v>33298</v>
      </c>
      <c r="P684" s="32" t="n">
        <v>33637</v>
      </c>
      <c r="Q684" s="427"/>
      <c r="R684" s="139"/>
      <c r="S684" s="69" t="n">
        <v>1</v>
      </c>
      <c r="T684" s="32" t="n">
        <f aca="false">(P684-O684)*S684</f>
        <v>339</v>
      </c>
      <c r="U684" s="418" t="s">
        <v>1074</v>
      </c>
      <c r="V684" s="39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79" t="s">
        <v>780</v>
      </c>
      <c r="C685" s="32" t="n">
        <f aca="false">H685+E685</f>
        <v>314.58</v>
      </c>
      <c r="D685" s="126"/>
      <c r="E685" s="32" t="n">
        <f aca="false">F685+G685</f>
        <v>20.58</v>
      </c>
      <c r="F685" s="32" t="n">
        <f aca="false">0.04*T685</f>
        <v>11.76</v>
      </c>
      <c r="G685" s="32" t="n">
        <f aca="false">0.03*T685</f>
        <v>8.82</v>
      </c>
      <c r="H685" s="32" t="n">
        <f aca="false">T685</f>
        <v>294</v>
      </c>
      <c r="I685" s="32" t="n">
        <f aca="false">H685*0.5</f>
        <v>147</v>
      </c>
      <c r="J685" s="35"/>
      <c r="K685" s="35"/>
      <c r="L685" s="35"/>
      <c r="M685" s="35"/>
      <c r="N685" s="35"/>
      <c r="O685" s="32" t="n">
        <v>16753</v>
      </c>
      <c r="P685" s="32" t="n">
        <v>17047</v>
      </c>
      <c r="Q685" s="427"/>
      <c r="R685" s="139"/>
      <c r="S685" s="69" t="n">
        <v>1</v>
      </c>
      <c r="T685" s="32" t="n">
        <f aca="false">(P685-O685)*S685</f>
        <v>294</v>
      </c>
      <c r="U685" s="418" t="s">
        <v>1075</v>
      </c>
      <c r="V685" s="39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79" t="s">
        <v>1076</v>
      </c>
      <c r="C686" s="32" t="n">
        <f aca="false">H686+E686</f>
        <v>1029.34</v>
      </c>
      <c r="D686" s="126"/>
      <c r="E686" s="32" t="n">
        <f aca="false">F686+G686</f>
        <v>67.34</v>
      </c>
      <c r="F686" s="32" t="n">
        <f aca="false">0.04*T686</f>
        <v>38.48</v>
      </c>
      <c r="G686" s="32" t="n">
        <f aca="false">0.03*T686</f>
        <v>28.86</v>
      </c>
      <c r="H686" s="32" t="n">
        <f aca="false">T686</f>
        <v>962</v>
      </c>
      <c r="I686" s="32" t="n">
        <f aca="false">H686*0.5</f>
        <v>481</v>
      </c>
      <c r="J686" s="35"/>
      <c r="K686" s="35"/>
      <c r="L686" s="35"/>
      <c r="M686" s="35"/>
      <c r="N686" s="35"/>
      <c r="O686" s="32" t="n">
        <v>242539</v>
      </c>
      <c r="P686" s="32" t="n">
        <v>243501</v>
      </c>
      <c r="Q686" s="427"/>
      <c r="R686" s="139"/>
      <c r="S686" s="69" t="n">
        <v>1</v>
      </c>
      <c r="T686" s="32" t="n">
        <f aca="false">(P686-O686)*S686</f>
        <v>962</v>
      </c>
      <c r="U686" s="418" t="s">
        <v>1077</v>
      </c>
      <c r="V686" s="39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79"/>
      <c r="C687" s="32"/>
      <c r="D687" s="126"/>
      <c r="E687" s="32"/>
      <c r="F687" s="32"/>
      <c r="G687" s="32"/>
      <c r="H687" s="32"/>
      <c r="I687" s="32"/>
      <c r="J687" s="35"/>
      <c r="K687" s="35"/>
      <c r="L687" s="35"/>
      <c r="M687" s="35"/>
      <c r="N687" s="35"/>
      <c r="O687" s="32"/>
      <c r="P687" s="32"/>
      <c r="Q687" s="427"/>
      <c r="R687" s="139"/>
      <c r="S687" s="69"/>
      <c r="T687" s="32"/>
      <c r="U687" s="418"/>
      <c r="V687" s="39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79"/>
      <c r="C688" s="32"/>
      <c r="D688" s="126"/>
      <c r="E688" s="32"/>
      <c r="F688" s="32"/>
      <c r="G688" s="32"/>
      <c r="H688" s="32"/>
      <c r="I688" s="32"/>
      <c r="J688" s="35"/>
      <c r="K688" s="35"/>
      <c r="L688" s="35"/>
      <c r="M688" s="35"/>
      <c r="N688" s="35"/>
      <c r="O688" s="32"/>
      <c r="P688" s="32"/>
      <c r="Q688" s="427"/>
      <c r="R688" s="139"/>
      <c r="S688" s="69"/>
      <c r="T688" s="32"/>
      <c r="U688" s="418"/>
      <c r="V688" s="39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79" t="s">
        <v>783</v>
      </c>
      <c r="C689" s="32" t="n">
        <f aca="false">H689+E689</f>
        <v>609.9</v>
      </c>
      <c r="D689" s="126"/>
      <c r="E689" s="32" t="n">
        <f aca="false">F689+G689</f>
        <v>39.9</v>
      </c>
      <c r="F689" s="32" t="n">
        <f aca="false">0.04*T689</f>
        <v>22.8</v>
      </c>
      <c r="G689" s="32" t="n">
        <f aca="false">0.03*T689</f>
        <v>17.1</v>
      </c>
      <c r="H689" s="32" t="n">
        <f aca="false">T689</f>
        <v>570</v>
      </c>
      <c r="I689" s="32" t="n">
        <f aca="false">H689*0.5</f>
        <v>285</v>
      </c>
      <c r="J689" s="35"/>
      <c r="K689" s="35"/>
      <c r="L689" s="35"/>
      <c r="M689" s="35"/>
      <c r="N689" s="35"/>
      <c r="O689" s="32" t="n">
        <v>43048</v>
      </c>
      <c r="P689" s="32" t="n">
        <v>43618</v>
      </c>
      <c r="Q689" s="427"/>
      <c r="R689" s="139"/>
      <c r="S689" s="69" t="n">
        <v>1</v>
      </c>
      <c r="T689" s="32" t="n">
        <f aca="false">(P689-O689)*S689</f>
        <v>570</v>
      </c>
      <c r="U689" s="418" t="s">
        <v>1078</v>
      </c>
      <c r="V689" s="39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494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63"/>
      <c r="R690" s="498"/>
      <c r="S690" s="239"/>
      <c r="T690" s="148"/>
      <c r="U690" s="640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481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63"/>
      <c r="R691" s="498"/>
      <c r="S691" s="239"/>
      <c r="T691" s="148"/>
      <c r="U691" s="640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483" t="s">
        <v>786</v>
      </c>
      <c r="C692" s="32" t="n">
        <f aca="false">H692+E692</f>
        <v>1899.25</v>
      </c>
      <c r="D692" s="126"/>
      <c r="E692" s="32" t="n">
        <f aca="false">F692+G692</f>
        <v>124.25</v>
      </c>
      <c r="F692" s="32" t="n">
        <f aca="false">0.04*T692</f>
        <v>71</v>
      </c>
      <c r="G692" s="32" t="n">
        <f aca="false">0.03*T692</f>
        <v>53.25</v>
      </c>
      <c r="H692" s="32" t="n">
        <f aca="false">T692</f>
        <v>1775</v>
      </c>
      <c r="I692" s="32" t="n">
        <f aca="false">H692*0.5</f>
        <v>887.5</v>
      </c>
      <c r="J692" s="35"/>
      <c r="K692" s="35"/>
      <c r="L692" s="35"/>
      <c r="M692" s="35"/>
      <c r="N692" s="35"/>
      <c r="O692" s="32" t="n">
        <v>23462</v>
      </c>
      <c r="P692" s="32" t="n">
        <v>25237</v>
      </c>
      <c r="Q692" s="427"/>
      <c r="R692" s="139"/>
      <c r="S692" s="69" t="n">
        <v>1</v>
      </c>
      <c r="T692" s="32" t="n">
        <f aca="false">(P692-O692)*S692</f>
        <v>1775</v>
      </c>
      <c r="U692" s="418" t="s">
        <v>1099</v>
      </c>
      <c r="V692" s="39" t="s">
        <v>1100</v>
      </c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483"/>
      <c r="C693" s="32" t="n">
        <f aca="false">H693+E693</f>
        <v>1654.22</v>
      </c>
      <c r="D693" s="126"/>
      <c r="E693" s="32" t="n">
        <f aca="false">F693+G693</f>
        <v>108.22</v>
      </c>
      <c r="F693" s="32" t="n">
        <f aca="false">0.04*T693</f>
        <v>61.84</v>
      </c>
      <c r="G693" s="32" t="n">
        <f aca="false">0.03*T693</f>
        <v>46.38</v>
      </c>
      <c r="H693" s="32" t="n">
        <f aca="false">T693</f>
        <v>1546</v>
      </c>
      <c r="I693" s="32" t="n">
        <f aca="false">H693*0.5</f>
        <v>773</v>
      </c>
      <c r="J693" s="35"/>
      <c r="K693" s="35"/>
      <c r="L693" s="35"/>
      <c r="M693" s="35"/>
      <c r="N693" s="35"/>
      <c r="O693" s="32" t="n">
        <v>33074</v>
      </c>
      <c r="P693" s="32" t="n">
        <v>34620</v>
      </c>
      <c r="Q693" s="427"/>
      <c r="R693" s="139"/>
      <c r="S693" s="69" t="n">
        <v>1</v>
      </c>
      <c r="T693" s="32" t="n">
        <f aca="false">(P693-O693)*S693</f>
        <v>1546</v>
      </c>
      <c r="U693" s="418" t="s">
        <v>1101</v>
      </c>
      <c r="V693" s="39" t="s">
        <v>1100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79" t="s">
        <v>788</v>
      </c>
      <c r="C694" s="32" t="n">
        <f aca="false">H694+E694</f>
        <v>7937.26</v>
      </c>
      <c r="D694" s="126"/>
      <c r="E694" s="32" t="n">
        <f aca="false">F694+G694</f>
        <v>519.26</v>
      </c>
      <c r="F694" s="32" t="n">
        <f aca="false">0.04*T694</f>
        <v>296.72</v>
      </c>
      <c r="G694" s="32" t="n">
        <f aca="false">0.03*T694</f>
        <v>222.54</v>
      </c>
      <c r="H694" s="32" t="n">
        <f aca="false">T694</f>
        <v>7418</v>
      </c>
      <c r="I694" s="32" t="n">
        <f aca="false">H694*0.5</f>
        <v>3709</v>
      </c>
      <c r="J694" s="35"/>
      <c r="K694" s="35"/>
      <c r="L694" s="35"/>
      <c r="M694" s="35"/>
      <c r="N694" s="35"/>
      <c r="O694" s="32" t="n">
        <v>92668</v>
      </c>
      <c r="P694" s="32" t="n">
        <v>100086</v>
      </c>
      <c r="Q694" s="427"/>
      <c r="R694" s="139"/>
      <c r="S694" s="69" t="n">
        <v>1</v>
      </c>
      <c r="T694" s="32" t="n">
        <f aca="false">(P694-O694)*S694</f>
        <v>7418</v>
      </c>
      <c r="U694" s="418" t="s">
        <v>1080</v>
      </c>
      <c r="V694" s="39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481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63"/>
      <c r="R695" s="498"/>
      <c r="S695" s="239"/>
      <c r="T695" s="148"/>
      <c r="U695" s="640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79" t="s">
        <v>790</v>
      </c>
      <c r="C696" s="32" t="n">
        <f aca="false">H696+E696</f>
        <v>28.89</v>
      </c>
      <c r="D696" s="126"/>
      <c r="E696" s="32" t="n">
        <f aca="false">F696+G696</f>
        <v>1.89</v>
      </c>
      <c r="F696" s="32" t="n">
        <f aca="false">0.04*T696</f>
        <v>1.08</v>
      </c>
      <c r="G696" s="32" t="n">
        <f aca="false">0.03*T696</f>
        <v>0.81</v>
      </c>
      <c r="H696" s="32" t="n">
        <f aca="false">T696</f>
        <v>27</v>
      </c>
      <c r="I696" s="32" t="n">
        <f aca="false">H696*0.5</f>
        <v>13.5</v>
      </c>
      <c r="J696" s="35"/>
      <c r="K696" s="35"/>
      <c r="L696" s="35"/>
      <c r="M696" s="35"/>
      <c r="N696" s="35"/>
      <c r="O696" s="32" t="n">
        <v>64667</v>
      </c>
      <c r="P696" s="32" t="n">
        <v>65410</v>
      </c>
      <c r="Q696" s="427"/>
      <c r="R696" s="139"/>
      <c r="S696" s="69" t="n">
        <v>1</v>
      </c>
      <c r="T696" s="32" t="n">
        <f aca="false">(P696-O696)*S696-T683</f>
        <v>27</v>
      </c>
      <c r="U696" s="418" t="s">
        <v>1081</v>
      </c>
      <c r="V696" s="39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674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674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668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668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674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674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674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674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640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34196.13</v>
      </c>
      <c r="D706" s="465"/>
      <c r="E706" s="190"/>
      <c r="F706" s="190"/>
      <c r="G706" s="190"/>
      <c r="H706" s="190"/>
      <c r="I706" s="190" t="n">
        <f aca="false">SUM(I657:I691)</f>
        <v>10640.81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640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640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640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1056768.78528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#REF!+H109+H92+H613+H656+#REF!+H659+H56+H663</f>
        <v>#REF!</v>
      </c>
      <c r="I709" s="190" t="n">
        <f aca="false">I654+I85+I109+I613+I706</f>
        <v>170116.297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640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640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640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640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640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640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640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640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69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640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6" t="s">
        <v>796</v>
      </c>
      <c r="C719" s="190" t="n">
        <f aca="false">T719</f>
        <v>51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8136</v>
      </c>
      <c r="P719" s="148" t="n">
        <v>8187</v>
      </c>
      <c r="Q719" s="204"/>
      <c r="R719" s="514"/>
      <c r="S719" s="239" t="n">
        <v>1</v>
      </c>
      <c r="T719" s="148" t="n">
        <f aca="false">(P719-O719)*S719</f>
        <v>51</v>
      </c>
      <c r="U719" s="640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6" t="s">
        <v>797</v>
      </c>
      <c r="C720" s="148"/>
      <c r="D720" s="190" t="n">
        <f aca="false">P720-O720</f>
        <v>630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124030</v>
      </c>
      <c r="P720" s="148" t="n">
        <v>124660</v>
      </c>
      <c r="Q720" s="204"/>
      <c r="R720" s="514"/>
      <c r="S720" s="401" t="n">
        <v>1</v>
      </c>
      <c r="T720" s="148" t="n">
        <f aca="false">(P720-O720)*S720</f>
        <v>630</v>
      </c>
      <c r="U720" s="640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6" t="s">
        <v>798</v>
      </c>
      <c r="C721" s="190" t="n">
        <f aca="false">P721-O721</f>
        <v>42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14950</v>
      </c>
      <c r="P721" s="148" t="n">
        <v>14992</v>
      </c>
      <c r="Q721" s="204"/>
      <c r="R721" s="514"/>
      <c r="S721" s="401" t="n">
        <v>1</v>
      </c>
      <c r="T721" s="148" t="n">
        <f aca="false">(P721-O721)*S721</f>
        <v>42</v>
      </c>
      <c r="U721" s="640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6" t="s">
        <v>1102</v>
      </c>
      <c r="C722" s="190" t="n">
        <f aca="false">P722-O722</f>
        <v>761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149" t="n">
        <v>90510</v>
      </c>
      <c r="P722" s="149" t="n">
        <v>91271</v>
      </c>
      <c r="Q722" s="204"/>
      <c r="R722" s="514"/>
      <c r="S722" s="401" t="n">
        <v>1</v>
      </c>
      <c r="T722" s="148" t="n">
        <f aca="false">(P722-O722)*S722</f>
        <v>761</v>
      </c>
      <c r="U722" s="640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6" t="s">
        <v>800</v>
      </c>
      <c r="C723" s="148" t="n">
        <f aca="false">T723</f>
        <v>153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51242</v>
      </c>
      <c r="P723" s="148" t="n">
        <v>51395</v>
      </c>
      <c r="Q723" s="204"/>
      <c r="R723" s="514"/>
      <c r="S723" s="239" t="n">
        <v>1</v>
      </c>
      <c r="T723" s="148" t="n">
        <f aca="false">(P723-O723)*S723</f>
        <v>153</v>
      </c>
      <c r="U723" s="640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6" t="s">
        <v>1103</v>
      </c>
      <c r="C724" s="190" t="n">
        <f aca="false">T724</f>
        <v>966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8776</v>
      </c>
      <c r="P724" s="148" t="n">
        <v>9742</v>
      </c>
      <c r="Q724" s="237"/>
      <c r="R724" s="238"/>
      <c r="S724" s="239" t="n">
        <v>1</v>
      </c>
      <c r="T724" s="148" t="n">
        <f aca="false">P724-O724</f>
        <v>966</v>
      </c>
      <c r="U724" s="640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640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1973</v>
      </c>
      <c r="D726" s="148" t="n">
        <f aca="false">D720+D724</f>
        <v>630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640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69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69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1089568.78528</v>
      </c>
      <c r="D729" s="190" t="n">
        <f aca="false">D709+D726</f>
        <v>630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170116.297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69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69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69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69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69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30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V283:V284"/>
    <mergeCell ref="B297:B298"/>
    <mergeCell ref="B624:B626"/>
    <mergeCell ref="W650:W652"/>
    <mergeCell ref="B658:B659"/>
    <mergeCell ref="B665:B666"/>
    <mergeCell ref="B692:B693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  <Company>Musson Corp.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2020-01-31T05:52:45Z</dcterms:created>
  <dc:creator>vuevmax</dc:creator>
  <dc:description/>
  <dc:language>en-US</dc:language>
  <cp:lastModifiedBy/>
  <cp:lastPrinted>2021-05-31T12:04:20Z</cp:lastPrinted>
  <dcterms:modified xsi:type="dcterms:W3CDTF">2021-07-01T21:31:01Z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Musson Corp.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