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comments7.xml" ContentType="application/vnd.openxmlformats-officedocument.spreadsheetml.comments+xml"/>
  <Override PartName="/xl/drawings/vmlDrawing6.vml" ContentType="application/vnd.openxmlformats-officedocument.vmlDrawing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vmlDrawing8.vml" ContentType="application/vnd.openxmlformats-officedocument.vmlDrawing"/>
  <Override PartName="/xl/drawings/vmlDrawing3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drawing4.xml" ContentType="application/vnd.openxmlformats-officedocument.drawing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13.xml" ContentType="application/vnd.openxmlformats-officedocument.spreadsheetml.comments+xml"/>
  <Override PartName="/xl/comments3.xml" ContentType="application/vnd.openxmlformats-officedocument.spreadsheetml.comments+xml"/>
  <Override PartName="/xl/worksheets/_rels/sheet15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Декабрь 2020  " sheetId="1" state="visible" r:id="rId2"/>
    <sheet name="Яблоко и ТП-7декабрь   " sheetId="2" state="visible" r:id="rId3"/>
    <sheet name="Январь 2021  " sheetId="3" state="visible" r:id="rId4"/>
    <sheet name="Яблоко и ТП-7январь   " sheetId="4" state="visible" r:id="rId5"/>
    <sheet name="Февраль 2021  " sheetId="5" state="visible" r:id="rId6"/>
    <sheet name="Яблоко и ТП-7февраль    " sheetId="6" state="visible" r:id="rId7"/>
    <sheet name="Март 2021  " sheetId="7" state="visible" r:id="rId8"/>
    <sheet name="Яблоко и ТП-7март" sheetId="8" state="visible" r:id="rId9"/>
    <sheet name="Апрель 2021" sheetId="9" state="visible" r:id="rId10"/>
    <sheet name="Яблоко и ТП-7апрель" sheetId="10" state="visible" r:id="rId11"/>
    <sheet name="Май 2021" sheetId="11" state="visible" r:id="rId12"/>
    <sheet name="Яблоко и ТП-7май" sheetId="12" state="visible" r:id="rId13"/>
    <sheet name="Июнь 2021" sheetId="13" state="visible" r:id="rId14"/>
    <sheet name="Яблоко и ТП-7июнь" sheetId="14" state="visible" r:id="rId15"/>
    <sheet name="Июль 2021" sheetId="15" state="visible" r:id="rId16"/>
    <sheet name="Яблоко и ТП-7июль" sheetId="16" state="visible" r:id="rId17"/>
  </sheets>
  <definedNames>
    <definedName function="false" hidden="false" localSheetId="14" name="_xlnm.Print_Area" vbProcedure="false">'Июль 2021'!$B$1:$BJ$733</definedName>
    <definedName function="false" hidden="false" localSheetId="12" name="_xlnm.Print_Area" vbProcedure="false">'Июнь 2021'!$B$1:$BJ$733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sharedStrings.xml><?xml version="1.0" encoding="utf-8"?>
<sst xmlns="http://schemas.openxmlformats.org/spreadsheetml/2006/main" count="11060" uniqueCount="1193">
  <si>
    <t xml:space="preserve">Распределение</t>
  </si>
  <si>
    <r>
      <rPr>
        <sz val="20"/>
        <rFont val="Arial Cyr"/>
        <family val="2"/>
        <charset val="204"/>
      </rPr>
      <t xml:space="preserve">электроэнергии по  ПАО "Муссон" за ДЕКАБРЬ 2020 год  ЧЕРНОЕ</t>
    </r>
    <r>
      <rPr>
        <sz val="28"/>
        <color rgb="FF7030A0"/>
        <rFont val="Arial Cyr"/>
        <family val="0"/>
        <charset val="204"/>
      </rPr>
      <t xml:space="preserve">-НЕ СНЯТО!!!! </t>
    </r>
    <r>
      <rPr>
        <sz val="28"/>
        <rFont val="Arial Cyr"/>
        <family val="0"/>
        <charset val="204"/>
      </rPr>
      <t xml:space="preserve"> ФИОЛЕТОВОЕ-СНЯТО!)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</si>
  <si>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Наименование </t>
  </si>
  <si>
    <t xml:space="preserve">Расход</t>
  </si>
  <si>
    <t xml:space="preserve">Обслуживание эл.эн.</t>
  </si>
  <si>
    <t xml:space="preserve">Потери</t>
  </si>
  <si>
    <t xml:space="preserve">Рабочая эл.эн.</t>
  </si>
  <si>
    <t xml:space="preserve">R</t>
  </si>
  <si>
    <t xml:space="preserve">Предыд показ</t>
  </si>
  <si>
    <t xml:space="preserve">Настоящ показ</t>
  </si>
  <si>
    <t xml:space="preserve">Коэф тран</t>
  </si>
  <si>
    <t xml:space="preserve">Всего потери</t>
  </si>
  <si>
    <t xml:space="preserve">Потери в ЛЭП</t>
  </si>
  <si>
    <t xml:space="preserve">Потери в тансформ.</t>
  </si>
  <si>
    <t xml:space="preserve">Заводской № электросчетчика</t>
  </si>
  <si>
    <t xml:space="preserve">Примечание</t>
  </si>
  <si>
    <t xml:space="preserve"> </t>
  </si>
  <si>
    <t xml:space="preserve">ПАО "Муссон"</t>
  </si>
  <si>
    <t xml:space="preserve">"Муссон " (АЛК)</t>
  </si>
  <si>
    <t xml:space="preserve">корп.№1, 2 этаж</t>
  </si>
  <si>
    <t xml:space="preserve">ТП-1(ТП-8)</t>
  </si>
  <si>
    <t xml:space="preserve">Муссон-Авто</t>
  </si>
  <si>
    <t xml:space="preserve">корп.19, сч. В щитовой в подвале</t>
  </si>
  <si>
    <t xml:space="preserve">ТП-14</t>
  </si>
  <si>
    <t xml:space="preserve">М-АВТО</t>
  </si>
  <si>
    <t xml:space="preserve">наш гараж</t>
  </si>
  <si>
    <t xml:space="preserve">Стройка "Муссон"+строители  К№63</t>
  </si>
  <si>
    <t xml:space="preserve">переменная </t>
  </si>
  <si>
    <t xml:space="preserve">Корпус 62(общага)</t>
  </si>
  <si>
    <t xml:space="preserve">сняты пот414</t>
  </si>
  <si>
    <t xml:space="preserve">ТП-15</t>
  </si>
  <si>
    <t xml:space="preserve">Склад АО"Муссон"</t>
  </si>
  <si>
    <t xml:space="preserve">55 ангар на хоздворе</t>
  </si>
  <si>
    <t xml:space="preserve">ТП-22</t>
  </si>
  <si>
    <t xml:space="preserve">Котельная ПАО "Муссон"</t>
  </si>
  <si>
    <t xml:space="preserve">сн 10333</t>
  </si>
  <si>
    <t xml:space="preserve">наша котельная (сезонные показания)</t>
  </si>
  <si>
    <t xml:space="preserve">ТП-13</t>
  </si>
  <si>
    <t xml:space="preserve">Насосная фекальная (скваж)</t>
  </si>
  <si>
    <t xml:space="preserve">сн 10</t>
  </si>
  <si>
    <t xml:space="preserve">сч.на ТП-504 возле ПС-15 </t>
  </si>
  <si>
    <t xml:space="preserve">сч.на ТП-504 возле ПС-15</t>
  </si>
  <si>
    <t xml:space="preserve">Корпус 35(гостиница)</t>
  </si>
  <si>
    <t xml:space="preserve">1364,6641,2319</t>
  </si>
  <si>
    <t xml:space="preserve">35 корпус(гостиница ПАО "Муссон")</t>
  </si>
  <si>
    <t xml:space="preserve">ТП-8</t>
  </si>
  <si>
    <t xml:space="preserve">Теплица  "Муссон" </t>
  </si>
  <si>
    <t xml:space="preserve">ТП-22, слева от входа</t>
  </si>
  <si>
    <t xml:space="preserve">ЩР 2.1-24(осв.коридор ДНС-рампа)</t>
  </si>
  <si>
    <t xml:space="preserve">щит в коридоре ДНС-рампа</t>
  </si>
  <si>
    <t xml:space="preserve">ТП-6</t>
  </si>
  <si>
    <t xml:space="preserve">Каток ледовый,Щ0-3,ЩО-6(в щитовой)</t>
  </si>
  <si>
    <t xml:space="preserve">сн 128</t>
  </si>
  <si>
    <t xml:space="preserve">№0452</t>
  </si>
  <si>
    <t xml:space="preserve">щитовая на 2-м этаже над уличным входом в каток</t>
  </si>
  <si>
    <t xml:space="preserve">ТП-3</t>
  </si>
  <si>
    <t xml:space="preserve">Вентиляция и кондиционирование 2к(зона катка)</t>
  </si>
  <si>
    <t xml:space="preserve">ЩР-2.1-22(вход в каток),ЩСП(сервер АВР)</t>
  </si>
  <si>
    <t xml:space="preserve">№0447</t>
  </si>
  <si>
    <t xml:space="preserve">ТП-2</t>
  </si>
  <si>
    <t xml:space="preserve">Пожарная насосная</t>
  </si>
  <si>
    <t xml:space="preserve">№0448</t>
  </si>
  <si>
    <t xml:space="preserve">Фаст-фуды (Коновалова ИП)</t>
  </si>
  <si>
    <t xml:space="preserve">14004-активка</t>
  </si>
  <si>
    <t xml:space="preserve">в подвале под фаст-фудами</t>
  </si>
  <si>
    <t xml:space="preserve">Чиллер</t>
  </si>
  <si>
    <t xml:space="preserve">В щитовой катка</t>
  </si>
  <si>
    <t xml:space="preserve">Ресторан над катком</t>
  </si>
  <si>
    <t xml:space="preserve">РЕСТОРАН "СИБИРЬ"</t>
  </si>
  <si>
    <t xml:space="preserve">2ЩО-2.1(осв.зона Violet)</t>
  </si>
  <si>
    <t xml:space="preserve">щит на стене Soldat</t>
  </si>
  <si>
    <t xml:space="preserve">Экран на игровой</t>
  </si>
  <si>
    <t xml:space="preserve">Экран на игровой(счетчик в подвале)</t>
  </si>
  <si>
    <t xml:space="preserve">Развлекат. Центр  "Муссония"(1-ый этаж)</t>
  </si>
  <si>
    <t xml:space="preserve">Почтарь (Развлек. Центр 2-й этаж)</t>
  </si>
  <si>
    <t xml:space="preserve">серверная (возле бочки)</t>
  </si>
  <si>
    <t xml:space="preserve">ЩСО-2 (2 оч.бут.,Осв.кор.,кондиц.К-26)+2 экрана</t>
  </si>
  <si>
    <t xml:space="preserve">сч. слева от входа в ЧИТАЙ ГОРОД</t>
  </si>
  <si>
    <t xml:space="preserve">ЩСО-3 (3 оч.бут., конд. К-27)</t>
  </si>
  <si>
    <t xml:space="preserve">сч.в ОРВИСЕ</t>
  </si>
  <si>
    <t xml:space="preserve">Освещение крыши 2 корпуса</t>
  </si>
  <si>
    <t xml:space="preserve">в щитовой ГРЩ-7</t>
  </si>
  <si>
    <t xml:space="preserve">ЩО-1(осв.от ДНС к катку)</t>
  </si>
  <si>
    <t xml:space="preserve">На углу напротив катка</t>
  </si>
  <si>
    <t xml:space="preserve">Изостудия Гармония</t>
  </si>
  <si>
    <t xml:space="preserve">№0565</t>
  </si>
  <si>
    <t xml:space="preserve">сч. На стене возле двери на улицу после электриков Лапочкина</t>
  </si>
  <si>
    <t xml:space="preserve">Боулинг (Плотка М.В. ИП)</t>
  </si>
  <si>
    <t xml:space="preserve"> боулинг</t>
  </si>
  <si>
    <t xml:space="preserve">Стелла+ул.освещение</t>
  </si>
  <si>
    <r>
      <rPr>
        <sz val="20"/>
        <color rgb="FF7030A0"/>
        <rFont val="Arial Cyr"/>
        <family val="0"/>
        <charset val="204"/>
      </rPr>
      <t xml:space="preserve">ТП-6 -</t>
    </r>
    <r>
      <rPr>
        <sz val="20"/>
        <color rgb="FFFF0000"/>
        <rFont val="Arial Cyr"/>
        <family val="0"/>
        <charset val="204"/>
      </rPr>
      <t xml:space="preserve">фейверк(55443-54997)</t>
    </r>
  </si>
  <si>
    <t xml:space="preserve">РБУ</t>
  </si>
  <si>
    <t xml:space="preserve">ЩАО-5(осв.центр.вход)</t>
  </si>
  <si>
    <t xml:space="preserve">На колонне за вывеской Onconnect</t>
  </si>
  <si>
    <t xml:space="preserve">ТП-7</t>
  </si>
  <si>
    <t xml:space="preserve">Экран на центральном входе</t>
  </si>
  <si>
    <t xml:space="preserve">На ЩС-6(на лестнице за Чикифе)</t>
  </si>
  <si>
    <t xml:space="preserve">ЩР2-1.89(осв.от VIolet к катку)</t>
  </si>
  <si>
    <t xml:space="preserve">7.(18).ЩО-5 раб.освещение (зона "Олтекс")</t>
  </si>
  <si>
    <t xml:space="preserve">На колонне за вывеской Onconnect(счетчик в ГРЩ-7)</t>
  </si>
  <si>
    <t xml:space="preserve">Итого:</t>
  </si>
  <si>
    <t xml:space="preserve">Корпус 3</t>
  </si>
  <si>
    <t xml:space="preserve">Кафе (попкорн+кассы) </t>
  </si>
  <si>
    <t xml:space="preserve">сч. На кухне кинотеатра</t>
  </si>
  <si>
    <t xml:space="preserve">ТП-9</t>
  </si>
  <si>
    <t xml:space="preserve">Кинотеатры(1,2,3,гранд)</t>
  </si>
  <si>
    <t xml:space="preserve">1375-активка</t>
  </si>
  <si>
    <t xml:space="preserve">щитовая 2-го этажа напротив туалетов кинотеатра,сч. Сверху</t>
  </si>
  <si>
    <t xml:space="preserve">Виртуальная реальность(апараты)</t>
  </si>
  <si>
    <t xml:space="preserve">на 2этаже у аварийного выхода</t>
  </si>
  <si>
    <t xml:space="preserve">Кондиционеры кинотеатров1,2,3,гранд+                тепл. вентил.</t>
  </si>
  <si>
    <t xml:space="preserve">28387193-активка</t>
  </si>
  <si>
    <t xml:space="preserve">щитовая 2-го этажа напротив туалетов кинотеатра,сч. Снизу </t>
  </si>
  <si>
    <t xml:space="preserve">Кинотеатры(осв. корид.+лифт</t>
  </si>
  <si>
    <t xml:space="preserve">щитовая 3к.2эт.ЮГ ПР2-02</t>
  </si>
  <si>
    <t xml:space="preserve">4,5,6+конд.+тепл.вент юг</t>
  </si>
  <si>
    <t xml:space="preserve">Кондиционеры 1го этажа</t>
  </si>
  <si>
    <t xml:space="preserve">сч. В щитовой 1-го этажа напротив туалетов</t>
  </si>
  <si>
    <t xml:space="preserve">Новый ресторан </t>
  </si>
  <si>
    <t xml:space="preserve">итого корпус 3</t>
  </si>
  <si>
    <t xml:space="preserve">Корпус 9</t>
  </si>
  <si>
    <t xml:space="preserve">Тепловая завеса+тепловентиляторы</t>
  </si>
  <si>
    <t xml:space="preserve">активка-снизу</t>
  </si>
  <si>
    <t xml:space="preserve">сумма двух сч. Щитовая 2-го этажа корп.9 (снизу)</t>
  </si>
  <si>
    <t xml:space="preserve">Кондиционирование 1й,2й этаж(отопление)</t>
  </si>
  <si>
    <t xml:space="preserve">АВТОМОЙКА "МУССОН"</t>
  </si>
  <si>
    <t xml:space="preserve">1й,2 этаж корпус 9(освещение)</t>
  </si>
  <si>
    <t xml:space="preserve">активка-сверху</t>
  </si>
  <si>
    <t xml:space="preserve">сумма двух сч. Щитовая 2-го этажа корп.9 (сверху)</t>
  </si>
  <si>
    <t xml:space="preserve">Щитовая 2-го этажа корп.9 (сверху)</t>
  </si>
  <si>
    <t xml:space="preserve">Паркинг освещение</t>
  </si>
  <si>
    <t xml:space="preserve">сч. на стене на паркинге</t>
  </si>
  <si>
    <t xml:space="preserve">итого корпус 9</t>
  </si>
  <si>
    <t xml:space="preserve">Корпус 5 </t>
  </si>
  <si>
    <t xml:space="preserve">Общий расход</t>
  </si>
  <si>
    <t xml:space="preserve">щитовая спорткомплекса Wh3</t>
  </si>
  <si>
    <t xml:space="preserve">ТП-11</t>
  </si>
  <si>
    <t xml:space="preserve">щитовая спорткомплекса Wh2</t>
  </si>
  <si>
    <t xml:space="preserve">ТП-15/ТП-11</t>
  </si>
  <si>
    <t xml:space="preserve">Освещение парковки</t>
  </si>
  <si>
    <t xml:space="preserve">в ТП-11</t>
  </si>
  <si>
    <t xml:space="preserve">итого корпу 5</t>
  </si>
  <si>
    <t xml:space="preserve">Корпус 1</t>
  </si>
  <si>
    <t xml:space="preserve">Гостиница</t>
  </si>
  <si>
    <t xml:space="preserve">щитовая 1 этаж 1 корпуса</t>
  </si>
  <si>
    <t xml:space="preserve">АТС+тех.этаж(2 конд.2эт)+ком.директора</t>
  </si>
  <si>
    <t xml:space="preserve">Итого ПАО МУССОН:</t>
  </si>
  <si>
    <t xml:space="preserve">Глухова , 9 (жильцы)</t>
  </si>
  <si>
    <t xml:space="preserve">Общий учёт в щитовой</t>
  </si>
  <si>
    <t xml:space="preserve">Собств.нужды Глухова,9 </t>
  </si>
  <si>
    <t xml:space="preserve">постоянный расход</t>
  </si>
  <si>
    <t xml:space="preserve">1-й этаж</t>
  </si>
  <si>
    <t xml:space="preserve">в щитовой</t>
  </si>
  <si>
    <t xml:space="preserve">сн 11154</t>
  </si>
  <si>
    <t xml:space="preserve">Дочерние предприятия</t>
  </si>
  <si>
    <t xml:space="preserve">ОРВиС  (к.59+к.5а)</t>
  </si>
  <si>
    <t xml:space="preserve">13711-активка</t>
  </si>
  <si>
    <t xml:space="preserve">ТП-15 </t>
  </si>
  <si>
    <t xml:space="preserve">Корпус 5а (общий)</t>
  </si>
  <si>
    <t xml:space="preserve">ТП-15 от ТП-12 Wh4</t>
  </si>
  <si>
    <t xml:space="preserve">ТП-15 от ТП-2 Wh1</t>
  </si>
  <si>
    <t xml:space="preserve">"Муссон Завод" ООО</t>
  </si>
  <si>
    <t xml:space="preserve">снять по фактуR</t>
  </si>
  <si>
    <t xml:space="preserve">корпус 30</t>
  </si>
  <si>
    <t xml:space="preserve">Хоздвор (ТП-22)</t>
  </si>
  <si>
    <t xml:space="preserve">корпус 28</t>
  </si>
  <si>
    <t xml:space="preserve">Кузня</t>
  </si>
  <si>
    <t xml:space="preserve">Сторонние организации</t>
  </si>
  <si>
    <t xml:space="preserve">Хоз.двор, ангары, гаражи</t>
  </si>
  <si>
    <t xml:space="preserve">Куликов ИП</t>
  </si>
  <si>
    <t xml:space="preserve">подк от теплотех</t>
  </si>
  <si>
    <t xml:space="preserve">хоздвор (ангар №51)</t>
  </si>
  <si>
    <t xml:space="preserve">"Югагаз" ООО</t>
  </si>
  <si>
    <t xml:space="preserve">снять 3000 квтч</t>
  </si>
  <si>
    <t xml:space="preserve">Хоздвор, ангары № 51,52 (сч. Один в ангаре 52)</t>
  </si>
  <si>
    <t xml:space="preserve">Антонова Н.П.(склад) ИП</t>
  </si>
  <si>
    <t xml:space="preserve">Хоздвор (корп.19, подвал, первая слева дверь)</t>
  </si>
  <si>
    <t xml:space="preserve">АльтКомМ ООО (корп.19)</t>
  </si>
  <si>
    <t xml:space="preserve">уст учет</t>
  </si>
  <si>
    <t xml:space="preserve">№0347</t>
  </si>
  <si>
    <t xml:space="preserve">корп.19,1 этаж, справа 1-я дверь</t>
  </si>
  <si>
    <t xml:space="preserve">"Лейка" ООО</t>
  </si>
  <si>
    <t xml:space="preserve">ТП-6 (сами звонят)</t>
  </si>
  <si>
    <t xml:space="preserve">Щур (Пантелеев А.Н.)  ИП</t>
  </si>
  <si>
    <t xml:space="preserve">Хоздвор (ангар №53а-б) </t>
  </si>
  <si>
    <t xml:space="preserve">Слепец ИП</t>
  </si>
  <si>
    <t xml:space="preserve">Хоздвор (ангар №53б-в+54)</t>
  </si>
  <si>
    <t xml:space="preserve">Лазарева ИП</t>
  </si>
  <si>
    <t xml:space="preserve">Коффишка</t>
  </si>
  <si>
    <t xml:space="preserve">СФ ВГБОУ ВПО "РЭУ им. Плеханова"</t>
  </si>
  <si>
    <t xml:space="preserve">Университет Плеханова корп.№ 4</t>
  </si>
  <si>
    <t xml:space="preserve">ТП-16</t>
  </si>
  <si>
    <t xml:space="preserve">Чулков Д.В. ИП</t>
  </si>
  <si>
    <t xml:space="preserve">корп.19, сч. На 1 этаже 4 бокс</t>
  </si>
  <si>
    <t xml:space="preserve">"Строй Град Сервис" ООО</t>
  </si>
  <si>
    <t xml:space="preserve">Роман</t>
  </si>
  <si>
    <t xml:space="preserve">Хоздвор (ангар №52а) </t>
  </si>
  <si>
    <t xml:space="preserve">"ПСК СССР"  ООО</t>
  </si>
  <si>
    <t xml:space="preserve">Хоздвор (корп.19, подвал, перед щитовой слева дверь) к.401а +7-978-828-09-67 Татьяна</t>
  </si>
  <si>
    <t xml:space="preserve">корп.19,1 этаж, слева последняя дверь</t>
  </si>
  <si>
    <t xml:space="preserve">"Кача-Тур" ООО (пл.авто)  две комнаты</t>
  </si>
  <si>
    <t xml:space="preserve">корп.19,1 этаж, слева предпоследняя дверь </t>
  </si>
  <si>
    <t xml:space="preserve">Субабоненты</t>
  </si>
  <si>
    <t xml:space="preserve">ВПУ-28</t>
  </si>
  <si>
    <t xml:space="preserve">столовая</t>
  </si>
  <si>
    <t xml:space="preserve">об.быт.корп</t>
  </si>
  <si>
    <t xml:space="preserve">Мастерские</t>
  </si>
  <si>
    <t xml:space="preserve">По ВПУ-28</t>
  </si>
  <si>
    <t xml:space="preserve">промышленное потребление</t>
  </si>
  <si>
    <t xml:space="preserve">уч.корпус</t>
  </si>
  <si>
    <t xml:space="preserve">бытовое потребление</t>
  </si>
  <si>
    <t xml:space="preserve">общ</t>
  </si>
  <si>
    <t xml:space="preserve">ИТ ГЛОБАЛКОМ рус</t>
  </si>
  <si>
    <t xml:space="preserve"> R не выст.проплата в Севэнерго</t>
  </si>
  <si>
    <t xml:space="preserve">Субабонент(одеколон)</t>
  </si>
  <si>
    <t xml:space="preserve">ТП-20</t>
  </si>
  <si>
    <t xml:space="preserve">"Союз Строй"</t>
  </si>
  <si>
    <t xml:space="preserve">Субабонент(запитан от "ИТ ГРАД")</t>
  </si>
  <si>
    <t xml:space="preserve">Испытательный центр "Омега"</t>
  </si>
  <si>
    <t xml:space="preserve">Субабонент (корпус 2)</t>
  </si>
  <si>
    <t xml:space="preserve">Субабонент (корпус 10)</t>
  </si>
  <si>
    <t xml:space="preserve">  </t>
  </si>
  <si>
    <t xml:space="preserve">"Панорама-С" ООО</t>
  </si>
  <si>
    <t xml:space="preserve">22538,4065</t>
  </si>
  <si>
    <t xml:space="preserve">23266,3355</t>
  </si>
  <si>
    <t xml:space="preserve">Субабонент</t>
  </si>
  <si>
    <t xml:space="preserve">ТП-23</t>
  </si>
  <si>
    <t xml:space="preserve">"Транс-Трейд" ООО</t>
  </si>
  <si>
    <t xml:space="preserve">R 19-не выст.пропл в Севэнерго</t>
  </si>
  <si>
    <t xml:space="preserve">Севтеплоэнерго (л13,26,+УВС)</t>
  </si>
  <si>
    <t xml:space="preserve">13141,704</t>
  </si>
  <si>
    <t xml:space="preserve">13701,548</t>
  </si>
  <si>
    <t xml:space="preserve">показания брать в АСКУЭ на 1 число</t>
  </si>
  <si>
    <t xml:space="preserve">ТП-5</t>
  </si>
  <si>
    <t xml:space="preserve">8478,406</t>
  </si>
  <si>
    <t xml:space="preserve">8892,2</t>
  </si>
  <si>
    <t xml:space="preserve">сч. На нашей насосной на 1 число каждого месяца(есть в АСКУЭ)</t>
  </si>
  <si>
    <t xml:space="preserve">ОРТ МЧП</t>
  </si>
  <si>
    <t xml:space="preserve">корпус №36 (между спорткомплексом и ЦРП-2)</t>
  </si>
  <si>
    <t xml:space="preserve">Итого субабоненты</t>
  </si>
  <si>
    <t xml:space="preserve">Стороние организации корпус 2</t>
  </si>
  <si>
    <t xml:space="preserve">ООО Будь здоров (Ригла)</t>
  </si>
  <si>
    <t xml:space="preserve">Аптека</t>
  </si>
  <si>
    <t xml:space="preserve">Стоцкая ИП</t>
  </si>
  <si>
    <t xml:space="preserve">ЭкспрессРемонт(под треволатором)</t>
  </si>
  <si>
    <t xml:space="preserve">ТП-1</t>
  </si>
  <si>
    <t xml:space="preserve">Стукановский А.В.</t>
  </si>
  <si>
    <t xml:space="preserve">Изготовление ключей(Цоколь)</t>
  </si>
  <si>
    <t xml:space="preserve">Столоногов </t>
  </si>
  <si>
    <t xml:space="preserve">Jungle (возле Кари)</t>
  </si>
  <si>
    <t xml:space="preserve">Шурмелева</t>
  </si>
  <si>
    <t xml:space="preserve">Cоколов Золото(Цоколь)</t>
  </si>
  <si>
    <t xml:space="preserve">"Империя сумок" ООО</t>
  </si>
  <si>
    <t xml:space="preserve">Империя сумок(Цоколь)</t>
  </si>
  <si>
    <t xml:space="preserve">Коломоец П.Г. ИП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</si>
  <si>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</si>
  <si>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</si>
  <si>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</si>
  <si>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магазин "Voltmart" (цоколь 2-го корпуса)</t>
  </si>
  <si>
    <t xml:space="preserve">Осипов ИП</t>
  </si>
  <si>
    <t xml:space="preserve">магазин "KRBT" (цоколь 2-го корпуса) при входе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</si>
  <si>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</si>
  <si>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</si>
  <si>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магазин "Точка" (цоколь) </t>
  </si>
  <si>
    <t xml:space="preserve">Лопашинская 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</si>
  <si>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</si>
  <si>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</si>
  <si>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</si>
  <si>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</si>
  <si>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</si>
  <si>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</si>
  <si>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нет пок с марта выставл по пок 9920</t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</si>
  <si>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</si>
  <si>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Бережненко Е.К./ Москаленко В.Е.     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</si>
  <si>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перерасчет с марта сделан в дек</t>
  </si>
  <si>
    <t xml:space="preserve">VOYAGE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</si>
  <si>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</si>
  <si>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не выст</t>
  </si>
  <si>
    <t xml:space="preserve">Знай наших</t>
  </si>
  <si>
    <t xml:space="preserve">Воробьев С.Ф.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</si>
  <si>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</si>
  <si>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</si>
  <si>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</si>
  <si>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</si>
  <si>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</si>
  <si>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</si>
  <si>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</si>
  <si>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</si>
  <si>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Бойченко О.В.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</si>
  <si>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</si>
  <si>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</si>
  <si>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по факту перерасч</t>
  </si>
  <si>
    <t xml:space="preserve">EL"BRAVO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</si>
  <si>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</si>
  <si>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</si>
  <si>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Ксенжук Е.А.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</si>
  <si>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</si>
  <si>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Саленко А.Н.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</si>
  <si>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</si>
  <si>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</si>
  <si>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</si>
  <si>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</si>
  <si>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</si>
  <si>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</si>
  <si>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</si>
  <si>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</si>
  <si>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</si>
  <si>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</si>
  <si>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</si>
  <si>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</si>
  <si>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</si>
  <si>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Похомова В.Ю.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</si>
  <si>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</si>
  <si>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Туровская</t>
  </si>
  <si>
    <t xml:space="preserve">Alena Rose</t>
  </si>
  <si>
    <t xml:space="preserve">Довгань (была поликарпова)</t>
  </si>
  <si>
    <t xml:space="preserve"> не выст в июле,авгсет,окт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</si>
  <si>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</si>
  <si>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</si>
  <si>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</si>
  <si>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</si>
  <si>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</si>
  <si>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</si>
  <si>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Character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</si>
  <si>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</si>
  <si>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</si>
  <si>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</si>
  <si>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</si>
  <si>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</si>
  <si>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</si>
  <si>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</si>
  <si>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</si>
  <si>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</si>
  <si>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</si>
  <si>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</si>
  <si>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</si>
  <si>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</si>
  <si>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</si>
  <si>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</si>
  <si>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</si>
  <si>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выставить с пок6497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</si>
  <si>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</si>
  <si>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</si>
  <si>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</si>
  <si>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</si>
  <si>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</si>
  <si>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</si>
  <si>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</si>
  <si>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</si>
  <si>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</si>
  <si>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Pandora (2-й островок от LEGO к катку)</t>
  </si>
  <si>
    <t xml:space="preserve">Клоков ИП бут. № 2М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</si>
  <si>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</si>
  <si>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</si>
  <si>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Persian(4-й островок от LEGO к катку)</t>
  </si>
  <si>
    <t xml:space="preserve">Чугунова</t>
  </si>
  <si>
    <t xml:space="preserve">Чехлы для телефонов(5-й островок от LEGO к катку)</t>
  </si>
  <si>
    <t xml:space="preserve">Горелик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</si>
  <si>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</si>
  <si>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</si>
  <si>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</si>
  <si>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</si>
  <si>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</si>
  <si>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</si>
  <si>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</si>
  <si>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</si>
  <si>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</si>
  <si>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</si>
  <si>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Детский Крым</t>
  </si>
  <si>
    <t xml:space="preserve">магазин "Орвис" </t>
  </si>
  <si>
    <t xml:space="preserve">Рябовол В.О.</t>
  </si>
  <si>
    <t xml:space="preserve">ЧАС ПИК -Часы(оранжевая зона)</t>
  </si>
  <si>
    <t xml:space="preserve">Чернышов А.Ю.</t>
  </si>
  <si>
    <t xml:space="preserve">ювелирка-Остров сокровищ (оранжевая зона)</t>
  </si>
  <si>
    <t xml:space="preserve">Фролова А.В.</t>
  </si>
  <si>
    <t xml:space="preserve">№0775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</si>
  <si>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</si>
  <si>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</si>
  <si>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Broadway (оранжевая зона)</t>
  </si>
  <si>
    <t xml:space="preserve">ДНС("Крымский берег" ООО)</t>
  </si>
  <si>
    <t xml:space="preserve">№0777</t>
  </si>
  <si>
    <t xml:space="preserve">DNS (оранжевая зона)</t>
  </si>
  <si>
    <t xml:space="preserve">Павлюк К.В./Максма А.С.</t>
  </si>
  <si>
    <t xml:space="preserve">№0302</t>
  </si>
  <si>
    <t xml:space="preserve">XIAOMI</t>
  </si>
  <si>
    <t xml:space="preserve">Акопян Е.А.</t>
  </si>
  <si>
    <t xml:space="preserve">Violet (оранжевая зона)</t>
  </si>
  <si>
    <t xml:space="preserve">Волкова  С.И. (очки)</t>
  </si>
  <si>
    <t xml:space="preserve">№0475</t>
  </si>
  <si>
    <t xml:space="preserve">SunStudio (оранжевая зона)</t>
  </si>
  <si>
    <t xml:space="preserve">Сальникова ИП</t>
  </si>
  <si>
    <t xml:space="preserve">RuКасса(оранжевая зона)</t>
  </si>
  <si>
    <t xml:space="preserve">Бегларян Л.Р. (часть Парк-Крым ООО)</t>
  </si>
  <si>
    <t xml:space="preserve">SUN CITY возле Парк Крым</t>
  </si>
  <si>
    <t xml:space="preserve">Левченко ИП  ("Парк Крым"  ООО )</t>
  </si>
  <si>
    <t xml:space="preserve">Парк Крым (оранжевая зона)</t>
  </si>
  <si>
    <t xml:space="preserve">Дерягина Е.К. ("золото России")</t>
  </si>
  <si>
    <t xml:space="preserve">Золото России (оранжевая зона)</t>
  </si>
  <si>
    <t xml:space="preserve">Костенко Н.О. (мал. островок)</t>
  </si>
  <si>
    <t xml:space="preserve">Крым Золото(оранжевая зона) </t>
  </si>
  <si>
    <t xml:space="preserve">Костенко Н.О. (бол. островок)</t>
  </si>
  <si>
    <t xml:space="preserve">Чумак О.В.  (магазин обуви)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</si>
  <si>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</si>
  <si>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</si>
  <si>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</si>
  <si>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</si>
  <si>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DEBIHEEL, Галерея саквояж (один сч. На двоих)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</si>
  <si>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</si>
  <si>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</si>
  <si>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3-й островок от траволатора (ПередЯблоко-продукты)</t>
  </si>
  <si>
    <t xml:space="preserve">Шведова Н.Ю ИП</t>
  </si>
  <si>
    <t xml:space="preserve">AIDINI и BASCONI</t>
  </si>
  <si>
    <t xml:space="preserve">Сустов В.В.</t>
  </si>
  <si>
    <t xml:space="preserve">Magnum</t>
  </si>
  <si>
    <t xml:space="preserve">Шинкарева  С.И. №111</t>
  </si>
  <si>
    <t xml:space="preserve">EVA</t>
  </si>
  <si>
    <t xml:space="preserve">Панчишных (Кофе)</t>
  </si>
  <si>
    <t xml:space="preserve">5-й островок от траволатора (ПередЯблоко-продукты)</t>
  </si>
  <si>
    <t xml:space="preserve">Катков В.А..(Крым золото)</t>
  </si>
  <si>
    <t xml:space="preserve">2-й островок от траволатора (ПередЯблоко-продукты)</t>
  </si>
  <si>
    <t xml:space="preserve">"Томас" ООО (было Перфектто (кафе/склад морож)</t>
  </si>
  <si>
    <t xml:space="preserve">196911, 15744</t>
  </si>
  <si>
    <t xml:space="preserve">Массажные кресла возле Муссонии</t>
  </si>
  <si>
    <t xml:space="preserve">Баяндин Д.А.</t>
  </si>
  <si>
    <t xml:space="preserve">Вафли</t>
  </si>
  <si>
    <t xml:space="preserve">Долгополова  А.В.</t>
  </si>
  <si>
    <t xml:space="preserve">нет счетчика</t>
  </si>
  <si>
    <t xml:space="preserve">Желейные конфеты (возле туалетов развлекаловки)</t>
  </si>
  <si>
    <t xml:space="preserve">Вентиляция 2 корпуса</t>
  </si>
  <si>
    <t xml:space="preserve">"ЯБЛОКО"</t>
  </si>
  <si>
    <t xml:space="preserve">Умеров Р.Р. (Мир развлечений XXI век ООО)</t>
  </si>
  <si>
    <t xml:space="preserve">№0618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</si>
  <si>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</si>
  <si>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</si>
  <si>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</si>
  <si>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Меметов ИП</t>
  </si>
  <si>
    <t xml:space="preserve">Замок на развлекаловке</t>
  </si>
  <si>
    <t xml:space="preserve">Бывший Олтекс ООО</t>
  </si>
  <si>
    <t xml:space="preserve">Экран</t>
  </si>
  <si>
    <t xml:space="preserve">Смирнова (вместо смазливки) ИП</t>
  </si>
  <si>
    <t xml:space="preserve">Спорт тайм</t>
  </si>
  <si>
    <t xml:space="preserve">"Адидас" ООО</t>
  </si>
  <si>
    <t xml:space="preserve">Адидас и Reebok (один счетчик в Адидасе)</t>
  </si>
  <si>
    <t xml:space="preserve">"МИЦАР" ООО Летуаль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</si>
  <si>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</si>
  <si>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</si>
  <si>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HAPPY TOP</t>
  </si>
  <si>
    <t xml:space="preserve">Бегларян Л.Р. ИП</t>
  </si>
  <si>
    <t xml:space="preserve">Модный сезон</t>
  </si>
  <si>
    <t xml:space="preserve">Тельнов </t>
  </si>
  <si>
    <t xml:space="preserve">Подиум</t>
  </si>
  <si>
    <t xml:space="preserve">Дибаев Р.Р. ИП</t>
  </si>
  <si>
    <t xml:space="preserve">Vezze</t>
  </si>
  <si>
    <t xml:space="preserve">Добренький В.А. ИП</t>
  </si>
  <si>
    <t xml:space="preserve">Спорт Сити</t>
  </si>
  <si>
    <t xml:space="preserve">"Кари" ООО</t>
  </si>
  <si>
    <t xml:space="preserve">Кари</t>
  </si>
  <si>
    <t xml:space="preserve">Калиопа</t>
  </si>
  <si>
    <t xml:space="preserve">Calioppe+cклад под переходом 3к</t>
  </si>
  <si>
    <t xml:space="preserve">Катков В.А. ИП</t>
  </si>
  <si>
    <t xml:space="preserve">Островки Крым золото (напротив GoErgo)</t>
  </si>
  <si>
    <t xml:space="preserve">Сустов В.В. ИП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</si>
  <si>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</si>
  <si>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</si>
  <si>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</si>
  <si>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</si>
  <si>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Xiaomi</t>
  </si>
  <si>
    <t xml:space="preserve">Курдзюк С.А. ИП</t>
  </si>
  <si>
    <t xml:space="preserve">2brothers(кофе у траволатора)</t>
  </si>
  <si>
    <t xml:space="preserve">Мельничук П.Ф. ИП</t>
  </si>
  <si>
    <t xml:space="preserve">outpac</t>
  </si>
  <si>
    <t xml:space="preserve">Оганнисян А.Г. ИП</t>
  </si>
  <si>
    <t xml:space="preserve">Пироговая</t>
  </si>
  <si>
    <t xml:space="preserve">Курбетдинова ИП</t>
  </si>
  <si>
    <t xml:space="preserve">Activator</t>
  </si>
  <si>
    <t xml:space="preserve">Оптика МКЛ ООО</t>
  </si>
  <si>
    <t xml:space="preserve">ЛюксОптика</t>
  </si>
  <si>
    <t xml:space="preserve">Рыжков/Рыжков</t>
  </si>
  <si>
    <t xml:space="preserve">L&amp;W</t>
  </si>
  <si>
    <t xml:space="preserve">"ТД Виза" ООО</t>
  </si>
  <si>
    <t xml:space="preserve">Рыжков В.В./Рыжков Э.В.</t>
  </si>
  <si>
    <t xml:space="preserve">Пьер Карден</t>
  </si>
  <si>
    <t xml:space="preserve">Харахурсах А.С. ИП</t>
  </si>
  <si>
    <t xml:space="preserve">ELIGE</t>
  </si>
  <si>
    <t xml:space="preserve">(Якубовский Н.Д. ИП) Лукьянчиков</t>
  </si>
  <si>
    <t xml:space="preserve">Аурель</t>
  </si>
  <si>
    <t xml:space="preserve">Мельников ИП</t>
  </si>
  <si>
    <t xml:space="preserve">Colambia</t>
  </si>
  <si>
    <t xml:space="preserve">Сервис Групп ООО (пицца)</t>
  </si>
  <si>
    <t xml:space="preserve">New York pizza</t>
  </si>
  <si>
    <t xml:space="preserve">Хинкалыч</t>
  </si>
  <si>
    <t xml:space="preserve">Старик Хинкалыч</t>
  </si>
  <si>
    <t xml:space="preserve">Алешина Е.А. ИП</t>
  </si>
  <si>
    <t xml:space="preserve">Climber</t>
  </si>
  <si>
    <t xml:space="preserve">Золото России (напротив Кари)</t>
  </si>
  <si>
    <t xml:space="preserve">Крым Золото (напротив Кари)</t>
  </si>
  <si>
    <t xml:space="preserve">Гуливер Люкс трэйд ООО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</si>
  <si>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</si>
  <si>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</si>
  <si>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</si>
  <si>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</si>
  <si>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Угол ООО</t>
  </si>
  <si>
    <t xml:space="preserve">Умами</t>
  </si>
  <si>
    <t xml:space="preserve">Щит в э/щ на цокольный этаж</t>
  </si>
  <si>
    <t xml:space="preserve">Умами островок</t>
  </si>
  <si>
    <t xml:space="preserve">Теплозавесы </t>
  </si>
  <si>
    <t xml:space="preserve">Итого Олтекс</t>
  </si>
  <si>
    <t xml:space="preserve">Итого корпус 2</t>
  </si>
  <si>
    <t xml:space="preserve">Стороние организации корпус 1</t>
  </si>
  <si>
    <t xml:space="preserve">"Тестсвязь" ООО корп 1, ком.301</t>
  </si>
  <si>
    <t xml:space="preserve">корп.№1, каб.301</t>
  </si>
  <si>
    <t xml:space="preserve">АСО Геометрия оф 301а</t>
  </si>
  <si>
    <t xml:space="preserve">корп.№1, каб.301а</t>
  </si>
  <si>
    <t xml:space="preserve">Фасадкрым ООО</t>
  </si>
  <si>
    <t xml:space="preserve">корп.№1, каб.422(арендосьемщик 401а)</t>
  </si>
  <si>
    <t xml:space="preserve">Деркач А.А. ИП оф 211</t>
  </si>
  <si>
    <t xml:space="preserve">корп.№1, каб.211,322а,322</t>
  </si>
  <si>
    <t xml:space="preserve">Воробьев В.А. ИП ООО 304а,б,в</t>
  </si>
  <si>
    <t xml:space="preserve">0193</t>
  </si>
  <si>
    <t xml:space="preserve">корп.№1, каб.304,б,в (сч. в коридоре перед дверью)</t>
  </si>
  <si>
    <t xml:space="preserve">Евразия транзит авто 304е</t>
  </si>
  <si>
    <t xml:space="preserve">0046</t>
  </si>
  <si>
    <t xml:space="preserve">корп.№1, каб.304е  (сч. в коридоре перед дверью)</t>
  </si>
  <si>
    <t xml:space="preserve">БТИ ООО</t>
  </si>
  <si>
    <t xml:space="preserve">0016</t>
  </si>
  <si>
    <t xml:space="preserve">корп.№1, каб.304г,д (сч. в коридоре перед дверью)</t>
  </si>
  <si>
    <t xml:space="preserve">Финэксперт ООО</t>
  </si>
  <si>
    <t xml:space="preserve">3830</t>
  </si>
  <si>
    <t xml:space="preserve">корп.№1, каб.304a(сч. в коридоре перед дверью)</t>
  </si>
  <si>
    <t xml:space="preserve">Медицинский склад 1043</t>
  </si>
  <si>
    <t xml:space="preserve">объед с Имп-Сеть</t>
  </si>
  <si>
    <t xml:space="preserve">корп.№1, каб.302, 313,303</t>
  </si>
  <si>
    <t xml:space="preserve">Деркач А.А. ИП оф 305</t>
  </si>
  <si>
    <t xml:space="preserve">корп.№1, каб.305(арендосьемщик 211)</t>
  </si>
  <si>
    <t xml:space="preserve">Госреестр(3 этаж корпус 1)092-1020</t>
  </si>
  <si>
    <t xml:space="preserve">3225,0417,1339</t>
  </si>
  <si>
    <t xml:space="preserve">корп.№1, каб.310(серверная) + в коридоре на стене возле каб.308д</t>
  </si>
  <si>
    <t xml:space="preserve">Овчаренко О.В. ООО</t>
  </si>
  <si>
    <t xml:space="preserve">корп.№1, каб.421(арендосьемщик 401а)</t>
  </si>
  <si>
    <t xml:space="preserve">"Медиа-стиль" ООО к.413</t>
  </si>
  <si>
    <t xml:space="preserve">выст с дек</t>
  </si>
  <si>
    <t xml:space="preserve">731511, 51017</t>
  </si>
  <si>
    <t xml:space="preserve">корп.№1, каб.311,413</t>
  </si>
  <si>
    <t xml:space="preserve">СТМО ООО</t>
  </si>
  <si>
    <t xml:space="preserve">корп.№1, каб.312</t>
  </si>
  <si>
    <t xml:space="preserve">"Реал-Экспресс" ООО к.314</t>
  </si>
  <si>
    <t xml:space="preserve">корп.№1, каб.314(запитан от 316)</t>
  </si>
  <si>
    <t xml:space="preserve">Теорема. к.315</t>
  </si>
  <si>
    <t xml:space="preserve">корп.№1, каб.315</t>
  </si>
  <si>
    <t xml:space="preserve">Правовой город к.316</t>
  </si>
  <si>
    <t xml:space="preserve">корп.№1, каб.316</t>
  </si>
  <si>
    <t xml:space="preserve">Боева ИП</t>
  </si>
  <si>
    <t xml:space="preserve">корп.№1, каб.317</t>
  </si>
  <si>
    <t xml:space="preserve">РТ Соц строй ООО</t>
  </si>
  <si>
    <t xml:space="preserve">корп.№1, каб.320</t>
  </si>
  <si>
    <t xml:space="preserve">Еньшина Н.Б. ИП</t>
  </si>
  <si>
    <t xml:space="preserve">корп.№1, 319</t>
  </si>
  <si>
    <t xml:space="preserve">Лубяницкая А.С. к.322б</t>
  </si>
  <si>
    <t xml:space="preserve">корп.№1, каб.322б</t>
  </si>
  <si>
    <t xml:space="preserve">ЛИГОЛ ООО к 318</t>
  </si>
  <si>
    <t xml:space="preserve">корп.№1, каб.318</t>
  </si>
  <si>
    <t xml:space="preserve">Федеральное БТИ</t>
  </si>
  <si>
    <t xml:space="preserve">№ ...0650</t>
  </si>
  <si>
    <t xml:space="preserve">корп.№1, каб.213</t>
  </si>
  <si>
    <t xml:space="preserve">"ПКС СССР" ООО/"ПромальпСевастополь" ООО/"ПромальпЭдельвейс" ООО, кор1, 401а</t>
  </si>
  <si>
    <t xml:space="preserve">корп.№1, каб.401а</t>
  </si>
  <si>
    <t xml:space="preserve">ПромальпЭдельвейс ООО к.402</t>
  </si>
  <si>
    <t xml:space="preserve">корп.№1, каб.402(арендосьемщик 401а)</t>
  </si>
  <si>
    <t xml:space="preserve">СевСтройЦена</t>
  </si>
  <si>
    <t xml:space="preserve">корп.№1, каб.403</t>
  </si>
  <si>
    <t xml:space="preserve">Академия хореографии</t>
  </si>
  <si>
    <t xml:space="preserve">корп.№1, каб.401</t>
  </si>
  <si>
    <t xml:space="preserve">"Новый город ООО</t>
  </si>
  <si>
    <t xml:space="preserve">корп.№1, каб.404 </t>
  </si>
  <si>
    <t xml:space="preserve">корп.№1, каб.402а</t>
  </si>
  <si>
    <t xml:space="preserve">"Телекоммуникационные системы" ООО</t>
  </si>
  <si>
    <t xml:space="preserve">96466,2549,6N131308,3413</t>
  </si>
  <si>
    <t xml:space="preserve">корп.№1, каб.405a,407a,414,407,409б,405,410 (приносят сами)</t>
  </si>
  <si>
    <t xml:space="preserve">корп.№1, каб.406а</t>
  </si>
  <si>
    <t xml:space="preserve">корп.№1, каб.406   </t>
  </si>
  <si>
    <t xml:space="preserve">Богатырева Т.Н. ИП 408оф</t>
  </si>
  <si>
    <t xml:space="preserve">корп.№1, каб.408</t>
  </si>
  <si>
    <t xml:space="preserve">Подрезов И.С., ком.409</t>
  </si>
  <si>
    <t xml:space="preserve">оплочено и мой долг 150 квтч</t>
  </si>
  <si>
    <t xml:space="preserve">корп.№1, каб.409</t>
  </si>
  <si>
    <t xml:space="preserve">РПК "Севастополь" к.411</t>
  </si>
  <si>
    <t xml:space="preserve">корп.№1, каб.411</t>
  </si>
  <si>
    <t xml:space="preserve">"Каштан"  ООО   к 411а</t>
  </si>
  <si>
    <t xml:space="preserve">корп.№1, каб.411а</t>
  </si>
  <si>
    <t xml:space="preserve">НТС ООО к.412</t>
  </si>
  <si>
    <t xml:space="preserve">корп.№1, каб.412 </t>
  </si>
  <si>
    <t xml:space="preserve">Экстрим Центр ООО</t>
  </si>
  <si>
    <t xml:space="preserve">R  выставлять по факту</t>
  </si>
  <si>
    <t xml:space="preserve">корп.№1, каб.416</t>
  </si>
  <si>
    <t xml:space="preserve">ПромальпЭдельвейс ООО к.418</t>
  </si>
  <si>
    <t xml:space="preserve">корп.№1, каб.418(арендосьемщик 401а)</t>
  </si>
  <si>
    <t xml:space="preserve">"Димер групп" ООО  к. 420</t>
  </si>
  <si>
    <t xml:space="preserve">корп.№1, каб.420</t>
  </si>
  <si>
    <t xml:space="preserve">КрымДомКомплект ООО</t>
  </si>
  <si>
    <t xml:space="preserve">корп.№1, каб.417,415(60квт)</t>
  </si>
  <si>
    <t xml:space="preserve">"ФасадКрым" ООО</t>
  </si>
  <si>
    <t xml:space="preserve">корп.№1, каб.419 (арендосьемщик 401а)</t>
  </si>
  <si>
    <t xml:space="preserve">"Морпост"  ООО</t>
  </si>
  <si>
    <t xml:space="preserve">корп.№4а, каб.417 (приносят сами)</t>
  </si>
  <si>
    <t xml:space="preserve">Саруханова Н.С ИП</t>
  </si>
  <si>
    <t xml:space="preserve">корп.№1, Зоомагазин</t>
  </si>
  <si>
    <t xml:space="preserve">Итого сторонние организации Корпус1</t>
  </si>
  <si>
    <t xml:space="preserve">Стороние организации корпус 3</t>
  </si>
  <si>
    <t xml:space="preserve">34а</t>
  </si>
  <si>
    <t xml:space="preserve">Ларионов  В.В. № 101</t>
  </si>
  <si>
    <t xml:space="preserve">PROFILINE (массажные кресла)</t>
  </si>
  <si>
    <t xml:space="preserve">Расход 20кВт</t>
  </si>
  <si>
    <t xml:space="preserve">54а</t>
  </si>
  <si>
    <t xml:space="preserve">56а</t>
  </si>
  <si>
    <t xml:space="preserve">118 киловат отминусовано в расходе</t>
  </si>
  <si>
    <t xml:space="preserve">*s123</t>
  </si>
  <si>
    <t xml:space="preserve">посмотреть формулы</t>
  </si>
  <si>
    <t xml:space="preserve">переделал форму</t>
  </si>
  <si>
    <t xml:space="preserve">по среднему</t>
  </si>
  <si>
    <t xml:space="preserve">поменял местами</t>
  </si>
  <si>
    <t xml:space="preserve">закрыто</t>
  </si>
  <si>
    <t xml:space="preserve">89а</t>
  </si>
  <si>
    <t xml:space="preserve">102а</t>
  </si>
  <si>
    <t xml:space="preserve">102б</t>
  </si>
  <si>
    <t xml:space="preserve">104а</t>
  </si>
  <si>
    <t xml:space="preserve">сами звонят</t>
  </si>
  <si>
    <t xml:space="preserve">107а</t>
  </si>
  <si>
    <t xml:space="preserve">132а</t>
  </si>
  <si>
    <t xml:space="preserve">134а</t>
  </si>
  <si>
    <t xml:space="preserve">134б</t>
  </si>
  <si>
    <t xml:space="preserve">134в</t>
  </si>
  <si>
    <t xml:space="preserve">134г</t>
  </si>
  <si>
    <t xml:space="preserve">135а</t>
  </si>
  <si>
    <t xml:space="preserve">136.1</t>
  </si>
  <si>
    <t xml:space="preserve">136.2</t>
  </si>
  <si>
    <t xml:space="preserve">136.3</t>
  </si>
  <si>
    <t xml:space="preserve">136.4</t>
  </si>
  <si>
    <t xml:space="preserve">136.5</t>
  </si>
  <si>
    <t xml:space="preserve">136.6</t>
  </si>
  <si>
    <t xml:space="preserve">136.7</t>
  </si>
  <si>
    <t xml:space="preserve">136.8</t>
  </si>
  <si>
    <t xml:space="preserve">136.9</t>
  </si>
  <si>
    <t xml:space="preserve">139а</t>
  </si>
  <si>
    <t xml:space="preserve">147а</t>
  </si>
  <si>
    <t xml:space="preserve">148а</t>
  </si>
  <si>
    <t xml:space="preserve">151а</t>
  </si>
  <si>
    <t xml:space="preserve">151б</t>
  </si>
  <si>
    <t xml:space="preserve">ввод №1 №94916159</t>
  </si>
  <si>
    <t xml:space="preserve">ввод №2 №94916160</t>
  </si>
  <si>
    <t xml:space="preserve">ввод №1 №94916161</t>
  </si>
  <si>
    <t xml:space="preserve">показания с нового города к.402</t>
  </si>
  <si>
    <t xml:space="preserve">171а</t>
  </si>
  <si>
    <t xml:space="preserve">176202 показ на 20.05.10г</t>
  </si>
  <si>
    <t xml:space="preserve">дополнительный счетчик показания на 21.10.10 14187</t>
  </si>
  <si>
    <t xml:space="preserve">?</t>
  </si>
  <si>
    <t xml:space="preserve">два раза посвторяется!!!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</si>
  <si>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</si>
  <si>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</si>
  <si>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</si>
  <si>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</si>
  <si>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</si>
  <si>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</si>
  <si>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</si>
  <si>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</si>
  <si>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</si>
  <si>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</si>
  <si>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</si>
  <si>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</si>
  <si>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Старюк №107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</si>
  <si>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</si>
  <si>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</si>
  <si>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</si>
  <si>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</si>
  <si>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№0401</t>
  </si>
  <si>
    <t xml:space="preserve">Gipfel</t>
  </si>
  <si>
    <t xml:space="preserve">Любченко</t>
  </si>
  <si>
    <t xml:space="preserve">TERRA NOVA </t>
  </si>
  <si>
    <t xml:space="preserve">Синичкин Р.В. №114</t>
  </si>
  <si>
    <t xml:space="preserve">Chocolate</t>
  </si>
  <si>
    <t xml:space="preserve">Никольский ИП №115</t>
  </si>
  <si>
    <t xml:space="preserve">Котофей</t>
  </si>
  <si>
    <t xml:space="preserve">Соскова О.Ю №116</t>
  </si>
  <si>
    <t xml:space="preserve">Modno</t>
  </si>
  <si>
    <t xml:space="preserve">Джамаль 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</si>
  <si>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</si>
  <si>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</si>
  <si>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</si>
  <si>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</si>
  <si>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</si>
  <si>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</si>
  <si>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Беззубенкова №121</t>
  </si>
  <si>
    <t xml:space="preserve">Jeanstop</t>
  </si>
  <si>
    <t xml:space="preserve">Беляева Е.Г. №122</t>
  </si>
  <si>
    <t xml:space="preserve">Vaur</t>
  </si>
  <si>
    <t xml:space="preserve">Моисейкин П.А.  1к</t>
  </si>
  <si>
    <t xml:space="preserve">сев.подарок.ру (островок)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</si>
  <si>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</si>
  <si>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</si>
  <si>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</si>
  <si>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Чайная Сказка (островок) ПЕРЕДЕЛАТЬ В ОКТЯБРЕ</t>
  </si>
  <si>
    <t xml:space="preserve">Алферьева ИП</t>
  </si>
  <si>
    <t xml:space="preserve">Инлавка</t>
  </si>
  <si>
    <t xml:space="preserve">Юрченко ИП </t>
  </si>
  <si>
    <t xml:space="preserve">RENZO</t>
  </si>
  <si>
    <t xml:space="preserve">Нижметдинов А. ИП №124</t>
  </si>
  <si>
    <t xml:space="preserve">Мишутка</t>
  </si>
  <si>
    <t xml:space="preserve">Камаев С.А.</t>
  </si>
  <si>
    <t xml:space="preserve">Mr. Morgan островок</t>
  </si>
  <si>
    <t xml:space="preserve">Charle</t>
  </si>
  <si>
    <t xml:space="preserve">Колюжная, Куцаков,</t>
  </si>
  <si>
    <t xml:space="preserve">пристенные витрины напротив КАЛАМАТЫ</t>
  </si>
  <si>
    <t xml:space="preserve">Боднарук ИП</t>
  </si>
  <si>
    <t xml:space="preserve">Тянучки</t>
  </si>
  <si>
    <t xml:space="preserve">Нежмединов А.С. переход к.3</t>
  </si>
  <si>
    <t xml:space="preserve">№0469</t>
  </si>
  <si>
    <t xml:space="preserve">Крокодил, напротив Renzo</t>
  </si>
  <si>
    <t xml:space="preserve">Гладышева 3к</t>
  </si>
  <si>
    <t xml:space="preserve">0202</t>
  </si>
  <si>
    <t xml:space="preserve">мир японских ножей(островок)</t>
  </si>
  <si>
    <t xml:space="preserve">Нежмединов А.С.  переход к.3</t>
  </si>
  <si>
    <t xml:space="preserve">№0776</t>
  </si>
  <si>
    <t xml:space="preserve">Крокодил, напротив Мишутки</t>
  </si>
  <si>
    <t xml:space="preserve">Итого сторонние орг. Корпус 3</t>
  </si>
  <si>
    <t xml:space="preserve">Стороние организации корпус 9</t>
  </si>
  <si>
    <t xml:space="preserve">Кравченко М.В. №901,902 (2 чел.)</t>
  </si>
  <si>
    <t xml:space="preserve">№0606</t>
  </si>
  <si>
    <t xml:space="preserve">GARDEROB</t>
  </si>
  <si>
    <t xml:space="preserve">Грохольский</t>
  </si>
  <si>
    <t xml:space="preserve">МАЛИНА</t>
  </si>
  <si>
    <t xml:space="preserve">Котелевская И.П. №904</t>
  </si>
  <si>
    <t xml:space="preserve">VEDAMO</t>
  </si>
  <si>
    <t xml:space="preserve">Чернышева ( был Леонтьев С.Н.) №905</t>
  </si>
  <si>
    <t xml:space="preserve">BAMBINI</t>
  </si>
  <si>
    <t xml:space="preserve">Воронин ИП</t>
  </si>
  <si>
    <t xml:space="preserve">Тигрюля</t>
  </si>
  <si>
    <t xml:space="preserve">Лопашинская Л.А.№907 </t>
  </si>
  <si>
    <t xml:space="preserve">MODA CRISE</t>
  </si>
  <si>
    <t xml:space="preserve">Нина О Торговый дом №908</t>
  </si>
  <si>
    <t xml:space="preserve">№0802</t>
  </si>
  <si>
    <t xml:space="preserve">VAN CLIFF</t>
  </si>
  <si>
    <t xml:space="preserve">Соскова О.Ю. №909 </t>
  </si>
  <si>
    <t xml:space="preserve">MONDO 1сч.</t>
  </si>
  <si>
    <t xml:space="preserve">Сосков С.А. №910</t>
  </si>
  <si>
    <t xml:space="preserve">MONDO 2сч.</t>
  </si>
  <si>
    <t xml:space="preserve">Левина Е.Е. №911 </t>
  </si>
  <si>
    <t xml:space="preserve">GERMAN SHOES</t>
  </si>
  <si>
    <t xml:space="preserve">Синичкин  №912 </t>
  </si>
  <si>
    <t xml:space="preserve">FC FASHION CLUB</t>
  </si>
  <si>
    <t xml:space="preserve">Уханева</t>
  </si>
  <si>
    <t xml:space="preserve">Kalamata</t>
  </si>
  <si>
    <t xml:space="preserve">Мартынюк №914</t>
  </si>
  <si>
    <t xml:space="preserve"> BORSA</t>
  </si>
  <si>
    <t xml:space="preserve">Титова ИП (яхтинг)</t>
  </si>
  <si>
    <t xml:space="preserve">Popilov</t>
  </si>
  <si>
    <t xml:space="preserve">Шинкарева</t>
  </si>
  <si>
    <t xml:space="preserve">Империя меха</t>
  </si>
  <si>
    <t xml:space="preserve">Рязанцева О.В. №917</t>
  </si>
  <si>
    <t xml:space="preserve">Teamo</t>
  </si>
  <si>
    <t xml:space="preserve">Потапова И.В. №918 </t>
  </si>
  <si>
    <t xml:space="preserve">W.E.</t>
  </si>
  <si>
    <t xml:space="preserve">Мусихина А.№919 </t>
  </si>
  <si>
    <t xml:space="preserve">Cosmos</t>
  </si>
  <si>
    <t xml:space="preserve">Мухина Д.И. №920</t>
  </si>
  <si>
    <t xml:space="preserve">Дефиле</t>
  </si>
  <si>
    <t xml:space="preserve">Семикина</t>
  </si>
  <si>
    <t xml:space="preserve">Femme</t>
  </si>
  <si>
    <t xml:space="preserve">Алешина Е.А. №923,924,925 </t>
  </si>
  <si>
    <t xml:space="preserve">COTON (1 счетчик)</t>
  </si>
  <si>
    <t xml:space="preserve">Алешина Е.А.  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</si>
  <si>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</si>
  <si>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Левченко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</si>
  <si>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Samsung</t>
  </si>
  <si>
    <t xml:space="preserve">Антонова Е.Ф.№927</t>
  </si>
  <si>
    <t xml:space="preserve">DALI</t>
  </si>
  <si>
    <t xml:space="preserve">Слипченко Е.И. №928</t>
  </si>
  <si>
    <t xml:space="preserve">WAGGON</t>
  </si>
  <si>
    <t xml:space="preserve">Нечипоренко Д.К. (цветы)</t>
  </si>
  <si>
    <t xml:space="preserve">Цветочный магазин на улице перед входом в корп.№9</t>
  </si>
  <si>
    <t xml:space="preserve">Викулова С.Г./Савкина Н.А.</t>
  </si>
  <si>
    <t xml:space="preserve">Трюфель</t>
  </si>
  <si>
    <t xml:space="preserve">Владимирова С.В. </t>
  </si>
  <si>
    <t xml:space="preserve">Ателье возле бутика GARDEROB</t>
  </si>
  <si>
    <t xml:space="preserve">DOSSU DOSSI</t>
  </si>
  <si>
    <t xml:space="preserve">Столяр К.Ю. (островок кофе)</t>
  </si>
  <si>
    <t xml:space="preserve">№0617</t>
  </si>
  <si>
    <t xml:space="preserve">островок кофе (возле CORNERY)</t>
  </si>
  <si>
    <t xml:space="preserve">ООО ГАНАР</t>
  </si>
  <si>
    <t xml:space="preserve">Брендсмарт (2-й этаж,сч. на 3 колоннах)</t>
  </si>
  <si>
    <t xml:space="preserve">МЕГА ШОП</t>
  </si>
  <si>
    <t xml:space="preserve">MEGA SHOP (2-й этаж,сч. В щитовой)</t>
  </si>
  <si>
    <t xml:space="preserve">Марченко Ю.В. делить на2 с Талиевым</t>
  </si>
  <si>
    <t xml:space="preserve">№0227</t>
  </si>
  <si>
    <t xml:space="preserve">справа от входа (ремонт часов)</t>
  </si>
  <si>
    <t xml:space="preserve">Итого стороние корпус 9</t>
  </si>
  <si>
    <t xml:space="preserve">Итого</t>
  </si>
  <si>
    <t xml:space="preserve">ул.Глухова,9:</t>
  </si>
  <si>
    <t xml:space="preserve">ЧП Матюнькина</t>
  </si>
  <si>
    <t xml:space="preserve">Ольховская</t>
  </si>
  <si>
    <t xml:space="preserve">Чупахин</t>
  </si>
  <si>
    <t xml:space="preserve">Хаммер А.С.</t>
  </si>
  <si>
    <t xml:space="preserve">Астафьев</t>
  </si>
  <si>
    <t xml:space="preserve">ФЛП Максина</t>
  </si>
  <si>
    <t xml:space="preserve">Всего:</t>
  </si>
  <si>
    <t xml:space="preserve">Главный энергетик ПАО "Муссон"</t>
  </si>
  <si>
    <t xml:space="preserve">3.(7).ЩО-1 Торгового зала (100 А)</t>
  </si>
  <si>
    <t xml:space="preserve">4.(8).ЩО-1-1 Торгового зала (100 А)</t>
  </si>
  <si>
    <t xml:space="preserve">5.(9).ЩО-2 Торгового зала (100 А)</t>
  </si>
  <si>
    <t xml:space="preserve">6.(10).ЩО-3 Торгового зала (100 А)</t>
  </si>
  <si>
    <t xml:space="preserve">7.(11).ЩО-4 Раб.освещение (100 А)</t>
  </si>
  <si>
    <t xml:space="preserve">1.(13).ЩО-3 освещение (100 А)</t>
  </si>
  <si>
    <t xml:space="preserve">3.(14).ЩО Маркиз (100 А)</t>
  </si>
  <si>
    <t xml:space="preserve">2.(12).ЩО Тех.помещений (100 А)</t>
  </si>
  <si>
    <t xml:space="preserve">4.(15).ЩТ-2 тех.оборудования (100 А)</t>
  </si>
  <si>
    <t xml:space="preserve">5.(16).ЩТ-4 тех.оборудования (100 А)</t>
  </si>
  <si>
    <t xml:space="preserve">6.(17).ЩТ-5 тех.оборудования (100 А)</t>
  </si>
  <si>
    <t xml:space="preserve">7.(18).ЩО-5 раб.освещение (160 А)</t>
  </si>
  <si>
    <t xml:space="preserve">1.(19).ЩТ-1 тех.оборудование (160 А)</t>
  </si>
  <si>
    <t xml:space="preserve">2.(20).ЩТ-3 тех.оборудование (160 А)</t>
  </si>
  <si>
    <t xml:space="preserve">3.(21).ЩО Раб.освещение  тех.помещений (100 А)</t>
  </si>
  <si>
    <t xml:space="preserve">1.(5).ЩС управления компрессорами (250 А)</t>
  </si>
  <si>
    <t xml:space="preserve">4.(8).ЩС Торгового зала (100 А)</t>
  </si>
  <si>
    <t xml:space="preserve">5.(9).ЩС торгового зала (100 А)</t>
  </si>
  <si>
    <t xml:space="preserve">6.(10).ЩС торгового зала (100 А)</t>
  </si>
  <si>
    <t xml:space="preserve">1.(11).ЩС управления компрессорами (160 А)</t>
  </si>
  <si>
    <t xml:space="preserve">2.(12).ЩС-2 торгового зала (125 А)</t>
  </si>
  <si>
    <t xml:space="preserve">3.(13).ЩС-4 АБК (100 А)</t>
  </si>
  <si>
    <t xml:space="preserve">1.(17).ЩС управления компрессорами (160 А)</t>
  </si>
  <si>
    <t xml:space="preserve">2.(18).ЩС управления компрессорами (160 А)</t>
  </si>
  <si>
    <t xml:space="preserve">3.(19).Щ Силовой (100 А)</t>
  </si>
  <si>
    <t xml:space="preserve">1.(20).Печь авт№7</t>
  </si>
  <si>
    <t xml:space="preserve">1.(21).Тех.пом+суши</t>
  </si>
  <si>
    <t xml:space="preserve">Новые печи (100А)</t>
  </si>
  <si>
    <t xml:space="preserve">Итого Яблоко</t>
  </si>
  <si>
    <t xml:space="preserve">Л.К.-</t>
  </si>
  <si>
    <t xml:space="preserve">R по факту</t>
  </si>
  <si>
    <t xml:space="preserve">актив</t>
  </si>
  <si>
    <t xml:space="preserve">П.К -</t>
  </si>
  <si>
    <t xml:space="preserve">Установленный счетчик-</t>
  </si>
  <si>
    <t xml:space="preserve">самокаты</t>
  </si>
  <si>
    <t xml:space="preserve">освещение крыши 2 корпуса</t>
  </si>
  <si>
    <t xml:space="preserve">Экран на улице на центральном входе</t>
  </si>
  <si>
    <t xml:space="preserve">Коффишка у"черного моря"</t>
  </si>
  <si>
    <t xml:space="preserve">Всего</t>
  </si>
  <si>
    <r>
      <rPr>
        <sz val="20"/>
        <rFont val="Arial Cyr"/>
        <family val="2"/>
        <charset val="204"/>
      </rPr>
      <t xml:space="preserve">электроэнергии по  ПАО "Муссон" за ЯНВАРЬ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</si>
  <si>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ТП-6 </t>
  </si>
  <si>
    <t xml:space="preserve">Экран на улицена центральном входе</t>
  </si>
  <si>
    <t xml:space="preserve">23943,773</t>
  </si>
  <si>
    <t xml:space="preserve">14313,521</t>
  </si>
  <si>
    <t xml:space="preserve">9233,262</t>
  </si>
  <si>
    <t xml:space="preserve">Смертин ИП</t>
  </si>
  <si>
    <t xml:space="preserve">Прачечная(между 1 и 2 корпусом)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</si>
  <si>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</si>
  <si>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</si>
  <si>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</si>
  <si>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</si>
  <si>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</si>
  <si>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</si>
  <si>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Горбатова ИП  бут. №6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</si>
  <si>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</si>
  <si>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</si>
  <si>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</si>
  <si>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EL"BRAVO(cъехал)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</si>
  <si>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</si>
  <si>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</si>
  <si>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</si>
  <si>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</si>
  <si>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</si>
  <si>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</si>
  <si>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</si>
  <si>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</si>
  <si>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</si>
  <si>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Роменская ИП</t>
  </si>
  <si>
    <t xml:space="preserve">Щенников ИП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</si>
  <si>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</si>
  <si>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</si>
  <si>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</si>
  <si>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</si>
  <si>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</si>
  <si>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</si>
  <si>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</si>
  <si>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</si>
  <si>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</si>
  <si>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</si>
  <si>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</si>
  <si>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</si>
  <si>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</si>
  <si>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</si>
  <si>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</si>
  <si>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</si>
  <si>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</si>
  <si>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</si>
  <si>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</si>
  <si>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</si>
  <si>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Бакши ИП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</si>
  <si>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</si>
  <si>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Карпенко ИП</t>
  </si>
  <si>
    <t xml:space="preserve">Виза ТД №111</t>
  </si>
  <si>
    <t xml:space="preserve">Ларионов ИП</t>
  </si>
  <si>
    <t xml:space="preserve">Полозова</t>
  </si>
  <si>
    <t xml:space="preserve">Мартынюк ИП</t>
  </si>
  <si>
    <t xml:space="preserve">Масалкова (Калиопа)</t>
  </si>
  <si>
    <t xml:space="preserve">Осипенко ИП</t>
  </si>
  <si>
    <t xml:space="preserve">Сустов ИП</t>
  </si>
  <si>
    <t xml:space="preserve">Саленко А.Н. ИП</t>
  </si>
  <si>
    <t xml:space="preserve">корп.№1, каб.317 с 1 февраля</t>
  </si>
  <si>
    <t xml:space="preserve">корп.№1, каб.405a,407a,414,405,410 (приносят сами)</t>
  </si>
  <si>
    <t xml:space="preserve">Сервис Групп ООО</t>
  </si>
  <si>
    <t xml:space="preserve">корп.№1, каб.407   </t>
  </si>
  <si>
    <t xml:space="preserve">корп.№1, каб.418</t>
  </si>
  <si>
    <t xml:space="preserve">Ильина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</si>
  <si>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</si>
  <si>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Карасева №115</t>
  </si>
  <si>
    <t xml:space="preserve">Борисенко</t>
  </si>
  <si>
    <t xml:space="preserve">Орехова №121</t>
  </si>
  <si>
    <t xml:space="preserve">Хомутова №122</t>
  </si>
  <si>
    <t xml:space="preserve">Баринов</t>
  </si>
  <si>
    <t xml:space="preserve">Петрова Л.В. №917</t>
  </si>
  <si>
    <r>
      <rPr>
        <sz val="20"/>
        <rFont val="Arial Cyr"/>
        <family val="2"/>
        <charset val="204"/>
      </rPr>
      <t xml:space="preserve">Левченко ИП </t>
    </r>
    <r>
      <rPr>
        <sz val="14"/>
        <rFont val="Arial Cyr"/>
        <family val="2"/>
        <charset val="204"/>
      </rPr>
      <t xml:space="preserve">( был Чубаров )</t>
    </r>
  </si>
  <si>
    <t xml:space="preserve">в феврале убрать 12839</t>
  </si>
  <si>
    <r>
      <rPr>
        <sz val="20"/>
        <rFont val="Arial Cyr"/>
        <family val="2"/>
        <charset val="204"/>
      </rPr>
      <t xml:space="preserve">электроэнергии по  ПАО "Муссон" за ФЕВРАЛЬ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</si>
  <si>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АО "Муссон"</t>
  </si>
  <si>
    <t xml:space="preserve">Корпус 62(общага) 3этаж</t>
  </si>
  <si>
    <t xml:space="preserve">Итого АО МУССОН:</t>
  </si>
  <si>
    <t xml:space="preserve">24609,0985</t>
  </si>
  <si>
    <t xml:space="preserve">14825,958</t>
  </si>
  <si>
    <t xml:space="preserve">9657,482</t>
  </si>
  <si>
    <t xml:space="preserve">Прачечная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</si>
  <si>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</si>
  <si>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</si>
  <si>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</si>
  <si>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</si>
  <si>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</si>
  <si>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Подиум(съехал)</t>
  </si>
  <si>
    <t xml:space="preserve">EVA(съехал)</t>
  </si>
  <si>
    <t xml:space="preserve">корп.№1, каб.422</t>
  </si>
  <si>
    <t xml:space="preserve">СоюзДонСтрой ООО</t>
  </si>
  <si>
    <t xml:space="preserve">ЦентрМалоэтажногоСтроительства ООО к.418</t>
  </si>
  <si>
    <t xml:space="preserve">Страна Гулливера</t>
  </si>
  <si>
    <t xml:space="preserve">"ЯБЛОКО" Февраль</t>
  </si>
  <si>
    <r>
      <rPr>
        <sz val="20"/>
        <rFont val="Arial Cyr"/>
        <family val="2"/>
        <charset val="204"/>
      </rPr>
      <t xml:space="preserve">электроэнергии по  ПАО "Муссон" за МАРТ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</si>
  <si>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Ресторан над катком СИБИРЬ</t>
  </si>
  <si>
    <t xml:space="preserve">"Промальп-Севастополь"  ООО</t>
  </si>
  <si>
    <t xml:space="preserve">уч.корпус </t>
  </si>
  <si>
    <t xml:space="preserve">25343,996</t>
  </si>
  <si>
    <t xml:space="preserve">15355,06</t>
  </si>
  <si>
    <t xml:space="preserve">10147,236</t>
  </si>
  <si>
    <t xml:space="preserve">79316</t>
  </si>
  <si>
    <t xml:space="preserve">68088</t>
  </si>
  <si>
    <t xml:space="preserve">23070</t>
  </si>
  <si>
    <t xml:space="preserve">76648</t>
  </si>
  <si>
    <t xml:space="preserve">62120</t>
  </si>
  <si>
    <t xml:space="preserve">33619</t>
  </si>
  <si>
    <t xml:space="preserve">93880</t>
  </si>
  <si>
    <t xml:space="preserve">52835</t>
  </si>
  <si>
    <t xml:space="preserve">Горбунов ИП (Прачечная)</t>
  </si>
  <si>
    <t xml:space="preserve">22233</t>
  </si>
  <si>
    <t xml:space="preserve">62236</t>
  </si>
  <si>
    <t xml:space="preserve">04093</t>
  </si>
  <si>
    <t xml:space="preserve">17368</t>
  </si>
  <si>
    <t xml:space="preserve">магазин "Точка" (цоколь) перешел счетчик</t>
  </si>
  <si>
    <t xml:space="preserve">14327</t>
  </si>
  <si>
    <t xml:space="preserve">08265</t>
  </si>
  <si>
    <t xml:space="preserve">02660</t>
  </si>
  <si>
    <t xml:space="preserve">93154</t>
  </si>
  <si>
    <t xml:space="preserve">92107</t>
  </si>
  <si>
    <t xml:space="preserve">26295</t>
  </si>
  <si>
    <t xml:space="preserve">09849</t>
  </si>
  <si>
    <t xml:space="preserve">24924</t>
  </si>
  <si>
    <t xml:space="preserve">04762</t>
  </si>
  <si>
    <t xml:space="preserve">78320</t>
  </si>
  <si>
    <t xml:space="preserve">06490</t>
  </si>
  <si>
    <t xml:space="preserve">17872</t>
  </si>
  <si>
    <t xml:space="preserve">14200</t>
  </si>
  <si>
    <t xml:space="preserve">10775</t>
  </si>
  <si>
    <t xml:space="preserve">43267</t>
  </si>
  <si>
    <t xml:space="preserve">Broadway (оранжевая зона) перешел счетчик</t>
  </si>
  <si>
    <t xml:space="preserve">07747</t>
  </si>
  <si>
    <t xml:space="preserve">36398</t>
  </si>
  <si>
    <t xml:space="preserve">00302</t>
  </si>
  <si>
    <t xml:space="preserve">02943</t>
  </si>
  <si>
    <t xml:space="preserve">30475</t>
  </si>
  <si>
    <t xml:space="preserve">79311</t>
  </si>
  <si>
    <t xml:space="preserve">26292</t>
  </si>
  <si>
    <t xml:space="preserve">43092</t>
  </si>
  <si>
    <t xml:space="preserve">03370</t>
  </si>
  <si>
    <t xml:space="preserve">03300</t>
  </si>
  <si>
    <t xml:space="preserve">53920</t>
  </si>
  <si>
    <t xml:space="preserve">03665</t>
  </si>
  <si>
    <t xml:space="preserve">26272</t>
  </si>
  <si>
    <t xml:space="preserve">52502</t>
  </si>
  <si>
    <t xml:space="preserve">90805</t>
  </si>
  <si>
    <t xml:space="preserve">26088</t>
  </si>
  <si>
    <t xml:space="preserve">26209</t>
  </si>
  <si>
    <t xml:space="preserve">94369</t>
  </si>
  <si>
    <t xml:space="preserve">23218</t>
  </si>
  <si>
    <t xml:space="preserve">92062</t>
  </si>
  <si>
    <t xml:space="preserve">196911</t>
  </si>
  <si>
    <t xml:space="preserve">00618</t>
  </si>
  <si>
    <t xml:space="preserve">01507</t>
  </si>
  <si>
    <t xml:space="preserve">17347</t>
  </si>
  <si>
    <t xml:space="preserve">82706</t>
  </si>
  <si>
    <t xml:space="preserve">70526</t>
  </si>
  <si>
    <t xml:space="preserve">07359</t>
  </si>
  <si>
    <t xml:space="preserve">08606</t>
  </si>
  <si>
    <t xml:space="preserve">00437</t>
  </si>
  <si>
    <t xml:space="preserve">08904</t>
  </si>
  <si>
    <t xml:space="preserve">Мебель</t>
  </si>
  <si>
    <t xml:space="preserve">03233</t>
  </si>
  <si>
    <t xml:space="preserve">14506</t>
  </si>
  <si>
    <t xml:space="preserve">10361</t>
  </si>
  <si>
    <t xml:space="preserve">90990,27372</t>
  </si>
  <si>
    <t xml:space="preserve">20776</t>
  </si>
  <si>
    <t xml:space="preserve">04291</t>
  </si>
  <si>
    <t xml:space="preserve">51116</t>
  </si>
  <si>
    <t xml:space="preserve">57838</t>
  </si>
  <si>
    <t xml:space="preserve">08906</t>
  </si>
  <si>
    <t xml:space="preserve">04784</t>
  </si>
  <si>
    <t xml:space="preserve">23506</t>
  </si>
  <si>
    <t xml:space="preserve">32406</t>
  </si>
  <si>
    <t xml:space="preserve">54306</t>
  </si>
  <si>
    <t xml:space="preserve">21131</t>
  </si>
  <si>
    <t xml:space="preserve">2831</t>
  </si>
  <si>
    <t xml:space="preserve">90506</t>
  </si>
  <si>
    <t xml:space="preserve">35474</t>
  </si>
  <si>
    <t xml:space="preserve">51173</t>
  </si>
  <si>
    <t xml:space="preserve">55480</t>
  </si>
  <si>
    <t xml:space="preserve">38391</t>
  </si>
  <si>
    <t xml:space="preserve">06743</t>
  </si>
  <si>
    <t xml:space="preserve">10060</t>
  </si>
  <si>
    <t xml:space="preserve">68364</t>
  </si>
  <si>
    <t xml:space="preserve">Медицинский склад оф к.315</t>
  </si>
  <si>
    <t xml:space="preserve">корп.№1, каб.317 </t>
  </si>
  <si>
    <t xml:space="preserve">"ПромальпСевастополь" ООО/"ПромальпЭдельвейс" ООО, кор1, 401а</t>
  </si>
  <si>
    <t xml:space="preserve">00401</t>
  </si>
  <si>
    <t xml:space="preserve">116306,44271,13827</t>
  </si>
  <si>
    <t xml:space="preserve">62444</t>
  </si>
  <si>
    <t xml:space="preserve">Чайная Сказка (островок) </t>
  </si>
  <si>
    <t xml:space="preserve">92643</t>
  </si>
  <si>
    <t xml:space="preserve">61146</t>
  </si>
  <si>
    <t xml:space="preserve">04883</t>
  </si>
  <si>
    <t xml:space="preserve">12762</t>
  </si>
  <si>
    <t xml:space="preserve">Аверин ИП</t>
  </si>
  <si>
    <t xml:space="preserve">30469</t>
  </si>
  <si>
    <t xml:space="preserve">40202</t>
  </si>
  <si>
    <t xml:space="preserve">70776</t>
  </si>
  <si>
    <t xml:space="preserve">70606</t>
  </si>
  <si>
    <t xml:space="preserve">03758,03855</t>
  </si>
  <si>
    <t xml:space="preserve">84691</t>
  </si>
  <si>
    <t xml:space="preserve">71641</t>
  </si>
  <si>
    <t xml:space="preserve">64235</t>
  </si>
  <si>
    <t xml:space="preserve">69787</t>
  </si>
  <si>
    <t xml:space="preserve">70802</t>
  </si>
  <si>
    <t xml:space="preserve">69791</t>
  </si>
  <si>
    <t xml:space="preserve">71049</t>
  </si>
  <si>
    <t xml:space="preserve">64265</t>
  </si>
  <si>
    <t xml:space="preserve">63583</t>
  </si>
  <si>
    <t xml:space="preserve">84513</t>
  </si>
  <si>
    <t xml:space="preserve">Ямагучи Крым ООО №914</t>
  </si>
  <si>
    <t xml:space="preserve">3882</t>
  </si>
  <si>
    <t xml:space="preserve">ЯМАГУЧЧИ</t>
  </si>
  <si>
    <t xml:space="preserve">46296</t>
  </si>
  <si>
    <t xml:space="preserve">39873</t>
  </si>
  <si>
    <t xml:space="preserve">05679</t>
  </si>
  <si>
    <t xml:space="preserve">65803</t>
  </si>
  <si>
    <t xml:space="preserve">45419</t>
  </si>
  <si>
    <t xml:space="preserve">05691</t>
  </si>
  <si>
    <t xml:space="preserve">2169</t>
  </si>
  <si>
    <t xml:space="preserve">63943</t>
  </si>
  <si>
    <t xml:space="preserve">75973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</si>
  <si>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</si>
  <si>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</si>
  <si>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29736</t>
  </si>
  <si>
    <t xml:space="preserve">02154</t>
  </si>
  <si>
    <t xml:space="preserve">79093</t>
  </si>
  <si>
    <t xml:space="preserve">78650</t>
  </si>
  <si>
    <t xml:space="preserve">84707</t>
  </si>
  <si>
    <t xml:space="preserve">Самойлова ИП</t>
  </si>
  <si>
    <t xml:space="preserve">02556</t>
  </si>
  <si>
    <t xml:space="preserve">00617</t>
  </si>
  <si>
    <t xml:space="preserve">92071,98706</t>
  </si>
  <si>
    <t xml:space="preserve">5770</t>
  </si>
  <si>
    <t xml:space="preserve">00227</t>
  </si>
  <si>
    <t xml:space="preserve">"ЯБЛОКО" Март</t>
  </si>
  <si>
    <r>
      <rPr>
        <sz val="20"/>
        <rFont val="Arial Cyr"/>
        <family val="2"/>
        <charset val="204"/>
      </rPr>
      <t xml:space="preserve">электроэнергии по  ПАО "Муссон" за АПРЕЛЬ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</si>
  <si>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25874,402</t>
  </si>
  <si>
    <t xml:space="preserve">15793,064</t>
  </si>
  <si>
    <t xml:space="preserve">10435,8</t>
  </si>
  <si>
    <t xml:space="preserve">Корзинка</t>
  </si>
  <si>
    <t xml:space="preserve">Broadway (оранжевая зона) </t>
  </si>
  <si>
    <t xml:space="preserve">15684</t>
  </si>
  <si>
    <t xml:space="preserve">Мебель ротанг</t>
  </si>
  <si>
    <t xml:space="preserve">90990</t>
  </si>
  <si>
    <t xml:space="preserve">Calioppe</t>
  </si>
  <si>
    <t xml:space="preserve">Calioppe cклад под переходом 3к</t>
  </si>
  <si>
    <t xml:space="preserve">116306</t>
  </si>
  <si>
    <t xml:space="preserve">44271</t>
  </si>
  <si>
    <t xml:space="preserve">13827</t>
  </si>
  <si>
    <t xml:space="preserve">03758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</si>
  <si>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</si>
  <si>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98706</t>
  </si>
  <si>
    <t xml:space="preserve">Брендсмарт 2-й этаж</t>
  </si>
  <si>
    <t xml:space="preserve">92071</t>
  </si>
  <si>
    <t xml:space="preserve">Пома А.М.</t>
  </si>
  <si>
    <t xml:space="preserve">Русанов</t>
  </si>
  <si>
    <t xml:space="preserve">"ЯБЛОКО" Апрель</t>
  </si>
  <si>
    <r>
      <rPr>
        <sz val="20"/>
        <rFont val="Arial Cyr"/>
        <family val="2"/>
        <charset val="204"/>
      </rPr>
      <t xml:space="preserve">электроэнергии по  ПАО "Муссон" за Май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</si>
  <si>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9988</t>
  </si>
  <si>
    <t xml:space="preserve">4235</t>
  </si>
  <si>
    <t xml:space="preserve">9872</t>
  </si>
  <si>
    <t xml:space="preserve">7905</t>
  </si>
  <si>
    <t xml:space="preserve">0150</t>
  </si>
  <si>
    <t xml:space="preserve">0383</t>
  </si>
  <si>
    <t xml:space="preserve">5861</t>
  </si>
  <si>
    <t xml:space="preserve">2019/7171</t>
  </si>
  <si>
    <t xml:space="preserve">7584/5636</t>
  </si>
  <si>
    <t xml:space="preserve">1227/8110</t>
  </si>
  <si>
    <t xml:space="preserve">8732</t>
  </si>
  <si>
    <t xml:space="preserve">4307</t>
  </si>
  <si>
    <t xml:space="preserve">5916</t>
  </si>
  <si>
    <t xml:space="preserve">18723/6339</t>
  </si>
  <si>
    <t xml:space="preserve">9813</t>
  </si>
  <si>
    <t xml:space="preserve">26142,688</t>
  </si>
  <si>
    <t xml:space="preserve">00747</t>
  </si>
  <si>
    <t xml:space="preserve">20766</t>
  </si>
  <si>
    <t xml:space="preserve">103095569</t>
  </si>
  <si>
    <t xml:space="preserve">Крым Серебро (напротив Кари)</t>
  </si>
  <si>
    <t xml:space="preserve">Севгазпроэктмонтаж ООО к.322б</t>
  </si>
  <si>
    <t xml:space="preserve">"ЯБЛОКО" Май</t>
  </si>
  <si>
    <t xml:space="preserve">Номер счетчика</t>
  </si>
  <si>
    <t xml:space="preserve">0142</t>
  </si>
  <si>
    <t xml:space="preserve">7471</t>
  </si>
  <si>
    <t xml:space="preserve">7556</t>
  </si>
  <si>
    <t xml:space="preserve">0411</t>
  </si>
  <si>
    <t xml:space="preserve">7558</t>
  </si>
  <si>
    <t xml:space="preserve">7477</t>
  </si>
  <si>
    <t xml:space="preserve">7502</t>
  </si>
  <si>
    <t xml:space="preserve">0366</t>
  </si>
  <si>
    <t xml:space="preserve">0297</t>
  </si>
  <si>
    <t xml:space="preserve">0329</t>
  </si>
  <si>
    <t xml:space="preserve">8349</t>
  </si>
  <si>
    <t xml:space="preserve">0328</t>
  </si>
  <si>
    <t xml:space="preserve">0323</t>
  </si>
  <si>
    <t xml:space="preserve">0433</t>
  </si>
  <si>
    <t xml:space="preserve">0327</t>
  </si>
  <si>
    <t xml:space="preserve">0108</t>
  </si>
  <si>
    <t xml:space="preserve">0104</t>
  </si>
  <si>
    <t xml:space="preserve">0322</t>
  </si>
  <si>
    <t xml:space="preserve">0313</t>
  </si>
  <si>
    <t xml:space="preserve">0090</t>
  </si>
  <si>
    <t xml:space="preserve">0320</t>
  </si>
  <si>
    <t xml:space="preserve">0283</t>
  </si>
  <si>
    <t xml:space="preserve">0148</t>
  </si>
  <si>
    <t xml:space="preserve">0281</t>
  </si>
  <si>
    <t xml:space="preserve">8054</t>
  </si>
  <si>
    <t xml:space="preserve">5909</t>
  </si>
  <si>
    <t xml:space="preserve">8848</t>
  </si>
  <si>
    <t xml:space="preserve">2406</t>
  </si>
  <si>
    <t xml:space="preserve">8053</t>
  </si>
  <si>
    <t xml:space="preserve">8050</t>
  </si>
  <si>
    <r>
      <rPr>
        <sz val="20"/>
        <rFont val="Arial Cyr"/>
        <family val="2"/>
        <charset val="204"/>
      </rPr>
      <t xml:space="preserve">электроэнергии по  ПАО "Муссон" за Июнь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</si>
  <si>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корпус 29 </t>
  </si>
  <si>
    <t xml:space="preserve">4288</t>
  </si>
  <si>
    <r>
      <rPr>
        <sz val="20"/>
        <color rgb="FF7030A0"/>
        <rFont val="Arial Cyr"/>
        <family val="2"/>
        <charset val="204"/>
      </rPr>
      <t xml:space="preserve">щитовая на 2-м этаже над уличным входом в каток</t>
    </r>
    <r>
      <rPr>
        <sz val="20"/>
        <color rgb="FFFF0000"/>
        <rFont val="Arial Cyr"/>
        <family val="0"/>
        <charset val="204"/>
      </rPr>
      <t xml:space="preserve">(исправить формулу через и схему включения 1 августа!!!)</t>
    </r>
  </si>
  <si>
    <r>
      <rPr>
        <sz val="20"/>
        <color rgb="FF7030A0"/>
        <rFont val="Arial Cyr"/>
        <family val="2"/>
        <charset val="204"/>
      </rPr>
      <t xml:space="preserve"> боулинг (</t>
    </r>
    <r>
      <rPr>
        <sz val="20"/>
        <color rgb="FFFF0000"/>
        <rFont val="Arial Cyr"/>
        <family val="0"/>
        <charset val="204"/>
      </rPr>
      <t xml:space="preserve">заменили счетчик 08,07-пересчитать в июле</t>
    </r>
    <r>
      <rPr>
        <sz val="20"/>
        <color rgb="FF7030A0"/>
        <rFont val="Arial Cyr"/>
        <family val="2"/>
        <charset val="204"/>
      </rPr>
      <t xml:space="preserve">)</t>
    </r>
  </si>
  <si>
    <t xml:space="preserve">На ЩС-6(на лестнице за Рибай)</t>
  </si>
  <si>
    <t xml:space="preserve">26438,8655</t>
  </si>
  <si>
    <t xml:space="preserve">15818,949</t>
  </si>
  <si>
    <t xml:space="preserve">10442,476</t>
  </si>
  <si>
    <t xml:space="preserve">Цветков (джингл)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</si>
  <si>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</si>
  <si>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Заводянник</t>
  </si>
  <si>
    <t xml:space="preserve">DNS (оранжевая зона) счетчик перешел цикл</t>
  </si>
  <si>
    <t xml:space="preserve">3500</t>
  </si>
  <si>
    <t xml:space="preserve">корп.№1, каб.211,322а</t>
  </si>
  <si>
    <t xml:space="preserve">ИП Заремская</t>
  </si>
  <si>
    <t xml:space="preserve">корп.№1, 319 (арендосьемщик 416)</t>
  </si>
  <si>
    <t xml:space="preserve">СГМП ООО к.322б</t>
  </si>
  <si>
    <t xml:space="preserve">382548,8180</t>
  </si>
  <si>
    <t xml:space="preserve">корп.№1, каб.322б,322</t>
  </si>
  <si>
    <t xml:space="preserve">корп.№1, каб.416(арендосьемщик 319)</t>
  </si>
  <si>
    <t xml:space="preserve">Попкорн № 102</t>
  </si>
  <si>
    <t xml:space="preserve">Попкорн(от кинотеатра)</t>
  </si>
  <si>
    <t xml:space="preserve">"ЯБЛОКО" Июнь</t>
  </si>
  <si>
    <r>
      <rPr>
        <sz val="20"/>
        <rFont val="Arial Cyr"/>
        <family val="2"/>
        <charset val="204"/>
      </rPr>
      <t xml:space="preserve">электроэнергии по  ПАО "Муссон" за Июль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</si>
  <si>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щитовая на 2-м этаже над уличным входом в каток(исправить формулу и схему включения после отключения ШМ от тп6 и тп2!!!)</t>
  </si>
  <si>
    <t xml:space="preserve"> боулинг </t>
  </si>
  <si>
    <t xml:space="preserve">26835,4515</t>
  </si>
  <si>
    <t xml:space="preserve">15828,826</t>
  </si>
  <si>
    <t xml:space="preserve">10444,905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</si>
  <si>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</si>
  <si>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Ротанг Орвис</t>
  </si>
  <si>
    <t xml:space="preserve">прививки</t>
  </si>
  <si>
    <t xml:space="preserve">"ЯБЛОКО" Июль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</si>
</sst>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&quot;р.&quot;_-;\-* #,##0.00&quot;р.&quot;_-;_-* \-??&quot;р.&quot;_-;_-@_-"/>
    <numFmt numFmtId="166" formatCode="_-* #,##0.00_р_._-;\-* #,##0.00_р_._-;_-* \-??_р_._-;_-@_-"/>
    <numFmt numFmtId="167" formatCode="0"/>
    <numFmt numFmtId="168" formatCode="0.00"/>
    <numFmt numFmtId="169" formatCode="General"/>
    <numFmt numFmtId="170" formatCode="0.0"/>
    <numFmt numFmtId="171" formatCode="m/d/yyyy"/>
    <numFmt numFmtId="172" formatCode="d\-mmm"/>
    <numFmt numFmtId="173" formatCode="@"/>
    <numFmt numFmtId="174" formatCode="0.000"/>
    <numFmt numFmtId="175" formatCode="#,##0"/>
    <numFmt numFmtId="176" formatCode="#,##0.00&quot;р.&quot;"/>
  </numFmts>
  <fonts count="1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20"/>
      <name val="Arial Cyr"/>
      <family val="2"/>
      <charset val="204"/>
    </font>
    <font>
      <sz val="20"/>
      <name val="Arial"/>
      <family val="2"/>
      <charset val="204"/>
    </font>
    <font>
      <sz val="28"/>
      <color rgb="FF7030A0"/>
      <name val="Arial Cyr"/>
      <family val="0"/>
      <charset val="204"/>
    </font>
    <font>
      <sz val="28"/>
      <name val="Arial Cyr"/>
      <family val="0"/>
      <charset val="204"/>
    </font>
    <font>
      <sz val="14"/>
      <name val="Arial Cyr"/>
      <family val="2"/>
      <charset val="204"/>
    </font>
    <font>
      <sz val="16"/>
      <name val="Arial"/>
      <family val="2"/>
      <charset val="204"/>
    </font>
    <font>
      <b val="true"/>
      <sz val="20"/>
      <name val="Arial Cyr"/>
      <family val="0"/>
      <charset val="204"/>
    </font>
    <font>
      <b val="true"/>
      <sz val="20"/>
      <name val="Arial Cyr"/>
      <family val="2"/>
      <charset val="204"/>
    </font>
    <font>
      <sz val="20"/>
      <color rgb="FF7030A0"/>
      <name val="Arial Cyr"/>
      <family val="2"/>
      <charset val="204"/>
    </font>
    <font>
      <sz val="14"/>
      <color rgb="FF7030A0"/>
      <name val="Arial Cyr"/>
      <family val="2"/>
      <charset val="204"/>
    </font>
    <font>
      <sz val="1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sz val="20"/>
      <color rgb="FFFF0000"/>
      <name val="Arial Cyr"/>
      <family val="2"/>
      <charset val="204"/>
    </font>
    <font>
      <sz val="14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20"/>
      <name val="Arial Cyr"/>
      <family val="0"/>
      <charset val="204"/>
    </font>
    <font>
      <sz val="18"/>
      <color rgb="FF7030A0"/>
      <name val="Arial Cyr"/>
      <family val="2"/>
      <charset val="204"/>
    </font>
    <font>
      <sz val="20"/>
      <color rgb="FF00B050"/>
      <name val="Arial Cyr"/>
      <family val="2"/>
      <charset val="204"/>
    </font>
    <font>
      <sz val="14"/>
      <color rgb="FF00B050"/>
      <name val="Arial Cyr"/>
      <family val="2"/>
      <charset val="204"/>
    </font>
    <font>
      <b val="true"/>
      <sz val="1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b val="true"/>
      <sz val="20"/>
      <color rgb="FF00B050"/>
      <name val="Arial Cyr"/>
      <family val="2"/>
      <charset val="204"/>
    </font>
    <font>
      <b val="true"/>
      <sz val="10"/>
      <color rgb="FF00B050"/>
      <name val="Arial Cyr"/>
      <family val="2"/>
      <charset val="204"/>
    </font>
    <font>
      <sz val="16"/>
      <color rgb="FF7030A0"/>
      <name val="Arial Cyr"/>
      <family val="2"/>
      <charset val="204"/>
    </font>
    <font>
      <sz val="10"/>
      <color rgb="FF00B050"/>
      <name val="Arial Cyr"/>
      <family val="2"/>
      <charset val="204"/>
    </font>
    <font>
      <sz val="16"/>
      <color rgb="FF00B050"/>
      <name val="Arial Cyr"/>
      <family val="2"/>
      <charset val="204"/>
    </font>
    <font>
      <sz val="16"/>
      <color rgb="FF0070C0"/>
      <name val="Arial"/>
      <family val="2"/>
      <charset val="204"/>
    </font>
    <font>
      <sz val="10"/>
      <color rgb="FF0070C0"/>
      <name val="Arial Cyr"/>
      <family val="2"/>
      <charset val="204"/>
    </font>
    <font>
      <sz val="10"/>
      <color rgb="FF8064A2"/>
      <name val="Arial Cyr"/>
      <family val="2"/>
      <charset val="204"/>
    </font>
    <font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b val="true"/>
      <sz val="14"/>
      <color rgb="FF7030A0"/>
      <name val="Arial Cyr"/>
      <family val="2"/>
      <charset val="204"/>
    </font>
    <font>
      <sz val="10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b val="true"/>
      <sz val="20"/>
      <color rgb="FF7030A0"/>
      <name val="Arial"/>
      <family val="2"/>
      <charset val="204"/>
    </font>
    <font>
      <sz val="16"/>
      <color rgb="FF92D050"/>
      <name val="Arial"/>
      <family val="2"/>
      <charset val="204"/>
    </font>
    <font>
      <b val="true"/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name val="Arial Cyr"/>
      <family val="0"/>
      <charset val="204"/>
    </font>
    <font>
      <b val="true"/>
      <sz val="16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2"/>
      <name val="Arial Cyr"/>
      <family val="2"/>
      <charset val="204"/>
    </font>
    <font>
      <b val="true"/>
      <sz val="10"/>
      <name val="Arial Cyr"/>
      <family val="2"/>
      <charset val="204"/>
    </font>
    <font>
      <sz val="20"/>
      <color rgb="FF00B050"/>
      <name val="Arial Cyr"/>
      <family val="0"/>
      <charset val="204"/>
    </font>
    <font>
      <sz val="14"/>
      <color rgb="FF00B050"/>
      <name val="Arial Cyr"/>
      <family val="0"/>
      <charset val="204"/>
    </font>
    <font>
      <b val="true"/>
      <sz val="10"/>
      <color rgb="FF7030A0"/>
      <name val="Arial Cyr"/>
      <family val="0"/>
      <charset val="204"/>
    </font>
    <font>
      <b val="true"/>
      <i val="true"/>
      <u val="single"/>
      <sz val="20"/>
      <name val="Arial Cyr"/>
      <family val="0"/>
      <charset val="204"/>
    </font>
    <font>
      <b val="true"/>
      <sz val="16"/>
      <color rgb="FF7030A0"/>
      <name val="Arial Cyr"/>
      <family val="2"/>
      <charset val="204"/>
    </font>
    <font>
      <strike val="true"/>
      <sz val="20"/>
      <name val="Arial Cyr"/>
      <family val="2"/>
      <charset val="204"/>
    </font>
    <font>
      <b val="true"/>
      <sz val="12"/>
      <color rgb="FF7030A0"/>
      <name val="Arial Cyr"/>
      <family val="0"/>
      <charset val="204"/>
    </font>
    <font>
      <b val="true"/>
      <i val="true"/>
      <u val="single"/>
      <sz val="22"/>
      <name val="Arial Cyr"/>
      <family val="0"/>
      <charset val="204"/>
    </font>
    <font>
      <sz val="18"/>
      <color rgb="FF7030A0"/>
      <name val="Arial Cyr"/>
      <family val="0"/>
      <charset val="204"/>
    </font>
    <font>
      <sz val="16"/>
      <color rgb="FF7030A0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4"/>
      <color rgb="FF7030A0"/>
      <name val="Arial Cyr"/>
      <family val="0"/>
      <charset val="204"/>
    </font>
    <font>
      <sz val="16"/>
      <color rgb="FF7030A0"/>
      <name val="Arial"/>
      <family val="2"/>
      <charset val="204"/>
    </font>
    <font>
      <b val="true"/>
      <sz val="20"/>
      <name val="Arial"/>
      <family val="2"/>
      <charset val="204"/>
    </font>
    <font>
      <b val="true"/>
      <sz val="20"/>
      <color rgb="FFFF0000"/>
      <name val="Arial Cyr"/>
      <family val="2"/>
      <charset val="204"/>
    </font>
    <font>
      <sz val="11"/>
      <color rgb="FFFF0000"/>
      <name val="Calibri"/>
      <family val="2"/>
      <charset val="204"/>
    </font>
    <font>
      <b val="true"/>
      <sz val="14"/>
      <color rgb="FFFF0000"/>
      <name val="Arial CYR"/>
      <family val="2"/>
      <charset val="204"/>
    </font>
    <font>
      <sz val="10"/>
      <color rgb="FFFF0000"/>
      <name val="Arial Cyr"/>
      <family val="0"/>
      <charset val="204"/>
    </font>
    <font>
      <sz val="11"/>
      <color rgb="FF7030A0"/>
      <name val="Calibri"/>
      <family val="2"/>
      <charset val="204"/>
    </font>
    <font>
      <strike val="true"/>
      <sz val="10"/>
      <name val="Arial Cyr"/>
      <family val="0"/>
      <charset val="204"/>
    </font>
    <font>
      <strike val="true"/>
      <sz val="11"/>
      <name val="Calibri"/>
      <family val="2"/>
      <charset val="204"/>
    </font>
    <font>
      <i val="true"/>
      <sz val="20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name val="Calibri"/>
      <family val="2"/>
      <charset val="204"/>
    </font>
    <font>
      <sz val="16"/>
      <name val="Arial Cyr"/>
      <family val="2"/>
      <charset val="204"/>
    </font>
    <font>
      <sz val="15"/>
      <color rgb="FF7030A0"/>
      <name val="Arial Cyr"/>
      <family val="2"/>
      <charset val="204"/>
    </font>
    <font>
      <b val="true"/>
      <sz val="12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i val="true"/>
      <sz val="20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b val="true"/>
      <sz val="22"/>
      <name val="Arial Cyr"/>
      <family val="0"/>
      <charset val="204"/>
    </font>
    <font>
      <sz val="20"/>
      <color rgb="FF604A7B"/>
      <name val="Arial Cyr"/>
      <family val="2"/>
      <charset val="204"/>
    </font>
    <font>
      <sz val="10"/>
      <color rgb="FF604A7B"/>
      <name val="Arial Cyr"/>
      <family val="0"/>
      <charset val="204"/>
    </font>
    <font>
      <sz val="11"/>
      <color rgb="FF604A7B"/>
      <name val="Calibri"/>
      <family val="2"/>
      <charset val="204"/>
    </font>
    <font>
      <b val="true"/>
      <sz val="18"/>
      <name val="Arial Cyr"/>
      <family val="2"/>
      <charset val="204"/>
    </font>
    <font>
      <sz val="18"/>
      <name val="Arial Cyr"/>
      <family val="0"/>
      <charset val="204"/>
    </font>
    <font>
      <sz val="16"/>
      <name val="Arial Cyr"/>
      <family val="0"/>
      <charset val="204"/>
    </font>
    <font>
      <sz val="22"/>
      <name val="Arial Cyr"/>
      <family val="0"/>
      <charset val="204"/>
    </font>
    <font>
      <b val="true"/>
      <sz val="16"/>
      <name val="Arial CYR"/>
      <family val="2"/>
      <charset val="204"/>
    </font>
    <font>
      <sz val="12"/>
      <name val="Arial Cyr"/>
      <family val="2"/>
      <charset val="204"/>
    </font>
    <font>
      <i val="true"/>
      <sz val="20"/>
      <name val="Arial Cyr"/>
      <family val="2"/>
      <charset val="204"/>
    </font>
    <font>
      <sz val="10"/>
      <name val="Verdana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Arial"/>
      <family val="2"/>
      <charset val="204"/>
    </font>
    <font>
      <sz val="20"/>
      <color rgb="FFFF0000"/>
      <name val="Arial"/>
      <family val="2"/>
      <charset val="204"/>
    </font>
    <font>
      <b val="true"/>
      <sz val="20"/>
      <color rgb="FFFF0000"/>
      <name val="Arial"/>
      <family val="2"/>
      <charset val="204"/>
    </font>
    <font>
      <b val="true"/>
      <sz val="20"/>
      <color rgb="FF000000"/>
      <name val="Arial"/>
      <family val="2"/>
      <charset val="204"/>
    </font>
    <font>
      <strike val="true"/>
      <sz val="20"/>
      <name val="Arial"/>
      <family val="2"/>
      <charset val="204"/>
    </font>
    <font>
      <sz val="18"/>
      <name val="Arial Cyr"/>
      <family val="2"/>
      <charset val="204"/>
    </font>
    <font>
      <sz val="22"/>
      <name val="Arial  cyr"/>
      <family val="0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i val="true"/>
      <sz val="20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93CDDD"/>
      </patternFill>
    </fill>
    <fill>
      <patternFill patternType="solid">
        <fgColor rgb="FF8EB4E3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376092"/>
        <bgColor rgb="FF604A7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7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3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3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9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4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3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0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9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1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0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0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3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0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2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5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9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9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Денежный 2" xfId="20"/>
    <cellStyle name="Обычный 2" xfId="21"/>
    <cellStyle name="Финансовый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7030A0"/>
      <rgbColor rgb="FFFFFFCC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76092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0" name="CustomShape 1"/>
        <xdr:cNvSpPr/>
      </xdr:nvSpPr>
      <xdr:spPr>
        <a:xfrm>
          <a:off x="43331760" y="11654820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1" name="CustomShape 1"/>
        <xdr:cNvSpPr/>
      </xdr:nvSpPr>
      <xdr:spPr>
        <a:xfrm>
          <a:off x="43331760" y="11595744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2" name="CustomShape 1"/>
        <xdr:cNvSpPr/>
      </xdr:nvSpPr>
      <xdr:spPr>
        <a:xfrm>
          <a:off x="47764800" y="115967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3" name="CustomShape 1"/>
        <xdr:cNvSpPr/>
      </xdr:nvSpPr>
      <xdr:spPr>
        <a:xfrm>
          <a:off x="47015640" y="115967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4" name="CustomShape 1"/>
        <xdr:cNvSpPr/>
      </xdr:nvSpPr>
      <xdr:spPr>
        <a:xfrm>
          <a:off x="45567720" y="11692908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5" name="CustomShape 1"/>
        <xdr:cNvSpPr/>
      </xdr:nvSpPr>
      <xdr:spPr>
        <a:xfrm>
          <a:off x="45108720" y="11693844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16560</xdr:colOff>
      <xdr:row>340</xdr:row>
      <xdr:rowOff>360</xdr:rowOff>
    </xdr:from>
    <xdr:to>
      <xdr:col>23</xdr:col>
      <xdr:colOff>22680</xdr:colOff>
      <xdr:row>340</xdr:row>
      <xdr:rowOff>189720</xdr:rowOff>
    </xdr:to>
    <xdr:sp>
      <xdr:nvSpPr>
        <xdr:cNvPr id="6" name="CustomShape 1"/>
        <xdr:cNvSpPr/>
      </xdr:nvSpPr>
      <xdr:spPr>
        <a:xfrm>
          <a:off x="41867280" y="116948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16200</xdr:colOff>
      <xdr:row>340</xdr:row>
      <xdr:rowOff>360</xdr:rowOff>
    </xdr:from>
    <xdr:to>
      <xdr:col>23</xdr:col>
      <xdr:colOff>22320</xdr:colOff>
      <xdr:row>340</xdr:row>
      <xdr:rowOff>189720</xdr:rowOff>
    </xdr:to>
    <xdr:sp>
      <xdr:nvSpPr>
        <xdr:cNvPr id="7" name="CustomShape 1"/>
        <xdr:cNvSpPr/>
      </xdr:nvSpPr>
      <xdr:spPr>
        <a:xfrm>
          <a:off x="38235960" y="116948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V168" activeCellId="0" sqref="V16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3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5243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5243</v>
      </c>
      <c r="I8" s="32" t="n">
        <f aca="false">0.4*C8</f>
        <v>2097.2</v>
      </c>
      <c r="J8" s="33"/>
      <c r="K8" s="33"/>
      <c r="L8" s="33"/>
      <c r="M8" s="34"/>
      <c r="N8" s="35"/>
      <c r="O8" s="32" t="n">
        <v>592515</v>
      </c>
      <c r="P8" s="32" t="n">
        <v>596469</v>
      </c>
      <c r="Q8" s="36"/>
      <c r="R8" s="37"/>
      <c r="S8" s="32" t="n">
        <v>1</v>
      </c>
      <c r="T8" s="32" t="n">
        <f aca="false">(P8-O8)*S8</f>
        <v>3954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272839</v>
      </c>
      <c r="P9" s="40" t="n">
        <v>274128</v>
      </c>
      <c r="Q9" s="36"/>
      <c r="R9" s="41"/>
      <c r="S9" s="40" t="n">
        <v>1</v>
      </c>
      <c r="T9" s="32" t="n">
        <f aca="false">(P9-O9)*S9</f>
        <v>1289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18158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18158</v>
      </c>
      <c r="I10" s="32" t="n">
        <f aca="false">0.4*C10</f>
        <v>7263.2</v>
      </c>
      <c r="J10" s="33"/>
      <c r="K10" s="33"/>
      <c r="L10" s="33"/>
      <c r="M10" s="33"/>
      <c r="N10" s="35"/>
      <c r="O10" s="40" t="n">
        <v>4761.2</v>
      </c>
      <c r="P10" s="40" t="n">
        <v>5572.4</v>
      </c>
      <c r="Q10" s="36"/>
      <c r="R10" s="42"/>
      <c r="S10" s="40" t="n">
        <v>15</v>
      </c>
      <c r="T10" s="32" t="n">
        <f aca="false">(P10-O10)*S10</f>
        <v>12168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43881</v>
      </c>
      <c r="P11" s="40" t="n">
        <v>49871</v>
      </c>
      <c r="Q11" s="36"/>
      <c r="R11" s="42"/>
      <c r="S11" s="40" t="n">
        <v>1</v>
      </c>
      <c r="T11" s="32" t="n">
        <f aca="false">(P11-O11)*S11</f>
        <v>5990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3254.45999999978</v>
      </c>
      <c r="D13" s="55"/>
      <c r="E13" s="55"/>
      <c r="F13" s="55"/>
      <c r="G13" s="55"/>
      <c r="H13" s="55"/>
      <c r="I13" s="55"/>
      <c r="J13" s="56"/>
      <c r="K13" s="57"/>
      <c r="L13" s="57"/>
      <c r="M13" s="58"/>
      <c r="N13" s="58"/>
      <c r="O13" s="55"/>
      <c r="P13" s="55"/>
      <c r="Q13" s="59"/>
      <c r="R13" s="59"/>
      <c r="S13" s="55"/>
      <c r="T13" s="55"/>
      <c r="U13" s="60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18894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18894</v>
      </c>
      <c r="I14" s="32" t="n">
        <f aca="false">0.4*C14</f>
        <v>7557.6</v>
      </c>
      <c r="J14" s="63" t="s">
        <v>16</v>
      </c>
      <c r="K14" s="63"/>
      <c r="L14" s="63"/>
      <c r="M14" s="35"/>
      <c r="N14" s="35"/>
      <c r="O14" s="32" t="n">
        <v>1456.3</v>
      </c>
      <c r="P14" s="32" t="n">
        <v>2401</v>
      </c>
      <c r="Q14" s="37" t="s">
        <v>29</v>
      </c>
      <c r="R14" s="37"/>
      <c r="S14" s="32" t="n">
        <v>20</v>
      </c>
      <c r="T14" s="32" t="n">
        <f aca="false">(P14-O14)*S14</f>
        <v>18894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H16+E16</f>
        <v>1234.78</v>
      </c>
      <c r="D16" s="32"/>
      <c r="E16" s="32" t="n">
        <f aca="false">F16+G16</f>
        <v>80.78</v>
      </c>
      <c r="F16" s="32" t="n">
        <f aca="false">0.04*H16</f>
        <v>46.16</v>
      </c>
      <c r="G16" s="32" t="n">
        <f aca="false">0.03*H16</f>
        <v>34.62</v>
      </c>
      <c r="H16" s="32" t="n">
        <f aca="false">T16</f>
        <v>1154</v>
      </c>
      <c r="I16" s="32" t="n">
        <f aca="false">0.6*C16</f>
        <v>740.868</v>
      </c>
      <c r="J16" s="35"/>
      <c r="K16" s="35"/>
      <c r="L16" s="35"/>
      <c r="M16" s="35"/>
      <c r="N16" s="35"/>
      <c r="O16" s="32" t="n">
        <v>48609</v>
      </c>
      <c r="P16" s="32" t="n">
        <v>49763</v>
      </c>
      <c r="Q16" s="36"/>
      <c r="R16" s="68"/>
      <c r="S16" s="69" t="n">
        <v>1</v>
      </c>
      <c r="T16" s="32" t="n">
        <f aca="false">(P16-O16)*S16</f>
        <v>1154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18309</v>
      </c>
      <c r="D17" s="45"/>
      <c r="E17" s="45"/>
      <c r="F17" s="45"/>
      <c r="G17" s="45"/>
      <c r="H17" s="45" t="n">
        <f aca="false">T17</f>
        <v>18309</v>
      </c>
      <c r="I17" s="45" t="n">
        <f aca="false">0.2*C17</f>
        <v>3661.8</v>
      </c>
      <c r="J17" s="47"/>
      <c r="K17" s="47"/>
      <c r="L17" s="47"/>
      <c r="M17" s="48"/>
      <c r="N17" s="48"/>
      <c r="O17" s="45" t="n">
        <v>558843</v>
      </c>
      <c r="P17" s="45" t="n">
        <v>577152</v>
      </c>
      <c r="Q17" s="67" t="s">
        <v>35</v>
      </c>
      <c r="R17" s="67"/>
      <c r="S17" s="45" t="n">
        <v>1</v>
      </c>
      <c r="T17" s="45" t="n">
        <f aca="false">P17-O17</f>
        <v>18309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307.939999999999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307.939999999999</v>
      </c>
      <c r="I18" s="32" t="n">
        <f aca="false">T20</f>
        <v>0</v>
      </c>
      <c r="J18" s="35"/>
      <c r="K18" s="63"/>
      <c r="L18" s="63"/>
      <c r="M18" s="35"/>
      <c r="N18" s="35"/>
      <c r="O18" s="70" t="n">
        <v>849.236</v>
      </c>
      <c r="P18" s="70" t="n">
        <v>856.9345</v>
      </c>
      <c r="Q18" s="37" t="s">
        <v>39</v>
      </c>
      <c r="R18" s="37"/>
      <c r="S18" s="32" t="n">
        <v>40</v>
      </c>
      <c r="T18" s="32" t="n">
        <f aca="false">(P18-O18)*S18</f>
        <v>307.939999999999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15284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15284</v>
      </c>
      <c r="I21" s="32" t="n">
        <f aca="false">0.4*C21</f>
        <v>6113.6</v>
      </c>
      <c r="J21" s="35"/>
      <c r="K21" s="63"/>
      <c r="L21" s="63"/>
      <c r="M21" s="35"/>
      <c r="N21" s="35"/>
      <c r="O21" s="32" t="n">
        <v>1126.2</v>
      </c>
      <c r="P21" s="32" t="n">
        <v>1890.4</v>
      </c>
      <c r="Q21" s="78"/>
      <c r="R21" s="78"/>
      <c r="S21" s="32" t="n">
        <v>20</v>
      </c>
      <c r="T21" s="32" t="n">
        <f aca="false">(P21-O21)*S21</f>
        <v>15284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206.51</v>
      </c>
      <c r="D22" s="32"/>
      <c r="E22" s="32" t="n">
        <f aca="false">F22+G22</f>
        <v>13.51</v>
      </c>
      <c r="F22" s="32" t="n">
        <f aca="false">0.04*H22</f>
        <v>7.72</v>
      </c>
      <c r="G22" s="32" t="n">
        <f aca="false">0.03*H22</f>
        <v>5.79</v>
      </c>
      <c r="H22" s="32" t="n">
        <f aca="false">T22</f>
        <v>193</v>
      </c>
      <c r="I22" s="32" t="n">
        <f aca="false">0.6*C22</f>
        <v>123.906</v>
      </c>
      <c r="J22" s="35"/>
      <c r="K22" s="35"/>
      <c r="L22" s="35"/>
      <c r="M22" s="35"/>
      <c r="N22" s="35"/>
      <c r="O22" s="32" t="n">
        <v>26250</v>
      </c>
      <c r="P22" s="32" t="n">
        <v>26443</v>
      </c>
      <c r="Q22" s="36"/>
      <c r="R22" s="68"/>
      <c r="S22" s="69" t="n">
        <v>1</v>
      </c>
      <c r="T22" s="32" t="n">
        <f aca="false">(P22-O22)*S22</f>
        <v>193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83"/>
      <c r="C24" s="84"/>
      <c r="D24" s="85"/>
      <c r="E24" s="85"/>
      <c r="F24" s="85"/>
      <c r="G24" s="85"/>
      <c r="H24" s="85"/>
      <c r="I24" s="84"/>
      <c r="J24" s="86"/>
      <c r="K24" s="86"/>
      <c r="L24" s="86"/>
      <c r="M24" s="87"/>
      <c r="N24" s="87"/>
      <c r="O24" s="85"/>
      <c r="P24" s="85"/>
      <c r="Q24" s="88"/>
      <c r="R24" s="88"/>
      <c r="S24" s="85"/>
      <c r="T24" s="85"/>
      <c r="U24" s="89"/>
      <c r="V24" s="90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27359.9999999991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27359.9999999991</v>
      </c>
      <c r="I25" s="32" t="n">
        <f aca="false">0.4*C25</f>
        <v>10943.9999999997</v>
      </c>
      <c r="J25" s="63"/>
      <c r="K25" s="63"/>
      <c r="L25" s="63"/>
      <c r="M25" s="35"/>
      <c r="N25" s="35"/>
      <c r="O25" s="32" t="n">
        <v>47244</v>
      </c>
      <c r="P25" s="32" t="n">
        <v>47335.2</v>
      </c>
      <c r="Q25" s="37" t="s">
        <v>52</v>
      </c>
      <c r="R25" s="37"/>
      <c r="S25" s="32" t="n">
        <v>300</v>
      </c>
      <c r="T25" s="32" t="n">
        <f aca="false">(P25-O25)*S25</f>
        <v>27359.9999999991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14100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14100</v>
      </c>
      <c r="I27" s="32" t="n">
        <f aca="false">0.4*C27</f>
        <v>5640</v>
      </c>
      <c r="J27" s="63"/>
      <c r="K27" s="63"/>
      <c r="L27" s="63"/>
      <c r="M27" s="35"/>
      <c r="N27" s="35"/>
      <c r="O27" s="32" t="n">
        <v>3097.4</v>
      </c>
      <c r="P27" s="32" t="n">
        <v>3214.9</v>
      </c>
      <c r="Q27" s="36"/>
      <c r="R27" s="94"/>
      <c r="S27" s="32" t="n">
        <v>120</v>
      </c>
      <c r="T27" s="32" t="n">
        <f aca="false">(P27-O27)*S27</f>
        <v>14100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185.999999999891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185.999999999891</v>
      </c>
      <c r="I28" s="32" t="n">
        <f aca="false">0.4*C28</f>
        <v>74.3999999999564</v>
      </c>
      <c r="J28" s="63"/>
      <c r="K28" s="63"/>
      <c r="L28" s="63"/>
      <c r="M28" s="35"/>
      <c r="N28" s="35"/>
      <c r="O28" s="32" t="n">
        <v>14805.6</v>
      </c>
      <c r="P28" s="32" t="n">
        <v>14854</v>
      </c>
      <c r="Q28" s="36"/>
      <c r="R28" s="94"/>
      <c r="S28" s="32" t="n">
        <v>300</v>
      </c>
      <c r="T28" s="32" t="n">
        <f aca="false">(P28-O28)*S28-T32-T27</f>
        <v>185.999999999891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30230.9453999997</v>
      </c>
      <c r="D30" s="32"/>
      <c r="E30" s="32" t="n">
        <f aca="false">F30+G30</f>
        <v>1977.72539999998</v>
      </c>
      <c r="F30" s="32" t="n">
        <f aca="false">0.04*H30</f>
        <v>1130.12879999999</v>
      </c>
      <c r="G30" s="32" t="n">
        <f aca="false">0.03*H30</f>
        <v>847.596599999991</v>
      </c>
      <c r="H30" s="32" t="n">
        <f aca="false">T30</f>
        <v>28253.2199999997</v>
      </c>
      <c r="I30" s="32" t="n">
        <f aca="false">T31</f>
        <v>87103.9999999999</v>
      </c>
      <c r="J30" s="63"/>
      <c r="K30" s="63"/>
      <c r="L30" s="63"/>
      <c r="M30" s="35"/>
      <c r="N30" s="35"/>
      <c r="O30" s="32" t="n">
        <v>40185.919</v>
      </c>
      <c r="P30" s="32" t="n">
        <v>40656.806</v>
      </c>
      <c r="Q30" s="36"/>
      <c r="R30" s="107"/>
      <c r="S30" s="32" t="n">
        <v>60</v>
      </c>
      <c r="T30" s="32" t="n">
        <f aca="false">(P30-O30)*S30</f>
        <v>28253.2199999997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87103.9999999999</v>
      </c>
      <c r="D31" s="32"/>
      <c r="E31" s="32" t="n">
        <f aca="false">F31+G31</f>
        <v>6097.28</v>
      </c>
      <c r="F31" s="32" t="n">
        <f aca="false">0.04*H31</f>
        <v>3484.16</v>
      </c>
      <c r="G31" s="32" t="n">
        <f aca="false">0.03*H31</f>
        <v>2613.12</v>
      </c>
      <c r="H31" s="32" t="n">
        <f aca="false">T31</f>
        <v>87103.9999999999</v>
      </c>
      <c r="I31" s="32" t="n">
        <f aca="false">0.6*C31</f>
        <v>52262.4</v>
      </c>
      <c r="J31" s="35"/>
      <c r="K31" s="35"/>
      <c r="L31" s="35"/>
      <c r="M31" s="35"/>
      <c r="N31" s="35"/>
      <c r="O31" s="32" t="n">
        <v>7599.5</v>
      </c>
      <c r="P31" s="32" t="n">
        <v>8143.9</v>
      </c>
      <c r="Q31" s="36"/>
      <c r="R31" s="68"/>
      <c r="S31" s="69" t="n">
        <v>160</v>
      </c>
      <c r="T31" s="32" t="n">
        <f aca="false">(P31-O31)*S31</f>
        <v>87103.9999999999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250.38</v>
      </c>
      <c r="D32" s="32"/>
      <c r="E32" s="32" t="n">
        <f aca="false">F32+G32</f>
        <v>16.38</v>
      </c>
      <c r="F32" s="32" t="n">
        <f aca="false">0.04*H32</f>
        <v>9.36</v>
      </c>
      <c r="G32" s="32" t="n">
        <f aca="false">0.03*H32</f>
        <v>7.02</v>
      </c>
      <c r="H32" s="32" t="n">
        <f aca="false">T32</f>
        <v>234</v>
      </c>
      <c r="I32" s="109" t="n">
        <f aca="false">T33-I34</f>
        <v>2247</v>
      </c>
      <c r="J32" s="63"/>
      <c r="K32" s="63"/>
      <c r="L32" s="63"/>
      <c r="M32" s="35"/>
      <c r="N32" s="35"/>
      <c r="O32" s="32" t="n">
        <v>0</v>
      </c>
      <c r="P32" s="32" t="n">
        <v>3.9</v>
      </c>
      <c r="Q32" s="36"/>
      <c r="R32" s="107"/>
      <c r="S32" s="32" t="n">
        <v>60</v>
      </c>
      <c r="T32" s="32" t="n">
        <f aca="false">(P32-O32)*S32</f>
        <v>234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2404.29</v>
      </c>
      <c r="D33" s="32"/>
      <c r="E33" s="32" t="n">
        <f aca="false">F33+G33</f>
        <v>157.29</v>
      </c>
      <c r="F33" s="32" t="n">
        <f aca="false">0.04*H33</f>
        <v>89.88</v>
      </c>
      <c r="G33" s="32" t="n">
        <f aca="false">0.03*H33</f>
        <v>67.41</v>
      </c>
      <c r="H33" s="32" t="n">
        <f aca="false">T33</f>
        <v>2247</v>
      </c>
      <c r="I33" s="32" t="n">
        <f aca="false">0.6*C33</f>
        <v>1442.574</v>
      </c>
      <c r="J33" s="35"/>
      <c r="K33" s="35"/>
      <c r="L33" s="35"/>
      <c r="M33" s="35"/>
      <c r="N33" s="35"/>
      <c r="O33" s="32" t="n">
        <v>22650</v>
      </c>
      <c r="P33" s="32" t="n">
        <v>24897</v>
      </c>
      <c r="Q33" s="36"/>
      <c r="R33" s="68"/>
      <c r="S33" s="69" t="n">
        <v>1</v>
      </c>
      <c r="T33" s="32" t="n">
        <f aca="false">(P33-O33)*S33</f>
        <v>2247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596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596</v>
      </c>
      <c r="I35" s="32" t="n">
        <f aca="false">0.4*C35</f>
        <v>238.4</v>
      </c>
      <c r="J35" s="63"/>
      <c r="K35" s="63"/>
      <c r="L35" s="63"/>
      <c r="M35" s="35"/>
      <c r="N35" s="35"/>
      <c r="O35" s="32" t="n">
        <v>4237</v>
      </c>
      <c r="P35" s="32" t="n">
        <v>4833</v>
      </c>
      <c r="Q35" s="36"/>
      <c r="R35" s="94"/>
      <c r="S35" s="32" t="n">
        <v>1</v>
      </c>
      <c r="T35" s="32" t="n">
        <f aca="false">(P35-O35)*S35</f>
        <v>596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18227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18227</v>
      </c>
      <c r="I36" s="32" t="n">
        <f aca="false">0.4*C36</f>
        <v>7290.8</v>
      </c>
      <c r="J36" s="63"/>
      <c r="K36" s="63"/>
      <c r="L36" s="63"/>
      <c r="M36" s="35"/>
      <c r="N36" s="35"/>
      <c r="O36" s="32" t="n">
        <v>28571.7</v>
      </c>
      <c r="P36" s="32" t="n">
        <v>28811.7</v>
      </c>
      <c r="Q36" s="36"/>
      <c r="R36" s="42"/>
      <c r="S36" s="32" t="n">
        <v>80</v>
      </c>
      <c r="T36" s="32" t="n">
        <f aca="false">(P36-O36)*S36-T35-T271-T272-T270-T279-T280-T282-T284</f>
        <v>18227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356.31</v>
      </c>
      <c r="D37" s="32"/>
      <c r="E37" s="32" t="n">
        <f aca="false">F37+G37</f>
        <v>23.31</v>
      </c>
      <c r="F37" s="32" t="n">
        <f aca="false">0.04*H37</f>
        <v>13.32</v>
      </c>
      <c r="G37" s="32" t="n">
        <f aca="false">0.03*H37</f>
        <v>9.99</v>
      </c>
      <c r="H37" s="32" t="n">
        <f aca="false">T37</f>
        <v>333</v>
      </c>
      <c r="I37" s="32" t="n">
        <f aca="false">0.6*C37</f>
        <v>213.786</v>
      </c>
      <c r="J37" s="35"/>
      <c r="K37" s="35"/>
      <c r="L37" s="35"/>
      <c r="M37" s="35"/>
      <c r="N37" s="35"/>
      <c r="O37" s="32" t="n">
        <v>77952</v>
      </c>
      <c r="P37" s="32" t="n">
        <v>78285</v>
      </c>
      <c r="Q37" s="36"/>
      <c r="R37" s="68"/>
      <c r="S37" s="69" t="n">
        <v>1</v>
      </c>
      <c r="T37" s="32" t="n">
        <f aca="false">(P37-O37)*S37</f>
        <v>333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3289.18000000006</v>
      </c>
      <c r="D39" s="32"/>
      <c r="E39" s="32" t="n">
        <f aca="false">F39+G39</f>
        <v>215.180000000004</v>
      </c>
      <c r="F39" s="32" t="n">
        <f aca="false">0.04*H39</f>
        <v>122.960000000002</v>
      </c>
      <c r="G39" s="126" t="n">
        <f aca="false">0.03*H39</f>
        <v>92.2200000000018</v>
      </c>
      <c r="H39" s="32" t="n">
        <f aca="false">T39-H214-H216-H215-H213-H188-H169-H232-H233</f>
        <v>3074.00000000006</v>
      </c>
      <c r="I39" s="32" t="n">
        <f aca="false">0.4*C39</f>
        <v>1315.67200000003</v>
      </c>
      <c r="J39" s="63"/>
      <c r="K39" s="63"/>
      <c r="L39" s="63"/>
      <c r="M39" s="35"/>
      <c r="N39" s="35"/>
      <c r="O39" s="127" t="n">
        <v>15444.3</v>
      </c>
      <c r="P39" s="127" t="n">
        <v>15663.2</v>
      </c>
      <c r="Q39" s="36"/>
      <c r="R39" s="37"/>
      <c r="S39" s="32" t="n">
        <v>40</v>
      </c>
      <c r="T39" s="32" t="n">
        <f aca="false">(P39-O39)*S39</f>
        <v>8756.00000000006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1778.34</v>
      </c>
      <c r="D40" s="32"/>
      <c r="E40" s="32" t="n">
        <f aca="false">F40+G40</f>
        <v>116.34</v>
      </c>
      <c r="F40" s="32" t="n">
        <f aca="false">0.04*H40</f>
        <v>66.48</v>
      </c>
      <c r="G40" s="126" t="n">
        <f aca="false">0.03*H40</f>
        <v>49.86</v>
      </c>
      <c r="H40" s="32" t="n">
        <f aca="false">T40-T232</f>
        <v>1662</v>
      </c>
      <c r="I40" s="32" t="n">
        <f aca="false">0.4*C40</f>
        <v>711.336</v>
      </c>
      <c r="J40" s="63"/>
      <c r="K40" s="63"/>
      <c r="L40" s="63"/>
      <c r="M40" s="35"/>
      <c r="N40" s="35"/>
      <c r="O40" s="32" t="n">
        <v>34839</v>
      </c>
      <c r="P40" s="32" t="n">
        <v>34927</v>
      </c>
      <c r="Q40" s="36"/>
      <c r="R40" s="37"/>
      <c r="S40" s="32" t="n">
        <v>40</v>
      </c>
      <c r="T40" s="32" t="n">
        <f aca="false">(P40-O40)*S40</f>
        <v>3520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1931</v>
      </c>
      <c r="D41" s="131"/>
      <c r="E41" s="130" t="n">
        <f aca="false">F41+G41</f>
        <v>135.17</v>
      </c>
      <c r="F41" s="130" t="n">
        <f aca="false">0.04*H41</f>
        <v>77.24</v>
      </c>
      <c r="G41" s="130" t="n">
        <f aca="false">0.03*H41</f>
        <v>57.93</v>
      </c>
      <c r="H41" s="131" t="n">
        <f aca="false">T41</f>
        <v>1931</v>
      </c>
      <c r="I41" s="132" t="n">
        <f aca="false">C41*0.4</f>
        <v>772.4</v>
      </c>
      <c r="J41" s="133"/>
      <c r="K41" s="133"/>
      <c r="L41" s="133"/>
      <c r="M41" s="133"/>
      <c r="N41" s="133"/>
      <c r="O41" s="131" t="n">
        <v>17662</v>
      </c>
      <c r="P41" s="131" t="n">
        <v>19593</v>
      </c>
      <c r="Q41" s="134"/>
      <c r="R41" s="135"/>
      <c r="S41" s="135" t="n">
        <v>1</v>
      </c>
      <c r="T41" s="131" t="n">
        <f aca="false">(P41-O41)*S41</f>
        <v>1931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3184</v>
      </c>
      <c r="D42" s="126"/>
      <c r="E42" s="32" t="n">
        <f aca="false">F42+G42</f>
        <v>222.88</v>
      </c>
      <c r="F42" s="32" t="n">
        <f aca="false">0.04*H42</f>
        <v>127.36</v>
      </c>
      <c r="G42" s="32" t="n">
        <f aca="false">0.03*H42</f>
        <v>95.52</v>
      </c>
      <c r="H42" s="126" t="n">
        <f aca="false">T42</f>
        <v>3184</v>
      </c>
      <c r="I42" s="127" t="n">
        <f aca="false">C42*0.4</f>
        <v>1273.6</v>
      </c>
      <c r="J42" s="63"/>
      <c r="K42" s="63"/>
      <c r="L42" s="63"/>
      <c r="M42" s="63"/>
      <c r="N42" s="63"/>
      <c r="O42" s="126" t="n">
        <v>31451</v>
      </c>
      <c r="P42" s="126" t="n">
        <v>34635</v>
      </c>
      <c r="Q42" s="138"/>
      <c r="R42" s="139"/>
      <c r="S42" s="139" t="n">
        <v>1</v>
      </c>
      <c r="T42" s="126" t="n">
        <f aca="false">(P42-O42)*S42</f>
        <v>3184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862</v>
      </c>
      <c r="D43" s="32"/>
      <c r="E43" s="32"/>
      <c r="F43" s="32"/>
      <c r="G43" s="126" t="n">
        <v>0</v>
      </c>
      <c r="H43" s="32" t="n">
        <f aca="false">T43</f>
        <v>862</v>
      </c>
      <c r="I43" s="32" t="n">
        <f aca="false">0.4*C43</f>
        <v>344.8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474.1</v>
      </c>
      <c r="O43" s="32" t="n">
        <v>44099</v>
      </c>
      <c r="P43" s="32" t="n">
        <v>44961</v>
      </c>
      <c r="Q43" s="36"/>
      <c r="R43" s="42"/>
      <c r="S43" s="32" t="n">
        <v>1</v>
      </c>
      <c r="T43" s="32" t="n">
        <f aca="false">(P43-O43)*S43</f>
        <v>862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25933.3331999998</v>
      </c>
      <c r="D44" s="109"/>
      <c r="E44" s="109" t="n">
        <f aca="false">F44+G44</f>
        <v>1696.57319999998</v>
      </c>
      <c r="F44" s="109" t="n">
        <f aca="false">0.04*H44</f>
        <v>969.470399999991</v>
      </c>
      <c r="G44" s="109" t="n">
        <f aca="false">0.03*H44</f>
        <v>727.102799999993</v>
      </c>
      <c r="H44" s="109" t="n">
        <f aca="false">T44</f>
        <v>24236.7599999998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39748.934</v>
      </c>
      <c r="P44" s="32" t="n">
        <v>39950.907</v>
      </c>
      <c r="Q44" s="35" t="s">
        <v>35</v>
      </c>
      <c r="R44" s="37"/>
      <c r="S44" s="69" t="n">
        <v>120</v>
      </c>
      <c r="T44" s="32" t="n">
        <f aca="false">(P44-O44)*S44</f>
        <v>24236.7599999998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1997</v>
      </c>
      <c r="D45" s="130"/>
      <c r="E45" s="130"/>
      <c r="F45" s="130"/>
      <c r="G45" s="131" t="n">
        <v>0</v>
      </c>
      <c r="H45" s="130" t="n">
        <f aca="false">T45</f>
        <v>1997</v>
      </c>
      <c r="I45" s="130" t="n">
        <f aca="false">0.4*C45</f>
        <v>798.8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1098.35</v>
      </c>
      <c r="O45" s="130" t="n">
        <v>284678</v>
      </c>
      <c r="P45" s="130" t="n">
        <v>287121</v>
      </c>
      <c r="Q45" s="144"/>
      <c r="R45" s="145"/>
      <c r="S45" s="130" t="n">
        <v>1</v>
      </c>
      <c r="T45" s="130" t="n">
        <f aca="false">(P45-O45)*S45-446</f>
        <v>1997</v>
      </c>
      <c r="U45" s="136" t="n">
        <v>15695</v>
      </c>
      <c r="V45" s="129" t="s">
        <v>90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76.9000000000001</v>
      </c>
      <c r="D46" s="126"/>
      <c r="E46" s="32" t="n">
        <f aca="false">F46+G46</f>
        <v>5.38300000000001</v>
      </c>
      <c r="F46" s="32" t="n">
        <f aca="false">0.04*H46</f>
        <v>3.076</v>
      </c>
      <c r="G46" s="32" t="n">
        <f aca="false">0.03*H46</f>
        <v>2.307</v>
      </c>
      <c r="H46" s="126" t="n">
        <f aca="false">T46</f>
        <v>76.9000000000001</v>
      </c>
      <c r="I46" s="127" t="n">
        <f aca="false">C46*0.4</f>
        <v>30.76</v>
      </c>
      <c r="J46" s="63"/>
      <c r="K46" s="63"/>
      <c r="L46" s="63"/>
      <c r="M46" s="63"/>
      <c r="N46" s="63"/>
      <c r="O46" s="126" t="n">
        <v>2310</v>
      </c>
      <c r="P46" s="126" t="n">
        <v>2386.9</v>
      </c>
      <c r="Q46" s="138"/>
      <c r="R46" s="139"/>
      <c r="S46" s="139" t="n">
        <v>1</v>
      </c>
      <c r="T46" s="126" t="n">
        <f aca="false">(P46-O46)*S46</f>
        <v>76.9000000000001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9581</v>
      </c>
      <c r="D47" s="126"/>
      <c r="E47" s="32" t="n">
        <f aca="false">F47+G47</f>
        <v>670.67</v>
      </c>
      <c r="F47" s="32" t="n">
        <f aca="false">0.04*H47</f>
        <v>383.24</v>
      </c>
      <c r="G47" s="32" t="n">
        <f aca="false">0.03*H47</f>
        <v>287.43</v>
      </c>
      <c r="H47" s="126" t="n">
        <f aca="false">T47</f>
        <v>9581</v>
      </c>
      <c r="I47" s="127" t="n">
        <f aca="false">C47*0.4</f>
        <v>3832.4</v>
      </c>
      <c r="J47" s="63"/>
      <c r="K47" s="63"/>
      <c r="L47" s="63"/>
      <c r="M47" s="63"/>
      <c r="N47" s="63"/>
      <c r="O47" s="126" t="n">
        <v>96674</v>
      </c>
      <c r="P47" s="126" t="n">
        <v>106255</v>
      </c>
      <c r="Q47" s="138"/>
      <c r="R47" s="139"/>
      <c r="S47" s="139" t="n">
        <v>1</v>
      </c>
      <c r="T47" s="126" t="n">
        <f aca="false">(P47-O47)*S47</f>
        <v>9581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95</v>
      </c>
      <c r="C48" s="32" t="n">
        <f aca="false">H48+E48</f>
        <v>10138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10138</v>
      </c>
      <c r="I48" s="32" t="n">
        <f aca="false">0.4*C48</f>
        <v>4055.2</v>
      </c>
      <c r="J48" s="63"/>
      <c r="K48" s="63"/>
      <c r="L48" s="63"/>
      <c r="M48" s="35"/>
      <c r="N48" s="35"/>
      <c r="O48" s="32" t="n">
        <v>79936</v>
      </c>
      <c r="P48" s="32" t="n">
        <v>90074</v>
      </c>
      <c r="Q48" s="36"/>
      <c r="R48" s="94"/>
      <c r="S48" s="32" t="n">
        <v>1</v>
      </c>
      <c r="T48" s="32" t="n">
        <f aca="false">(P48-O48)*S48</f>
        <v>10138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4101</v>
      </c>
      <c r="D49" s="126"/>
      <c r="E49" s="32" t="n">
        <f aca="false">F49+G49</f>
        <v>287.07</v>
      </c>
      <c r="F49" s="32" t="n">
        <f aca="false">0.04*H49</f>
        <v>164.04</v>
      </c>
      <c r="G49" s="32" t="n">
        <f aca="false">0.03*H49</f>
        <v>123.03</v>
      </c>
      <c r="H49" s="126" t="n">
        <f aca="false">T49</f>
        <v>4101</v>
      </c>
      <c r="I49" s="127" t="n">
        <f aca="false">C49*0.4</f>
        <v>1640.4</v>
      </c>
      <c r="J49" s="63"/>
      <c r="K49" s="63"/>
      <c r="L49" s="63"/>
      <c r="M49" s="63"/>
      <c r="N49" s="63"/>
      <c r="O49" s="126" t="n">
        <v>58850</v>
      </c>
      <c r="P49" s="126" t="n">
        <v>64435</v>
      </c>
      <c r="Q49" s="138"/>
      <c r="R49" s="139"/>
      <c r="S49" s="139" t="n">
        <v>1</v>
      </c>
      <c r="T49" s="126" t="n">
        <f aca="false">(P49-O49)*S49-T225-T223-T227-T226-T228</f>
        <v>4101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13867.2</v>
      </c>
      <c r="D53" s="155"/>
      <c r="E53" s="155" t="n">
        <f aca="false">F53+G53</f>
        <v>907.2</v>
      </c>
      <c r="F53" s="155" t="n">
        <f aca="false">0.04*H53</f>
        <v>518.4</v>
      </c>
      <c r="G53" s="155" t="n">
        <f aca="false">0.03*H53</f>
        <v>388.8</v>
      </c>
      <c r="H53" s="155" t="n">
        <f aca="false">T53</f>
        <v>12960</v>
      </c>
      <c r="I53" s="155" t="n">
        <f aca="false">0.6*C53</f>
        <v>8320.32</v>
      </c>
      <c r="J53" s="156"/>
      <c r="K53" s="156"/>
      <c r="L53" s="156"/>
      <c r="M53" s="156"/>
      <c r="N53" s="156"/>
      <c r="O53" s="155" t="n">
        <v>27354</v>
      </c>
      <c r="P53" s="155" t="n">
        <v>27678</v>
      </c>
      <c r="Q53" s="157"/>
      <c r="R53" s="158"/>
      <c r="S53" s="159" t="n">
        <v>40</v>
      </c>
      <c r="T53" s="155" t="n">
        <f aca="false">(P53-O53)*S53</f>
        <v>12960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338445.568599998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873</v>
      </c>
      <c r="D57" s="126"/>
      <c r="E57" s="32" t="n">
        <f aca="false">F57+G57</f>
        <v>61.11</v>
      </c>
      <c r="F57" s="32" t="n">
        <f aca="false">0.04*H57</f>
        <v>34.92</v>
      </c>
      <c r="G57" s="32" t="n">
        <f aca="false">0.03*H57</f>
        <v>26.19</v>
      </c>
      <c r="H57" s="126" t="n">
        <f aca="false">T57</f>
        <v>873</v>
      </c>
      <c r="I57" s="127" t="n">
        <f aca="false">C57*0.4</f>
        <v>349.2</v>
      </c>
      <c r="J57" s="63"/>
      <c r="K57" s="63"/>
      <c r="L57" s="63"/>
      <c r="M57" s="63"/>
      <c r="N57" s="63"/>
      <c r="O57" s="126" t="n">
        <v>381173</v>
      </c>
      <c r="P57" s="126" t="n">
        <v>382046</v>
      </c>
      <c r="Q57" s="138"/>
      <c r="R57" s="139"/>
      <c r="S57" s="139" t="n">
        <v>1</v>
      </c>
      <c r="T57" s="126" t="n">
        <f aca="false">(P57-O57)*S57</f>
        <v>873</v>
      </c>
      <c r="U57" s="116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2272.52000000008</v>
      </c>
      <c r="D58" s="126"/>
      <c r="E58" s="32"/>
      <c r="F58" s="32"/>
      <c r="G58" s="32"/>
      <c r="H58" s="126" t="n">
        <f aca="false">T58</f>
        <v>2272.52000000008</v>
      </c>
      <c r="I58" s="126" t="n">
        <f aca="false">T59</f>
        <v>108</v>
      </c>
      <c r="J58" s="63"/>
      <c r="K58" s="63"/>
      <c r="L58" s="63"/>
      <c r="M58" s="63"/>
      <c r="N58" s="63"/>
      <c r="O58" s="126" t="n">
        <v>20448.913</v>
      </c>
      <c r="P58" s="126" t="n">
        <v>20692.632</v>
      </c>
      <c r="Q58" s="138"/>
      <c r="R58" s="139"/>
      <c r="S58" s="139" t="n">
        <v>80</v>
      </c>
      <c r="T58" s="126" t="n">
        <f aca="false">(P58-O58)*S58-T624</f>
        <v>2272.52000000008</v>
      </c>
      <c r="U58" s="116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108</v>
      </c>
      <c r="D59" s="126"/>
      <c r="E59" s="32" t="n">
        <f aca="false">F59+G59</f>
        <v>7.56</v>
      </c>
      <c r="F59" s="32" t="n">
        <f aca="false">0.04*H59</f>
        <v>4.32</v>
      </c>
      <c r="G59" s="32" t="n">
        <f aca="false">0.03*H59</f>
        <v>3.24</v>
      </c>
      <c r="H59" s="126" t="n">
        <f aca="false">T59</f>
        <v>108</v>
      </c>
      <c r="I59" s="127" t="n">
        <f aca="false">C59*0.4</f>
        <v>43.2</v>
      </c>
      <c r="J59" s="63"/>
      <c r="K59" s="63"/>
      <c r="L59" s="63"/>
      <c r="M59" s="63"/>
      <c r="N59" s="63"/>
      <c r="O59" s="126" t="n">
        <v>11560</v>
      </c>
      <c r="P59" s="126" t="n">
        <v>11668</v>
      </c>
      <c r="Q59" s="138"/>
      <c r="R59" s="139"/>
      <c r="S59" s="139" t="n">
        <v>1</v>
      </c>
      <c r="T59" s="126" t="n">
        <f aca="false">(P59-O59)*S59</f>
        <v>108</v>
      </c>
      <c r="U59" s="3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1121.99999999999</v>
      </c>
      <c r="D60" s="126"/>
      <c r="E60" s="32"/>
      <c r="F60" s="32"/>
      <c r="G60" s="32"/>
      <c r="H60" s="126" t="n">
        <f aca="false">T60</f>
        <v>1121.99999999999</v>
      </c>
      <c r="I60" s="126" t="n">
        <f aca="false">T61</f>
        <v>688</v>
      </c>
      <c r="J60" s="63"/>
      <c r="K60" s="63"/>
      <c r="L60" s="63"/>
      <c r="M60" s="63"/>
      <c r="N60" s="63"/>
      <c r="O60" s="126" t="n">
        <v>5403.64</v>
      </c>
      <c r="P60" s="126" t="n">
        <v>5422.34</v>
      </c>
      <c r="Q60" s="138"/>
      <c r="R60" s="139"/>
      <c r="S60" s="139" t="n">
        <v>60</v>
      </c>
      <c r="T60" s="126" t="n">
        <f aca="false">(P60-O60)*S60</f>
        <v>1121.99999999999</v>
      </c>
      <c r="U60" s="116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688</v>
      </c>
      <c r="D61" s="126"/>
      <c r="E61" s="32"/>
      <c r="F61" s="32"/>
      <c r="G61" s="32"/>
      <c r="H61" s="126" t="n">
        <f aca="false">T61</f>
        <v>688</v>
      </c>
      <c r="I61" s="126" t="n">
        <f aca="false">T62</f>
        <v>232</v>
      </c>
      <c r="J61" s="63"/>
      <c r="K61" s="63"/>
      <c r="L61" s="63"/>
      <c r="M61" s="63"/>
      <c r="N61" s="63"/>
      <c r="O61" s="126" t="n">
        <v>827.3</v>
      </c>
      <c r="P61" s="126" t="n">
        <v>844.8</v>
      </c>
      <c r="Q61" s="138"/>
      <c r="R61" s="139"/>
      <c r="S61" s="139" t="n">
        <v>120</v>
      </c>
      <c r="T61" s="126" t="n">
        <f aca="false">(P61-O61)*S61-T636-T59-T65-T62</f>
        <v>688</v>
      </c>
      <c r="U61" s="116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232</v>
      </c>
      <c r="D62" s="126"/>
      <c r="E62" s="32"/>
      <c r="F62" s="32"/>
      <c r="G62" s="32"/>
      <c r="H62" s="126" t="n">
        <f aca="false">T62</f>
        <v>232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12123</v>
      </c>
      <c r="P62" s="126" t="n">
        <v>12355</v>
      </c>
      <c r="Q62" s="138"/>
      <c r="R62" s="139"/>
      <c r="S62" s="139" t="n">
        <v>1</v>
      </c>
      <c r="T62" s="126" t="n">
        <f aca="false">(P62-O62)*S62</f>
        <v>232</v>
      </c>
      <c r="U62" s="82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82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802.000000000007</v>
      </c>
      <c r="D64" s="179"/>
      <c r="E64" s="40"/>
      <c r="F64" s="40"/>
      <c r="G64" s="40"/>
      <c r="H64" s="179" t="n">
        <f aca="false">T64</f>
        <v>802.000000000007</v>
      </c>
      <c r="I64" s="179" t="n">
        <f aca="false">T64*0.3</f>
        <v>240.600000000002</v>
      </c>
      <c r="J64" s="63"/>
      <c r="K64" s="63"/>
      <c r="L64" s="63"/>
      <c r="M64" s="63"/>
      <c r="N64" s="63"/>
      <c r="O64" s="180" t="n">
        <v>3862.2</v>
      </c>
      <c r="P64" s="180" t="n">
        <v>3902.3</v>
      </c>
      <c r="Q64" s="138"/>
      <c r="R64" s="181"/>
      <c r="S64" s="182" t="n">
        <v>20</v>
      </c>
      <c r="T64" s="179" t="n">
        <f aca="false">(P64-O64)*S64</f>
        <v>802.000000000007</v>
      </c>
      <c r="U64" s="116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1072</v>
      </c>
      <c r="D65" s="126"/>
      <c r="E65" s="32"/>
      <c r="F65" s="32"/>
      <c r="G65" s="32"/>
      <c r="H65" s="126" t="n">
        <f aca="false">T65</f>
        <v>1072</v>
      </c>
      <c r="I65" s="126" t="n">
        <f aca="false">T65*0.3</f>
        <v>321.6</v>
      </c>
      <c r="J65" s="37"/>
      <c r="K65" s="37"/>
      <c r="L65" s="37"/>
      <c r="M65" s="37"/>
      <c r="N65" s="37"/>
      <c r="O65" s="32" t="n">
        <v>215902</v>
      </c>
      <c r="P65" s="32" t="n">
        <v>216974</v>
      </c>
      <c r="Q65" s="126"/>
      <c r="R65" s="126"/>
      <c r="S65" s="32" t="n">
        <v>1</v>
      </c>
      <c r="T65" s="126" t="n">
        <f aca="false">(P65-O65)*S65</f>
        <v>1072</v>
      </c>
      <c r="U65" s="116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7169.52000000007</v>
      </c>
      <c r="D66" s="186"/>
      <c r="E66" s="187"/>
      <c r="F66" s="187"/>
      <c r="G66" s="187"/>
      <c r="H66" s="186"/>
      <c r="I66" s="188" t="n">
        <f aca="false">SUM(I56:I65)</f>
        <v>1982.6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12183.39+30327.6</f>
        <v>42510.99</v>
      </c>
      <c r="P68" s="32" t="n">
        <f aca="false">12459.05+30905.94</f>
        <v>43364.99</v>
      </c>
      <c r="Q68" s="126"/>
      <c r="R68" s="126"/>
      <c r="S68" s="32" t="n">
        <v>80</v>
      </c>
      <c r="T68" s="126" t="n">
        <f aca="false">(P68-O68)*S68-T72-T73</f>
        <v>62408</v>
      </c>
      <c r="U68" s="116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10348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16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8794</v>
      </c>
      <c r="D70" s="32"/>
      <c r="E70" s="32" t="n">
        <f aca="false">F70+G70</f>
        <v>615.58</v>
      </c>
      <c r="F70" s="32" t="n">
        <f aca="false">0.04*H70</f>
        <v>351.76</v>
      </c>
      <c r="G70" s="32" t="n">
        <f aca="false">0.03*H70</f>
        <v>263.82</v>
      </c>
      <c r="H70" s="32" t="n">
        <f aca="false">T70</f>
        <v>8794</v>
      </c>
      <c r="I70" s="32" t="n">
        <f aca="false">0.6*C70</f>
        <v>5276.4</v>
      </c>
      <c r="J70" s="35"/>
      <c r="K70" s="35"/>
      <c r="L70" s="35"/>
      <c r="M70" s="35"/>
      <c r="N70" s="35"/>
      <c r="O70" s="32" t="n">
        <f aca="false">161667+7902</f>
        <v>169569</v>
      </c>
      <c r="P70" s="32" t="n">
        <f aca="false">168713+9650</f>
        <v>178363</v>
      </c>
      <c r="Q70" s="36"/>
      <c r="R70" s="42"/>
      <c r="S70" s="69" t="n">
        <v>1</v>
      </c>
      <c r="T70" s="32" t="n">
        <f aca="false">(P70-O70)*S70</f>
        <v>8794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17552.53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4327.32+3854.51</f>
        <v>8181.83</v>
      </c>
      <c r="P71" s="32" t="n">
        <f aca="false">4454.96+3856.22</f>
        <v>8311.18</v>
      </c>
      <c r="Q71" s="126"/>
      <c r="R71" s="126"/>
      <c r="S71" s="32" t="n">
        <v>80</v>
      </c>
      <c r="T71" s="126" t="n">
        <f aca="false">(P71-O71)*S71</f>
        <v>10348</v>
      </c>
      <c r="U71" s="116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5403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5403</v>
      </c>
      <c r="I72" s="32" t="n">
        <f aca="false">0.4*C72</f>
        <v>2161.2</v>
      </c>
      <c r="J72" s="63"/>
      <c r="K72" s="63"/>
      <c r="L72" s="63"/>
      <c r="M72" s="35"/>
      <c r="N72" s="35"/>
      <c r="O72" s="32" t="n">
        <v>44794</v>
      </c>
      <c r="P72" s="32" t="n">
        <v>50197</v>
      </c>
      <c r="Q72" s="36"/>
      <c r="R72" s="94"/>
      <c r="S72" s="32" t="n">
        <v>1</v>
      </c>
      <c r="T72" s="32" t="n">
        <f aca="false">(P72-O72)*S72</f>
        <v>5403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544.63</v>
      </c>
      <c r="D73" s="32"/>
      <c r="E73" s="32" t="n">
        <f aca="false">F73+G73</f>
        <v>35.63</v>
      </c>
      <c r="F73" s="32" t="n">
        <f aca="false">0.04*H73</f>
        <v>20.36</v>
      </c>
      <c r="G73" s="32" t="n">
        <f aca="false">0.03*H73</f>
        <v>15.27</v>
      </c>
      <c r="H73" s="32" t="n">
        <f aca="false">T73</f>
        <v>509</v>
      </c>
      <c r="I73" s="32" t="n">
        <f aca="false">0.6*C73</f>
        <v>326.778</v>
      </c>
      <c r="J73" s="63"/>
      <c r="K73" s="63"/>
      <c r="L73" s="63"/>
      <c r="M73" s="63"/>
      <c r="N73" s="63"/>
      <c r="O73" s="32" t="n">
        <v>14628</v>
      </c>
      <c r="P73" s="32" t="n">
        <v>15137</v>
      </c>
      <c r="Q73" s="126"/>
      <c r="R73" s="126"/>
      <c r="S73" s="32" t="n">
        <v>1</v>
      </c>
      <c r="T73" s="32" t="n">
        <f aca="false">(P73-O73)*S73</f>
        <v>509</v>
      </c>
      <c r="U73" s="116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44163.16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36289.6000000003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40.7999999999993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4066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40.7999999999993</v>
      </c>
      <c r="U77" s="136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36248.8000000003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8872.32</v>
      </c>
      <c r="P78" s="130" t="n">
        <v>9598.64</v>
      </c>
      <c r="Q78" s="213" t="s">
        <v>39</v>
      </c>
      <c r="R78" s="213"/>
      <c r="S78" s="130" t="n">
        <v>50</v>
      </c>
      <c r="T78" s="130" t="n">
        <f aca="false">(P78-O78)*S78-T98</f>
        <v>36248.8000000003</v>
      </c>
      <c r="U78" s="136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388.41</v>
      </c>
      <c r="D80" s="130"/>
      <c r="E80" s="130" t="n">
        <f aca="false">F80+G80</f>
        <v>25.41</v>
      </c>
      <c r="F80" s="130" t="n">
        <f aca="false">0.04*H80</f>
        <v>14.52</v>
      </c>
      <c r="G80" s="130" t="n">
        <f aca="false">0.03*H80</f>
        <v>10.89</v>
      </c>
      <c r="H80" s="130" t="n">
        <f aca="false">T80</f>
        <v>363</v>
      </c>
      <c r="I80" s="130" t="n">
        <f aca="false">0.6*C80</f>
        <v>233.046</v>
      </c>
      <c r="J80" s="133"/>
      <c r="K80" s="133"/>
      <c r="L80" s="133"/>
      <c r="M80" s="133"/>
      <c r="N80" s="133"/>
      <c r="O80" s="130" t="n">
        <v>3291</v>
      </c>
      <c r="P80" s="130" t="n">
        <v>3654</v>
      </c>
      <c r="Q80" s="131"/>
      <c r="R80" s="131"/>
      <c r="S80" s="130" t="n">
        <v>1</v>
      </c>
      <c r="T80" s="130" t="n">
        <f aca="false">(P80-O80)*S80</f>
        <v>363</v>
      </c>
      <c r="U80" s="136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36289.6000000003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2540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2540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3676.4</v>
      </c>
      <c r="P83" s="130" t="n">
        <v>3739.9</v>
      </c>
      <c r="Q83" s="213" t="s">
        <v>39</v>
      </c>
      <c r="R83" s="213"/>
      <c r="S83" s="130" t="n">
        <v>40</v>
      </c>
      <c r="T83" s="130" t="n">
        <f aca="false">(P83-O83)*S83</f>
        <v>2540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14773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14773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2552</v>
      </c>
      <c r="P84" s="130" t="n">
        <v>2815.5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14773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146</v>
      </c>
      <c r="C85" s="190" t="n">
        <f aca="false">SUM(C54+C74+C81+C66+C83+C84)</f>
        <v>443380.848599999</v>
      </c>
      <c r="D85" s="148"/>
      <c r="E85" s="190"/>
      <c r="F85" s="148"/>
      <c r="G85" s="148"/>
      <c r="H85" s="190"/>
      <c r="I85" s="148" t="n">
        <f aca="false">SUM(I8:I43)+I74+I81+I66</f>
        <v>201415.941999999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26664.2799999999</v>
      </c>
      <c r="D88" s="32"/>
      <c r="E88" s="32"/>
      <c r="F88" s="32"/>
      <c r="G88" s="32"/>
      <c r="H88" s="32" t="n">
        <f aca="false">T88</f>
        <v>33854.2799999999</v>
      </c>
      <c r="I88" s="32" t="n">
        <v>0</v>
      </c>
      <c r="J88" s="35"/>
      <c r="K88" s="35"/>
      <c r="L88" s="35"/>
      <c r="M88" s="35"/>
      <c r="N88" s="35"/>
      <c r="O88" s="32" t="n">
        <v>37782.709</v>
      </c>
      <c r="P88" s="32" t="n">
        <v>38629.066</v>
      </c>
      <c r="Q88" s="36"/>
      <c r="R88" s="42"/>
      <c r="S88" s="32" t="n">
        <v>40</v>
      </c>
      <c r="T88" s="32" t="n">
        <f aca="false">(P88-O88)*S88</f>
        <v>33854.2799999999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4207</v>
      </c>
      <c r="D90" s="126"/>
      <c r="E90" s="32" t="n">
        <f aca="false">247</f>
        <v>247</v>
      </c>
      <c r="F90" s="32"/>
      <c r="G90" s="32"/>
      <c r="H90" s="32" t="n">
        <f aca="false">T90</f>
        <v>3960</v>
      </c>
      <c r="I90" s="32"/>
      <c r="J90" s="35"/>
      <c r="K90" s="35"/>
      <c r="L90" s="35"/>
      <c r="M90" s="35"/>
      <c r="N90" s="35"/>
      <c r="O90" s="32" t="n">
        <v>14887</v>
      </c>
      <c r="P90" s="32" t="n">
        <v>15019</v>
      </c>
      <c r="Q90" s="234"/>
      <c r="R90" s="235"/>
      <c r="S90" s="69" t="n">
        <v>30</v>
      </c>
      <c r="T90" s="32" t="n">
        <f aca="false">(P90-O90)*S90</f>
        <v>3960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33854.2799999999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8865.83999999995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8865.83999999995</v>
      </c>
      <c r="I96" s="130" t="n">
        <f aca="false">0.5*C96</f>
        <v>4432.91999999998</v>
      </c>
      <c r="J96" s="212"/>
      <c r="K96" s="212"/>
      <c r="L96" s="212"/>
      <c r="M96" s="212"/>
      <c r="N96" s="212"/>
      <c r="O96" s="251" t="n">
        <v>13291.298</v>
      </c>
      <c r="P96" s="251" t="n">
        <v>13512.944</v>
      </c>
      <c r="Q96" s="144"/>
      <c r="R96" s="252"/>
      <c r="S96" s="253" t="n">
        <v>40</v>
      </c>
      <c r="T96" s="130" t="n">
        <f aca="false">(P96-O96)*S96</f>
        <v>8865.83999999995</v>
      </c>
      <c r="U96" s="136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136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31091.1999999997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31091.1999999997</v>
      </c>
      <c r="I98" s="130" t="n">
        <f aca="false">0.6*C98</f>
        <v>18654.7199999998</v>
      </c>
      <c r="J98" s="212"/>
      <c r="K98" s="212"/>
      <c r="L98" s="212"/>
      <c r="M98" s="212"/>
      <c r="N98" s="212"/>
      <c r="O98" s="130" t="n">
        <v>64090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67.1999999997206</v>
      </c>
      <c r="U98" s="136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1958</v>
      </c>
      <c r="P99" s="130" t="n">
        <v>2151.9</v>
      </c>
      <c r="Q99" s="254"/>
      <c r="R99" s="255"/>
      <c r="S99" s="253" t="n">
        <v>80</v>
      </c>
      <c r="T99" s="130" t="n">
        <f aca="false">(P99-O99)*S99*2</f>
        <v>31024</v>
      </c>
      <c r="U99" s="136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24" t="s">
        <v>161</v>
      </c>
      <c r="C101" s="250" t="n">
        <f aca="false">H101+E101</f>
        <v>17660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17660</v>
      </c>
      <c r="I101" s="130" t="n">
        <f aca="false">T103+0.5*(T108+T105)</f>
        <v>2920</v>
      </c>
      <c r="J101" s="212"/>
      <c r="K101" s="212"/>
      <c r="L101" s="212"/>
      <c r="M101" s="212"/>
      <c r="N101" s="212" t="s">
        <v>162</v>
      </c>
      <c r="O101" s="130"/>
      <c r="P101" s="130"/>
      <c r="Q101" s="254"/>
      <c r="R101" s="213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28364</v>
      </c>
      <c r="P102" s="130" t="n">
        <v>28561</v>
      </c>
      <c r="Q102" s="254"/>
      <c r="R102" s="213"/>
      <c r="S102" s="130" t="n">
        <v>60</v>
      </c>
      <c r="T102" s="130" t="n">
        <f aca="false">(P102-O102)*S102</f>
        <v>11820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136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136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5766</v>
      </c>
      <c r="P105" s="130" t="n">
        <v>5822</v>
      </c>
      <c r="Q105" s="254"/>
      <c r="R105" s="255"/>
      <c r="S105" s="130" t="n">
        <v>40</v>
      </c>
      <c r="T105" s="130" t="n">
        <f aca="false">(P105-O105)*S105</f>
        <v>2240</v>
      </c>
      <c r="U105" s="136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136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136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4914</v>
      </c>
      <c r="P108" s="130" t="n">
        <v>5004</v>
      </c>
      <c r="Q108" s="254"/>
      <c r="R108" s="213"/>
      <c r="S108" s="130" t="n">
        <v>40</v>
      </c>
      <c r="T108" s="130" t="n">
        <f aca="false">(P108-O108)*S108</f>
        <v>3600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26525.84</v>
      </c>
      <c r="D109" s="190"/>
      <c r="E109" s="190"/>
      <c r="F109" s="148"/>
      <c r="G109" s="148"/>
      <c r="H109" s="190" t="n">
        <f aca="false">SUM(H99:H108)</f>
        <v>17660</v>
      </c>
      <c r="I109" s="190" t="n">
        <f aca="false">I101+I99</f>
        <v>2920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175</v>
      </c>
      <c r="D114" s="32"/>
      <c r="E114" s="32"/>
      <c r="F114" s="32" t="n">
        <f aca="false">0.04*H114</f>
        <v>7</v>
      </c>
      <c r="G114" s="32" t="n">
        <f aca="false">0.03*H114</f>
        <v>5.25</v>
      </c>
      <c r="H114" s="32" t="n">
        <f aca="false">T114</f>
        <v>175</v>
      </c>
      <c r="I114" s="32" t="n">
        <f aca="false">0.6*C114</f>
        <v>105</v>
      </c>
      <c r="J114" s="35"/>
      <c r="K114" s="35"/>
      <c r="L114" s="35"/>
      <c r="M114" s="35"/>
      <c r="N114" s="35" t="s">
        <v>170</v>
      </c>
      <c r="O114" s="32" t="n">
        <v>196522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175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8637.03999999997</v>
      </c>
      <c r="D115" s="32"/>
      <c r="E115" s="32" t="n">
        <f aca="false">F115+G115</f>
        <v>565.039999999998</v>
      </c>
      <c r="F115" s="32" t="n">
        <f aca="false">0.04*H115</f>
        <v>322.879999999999</v>
      </c>
      <c r="G115" s="32" t="n">
        <f aca="false">0.03*H115</f>
        <v>242.159999999999</v>
      </c>
      <c r="H115" s="32" t="n">
        <f aca="false">T115</f>
        <v>8071.99999999997</v>
      </c>
      <c r="I115" s="32" t="n">
        <f aca="false">0.6*C115</f>
        <v>5182.22399999998</v>
      </c>
      <c r="J115" s="35"/>
      <c r="K115" s="35"/>
      <c r="L115" s="35"/>
      <c r="M115" s="35"/>
      <c r="N115" s="35" t="s">
        <v>173</v>
      </c>
      <c r="O115" s="32" t="n">
        <v>8828.5</v>
      </c>
      <c r="P115" s="32" t="n">
        <v>8929.4</v>
      </c>
      <c r="Q115" s="234"/>
      <c r="R115" s="263"/>
      <c r="S115" s="69" t="n">
        <v>80</v>
      </c>
      <c r="T115" s="32" t="n">
        <f aca="false">(P115-O115)*S115</f>
        <v>8071.99999999997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62017.2</v>
      </c>
      <c r="D118" s="109"/>
      <c r="E118" s="109" t="n">
        <f aca="false">F118+G118</f>
        <v>4057.2</v>
      </c>
      <c r="F118" s="109" t="n">
        <f aca="false">0.04*H118</f>
        <v>2318.4</v>
      </c>
      <c r="G118" s="109" t="n">
        <f aca="false">0.03*H118</f>
        <v>1738.8</v>
      </c>
      <c r="H118" s="109" t="n">
        <f aca="false">T118</f>
        <v>57960</v>
      </c>
      <c r="I118" s="109" t="n">
        <v>11490</v>
      </c>
      <c r="J118" s="141"/>
      <c r="K118" s="141"/>
      <c r="L118" s="141"/>
      <c r="M118" s="141"/>
      <c r="N118" s="141"/>
      <c r="O118" s="109" t="n">
        <v>45038</v>
      </c>
      <c r="P118" s="109" t="n">
        <v>45521</v>
      </c>
      <c r="Q118" s="234"/>
      <c r="R118" s="274"/>
      <c r="S118" s="275" t="n">
        <v>120</v>
      </c>
      <c r="T118" s="32" t="n">
        <f aca="false">(P118-O118)*S118</f>
        <v>57960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28.89</v>
      </c>
      <c r="D119" s="32"/>
      <c r="E119" s="32" t="n">
        <f aca="false">F119+G119</f>
        <v>1.89</v>
      </c>
      <c r="F119" s="32" t="n">
        <f aca="false">0.04*H119</f>
        <v>1.08</v>
      </c>
      <c r="G119" s="32" t="n">
        <f aca="false">0.03*H119</f>
        <v>0.81</v>
      </c>
      <c r="H119" s="32" t="n">
        <f aca="false">T119</f>
        <v>27</v>
      </c>
      <c r="I119" s="32" t="n">
        <f aca="false">0.6*C119</f>
        <v>17.334</v>
      </c>
      <c r="J119" s="35"/>
      <c r="K119" s="35"/>
      <c r="L119" s="35"/>
      <c r="M119" s="35"/>
      <c r="N119" s="35"/>
      <c r="O119" s="32" t="n">
        <v>59533</v>
      </c>
      <c r="P119" s="32" t="n">
        <v>59560</v>
      </c>
      <c r="Q119" s="36"/>
      <c r="R119" s="42"/>
      <c r="S119" s="69" t="n">
        <v>1</v>
      </c>
      <c r="T119" s="32" t="n">
        <f aca="false">(P119-O119)*S119</f>
        <v>27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604.657</v>
      </c>
      <c r="D121" s="32"/>
      <c r="E121" s="32" t="n">
        <f aca="false">F121+G121</f>
        <v>39.557</v>
      </c>
      <c r="F121" s="32" t="n">
        <f aca="false">0.04*H121</f>
        <v>22.604</v>
      </c>
      <c r="G121" s="32" t="n">
        <f aca="false">0.03*H121</f>
        <v>16.953</v>
      </c>
      <c r="H121" s="32" t="n">
        <f aca="false">T121</f>
        <v>565.1</v>
      </c>
      <c r="I121" s="32" t="n">
        <f aca="false">0.6*C121</f>
        <v>362.7942</v>
      </c>
      <c r="J121" s="35"/>
      <c r="K121" s="35"/>
      <c r="L121" s="35"/>
      <c r="M121" s="35"/>
      <c r="N121" s="35"/>
      <c r="O121" s="32" t="n">
        <v>5275</v>
      </c>
      <c r="P121" s="32" t="n">
        <v>5840.1</v>
      </c>
      <c r="Q121" s="36"/>
      <c r="R121" s="42"/>
      <c r="S121" s="69" t="n">
        <v>1</v>
      </c>
      <c r="T121" s="32" t="n">
        <f aca="false">(P121-O121)*S121</f>
        <v>565.1</v>
      </c>
      <c r="U121" s="38"/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864.56</v>
      </c>
      <c r="D122" s="32"/>
      <c r="E122" s="32" t="n">
        <f aca="false">F122+G122</f>
        <v>56.56</v>
      </c>
      <c r="F122" s="32" t="n">
        <f aca="false">0.04*H122</f>
        <v>32.32</v>
      </c>
      <c r="G122" s="32" t="n">
        <f aca="false">0.03*H122</f>
        <v>24.24</v>
      </c>
      <c r="H122" s="32" t="n">
        <f aca="false">T122</f>
        <v>808</v>
      </c>
      <c r="I122" s="32" t="n">
        <f aca="false">0.6*C122</f>
        <v>518.736</v>
      </c>
      <c r="J122" s="35"/>
      <c r="K122" s="35"/>
      <c r="L122" s="35"/>
      <c r="M122" s="35"/>
      <c r="N122" s="35"/>
      <c r="O122" s="32" t="n">
        <f aca="false">56264+29407</f>
        <v>85671</v>
      </c>
      <c r="P122" s="32" t="n">
        <f aca="false">56805+29674</f>
        <v>86479</v>
      </c>
      <c r="Q122" s="36"/>
      <c r="R122" s="42"/>
      <c r="S122" s="69" t="n">
        <v>1</v>
      </c>
      <c r="T122" s="32" t="n">
        <f aca="false">(P122-O122)*S122</f>
        <v>808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2665.37</v>
      </c>
      <c r="D123" s="32"/>
      <c r="E123" s="32" t="n">
        <f aca="false">F123+G123</f>
        <v>174.37</v>
      </c>
      <c r="F123" s="32" t="n">
        <f aca="false">0.04*H123</f>
        <v>99.64</v>
      </c>
      <c r="G123" s="32" t="n">
        <f aca="false">0.03*H123</f>
        <v>74.73</v>
      </c>
      <c r="H123" s="32" t="n">
        <f aca="false">T123</f>
        <v>2491</v>
      </c>
      <c r="I123" s="32" t="n">
        <f aca="false">0.6*C123</f>
        <v>1599.222</v>
      </c>
      <c r="J123" s="35"/>
      <c r="K123" s="35"/>
      <c r="L123" s="35"/>
      <c r="M123" s="35"/>
      <c r="N123" s="35" t="s">
        <v>170</v>
      </c>
      <c r="O123" s="32" t="n">
        <v>32797</v>
      </c>
      <c r="P123" s="32" t="n">
        <v>35288</v>
      </c>
      <c r="Q123" s="36"/>
      <c r="R123" s="42"/>
      <c r="S123" s="69" t="n">
        <v>1</v>
      </c>
      <c r="T123" s="32" t="n">
        <f aca="false">(P123-O123)*S123</f>
        <v>2491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5820.8</v>
      </c>
      <c r="D124" s="109"/>
      <c r="E124" s="109" t="n">
        <f aca="false">F124+G124</f>
        <v>380.8</v>
      </c>
      <c r="F124" s="109" t="n">
        <f aca="false">0.04*H124</f>
        <v>217.6</v>
      </c>
      <c r="G124" s="109" t="n">
        <f aca="false">0.03*H124</f>
        <v>163.2</v>
      </c>
      <c r="H124" s="109" t="n">
        <f aca="false">T124</f>
        <v>5440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12588</v>
      </c>
      <c r="P124" s="109" t="n">
        <v>12656</v>
      </c>
      <c r="Q124" s="141"/>
      <c r="R124" s="263"/>
      <c r="S124" s="275" t="n">
        <v>80</v>
      </c>
      <c r="T124" s="109" t="n">
        <f aca="false">(P124-O124)*S124</f>
        <v>5440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1122.30000000002</v>
      </c>
      <c r="D126" s="32"/>
      <c r="E126" s="32" t="n">
        <f aca="false">F126+G126</f>
        <v>78.3000000000011</v>
      </c>
      <c r="F126" s="32" t="n">
        <f aca="false">0.035*H126</f>
        <v>36.5400000000005</v>
      </c>
      <c r="G126" s="32" t="n">
        <f aca="false">H126*0.04</f>
        <v>41.7600000000006</v>
      </c>
      <c r="H126" s="32" t="n">
        <f aca="false">T126</f>
        <v>1044.00000000001</v>
      </c>
      <c r="I126" s="32" t="n">
        <f aca="false">0.6*C126</f>
        <v>673.380000000009</v>
      </c>
      <c r="J126" s="35"/>
      <c r="K126" s="35"/>
      <c r="L126" s="35"/>
      <c r="M126" s="35"/>
      <c r="N126" s="35"/>
      <c r="O126" s="32" t="n">
        <v>8118.4</v>
      </c>
      <c r="P126" s="32" t="n">
        <v>8170.6</v>
      </c>
      <c r="Q126" s="36"/>
      <c r="R126" s="42"/>
      <c r="S126" s="69" t="n">
        <v>20</v>
      </c>
      <c r="T126" s="32" t="n">
        <f aca="false">(P126-O126)*S126</f>
        <v>1044.00000000001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207.58</v>
      </c>
      <c r="D128" s="32"/>
      <c r="E128" s="32" t="n">
        <f aca="false">F128+G128</f>
        <v>13.58</v>
      </c>
      <c r="F128" s="32" t="n">
        <f aca="false">0.04*H128</f>
        <v>7.76</v>
      </c>
      <c r="G128" s="32" t="n">
        <f aca="false">0.03*H128</f>
        <v>5.82</v>
      </c>
      <c r="H128" s="32" t="n">
        <f aca="false">T128</f>
        <v>194</v>
      </c>
      <c r="I128" s="32" t="n">
        <f aca="false">0.6*C128</f>
        <v>124.548</v>
      </c>
      <c r="J128" s="35"/>
      <c r="K128" s="35"/>
      <c r="L128" s="35"/>
      <c r="M128" s="35"/>
      <c r="N128" s="35"/>
      <c r="O128" s="32" t="n">
        <v>2363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194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82143.397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2806.66295</v>
      </c>
      <c r="D134" s="130" t="n">
        <f aca="false">D138+D139</f>
        <v>40095.185</v>
      </c>
      <c r="E134" s="130" t="n">
        <f aca="false">F134+G134</f>
        <v>2806.66295</v>
      </c>
      <c r="F134" s="130" t="n">
        <f aca="false">0.04*D134</f>
        <v>1603.8074</v>
      </c>
      <c r="G134" s="130" t="n">
        <f aca="false">0.03*D134</f>
        <v>1202.85555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2582.29</v>
      </c>
      <c r="P134" s="251" t="n">
        <v>2670.19</v>
      </c>
      <c r="Q134" s="254"/>
      <c r="R134" s="255"/>
      <c r="S134" s="130" t="n">
        <v>60</v>
      </c>
      <c r="T134" s="130" t="n">
        <f aca="false">(P134-O134)*S134</f>
        <v>5274.00000000001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0"/>
      <c r="J135" s="212"/>
      <c r="K135" s="212"/>
      <c r="L135" s="212"/>
      <c r="M135" s="212"/>
      <c r="N135" s="212"/>
      <c r="O135" s="251" t="n">
        <v>1320.12</v>
      </c>
      <c r="P135" s="251" t="n">
        <v>1369.53</v>
      </c>
      <c r="Q135" s="254"/>
      <c r="R135" s="255"/>
      <c r="S135" s="130" t="n">
        <v>20</v>
      </c>
      <c r="T135" s="130" t="n">
        <f aca="false">(P135-O135)*S135</f>
        <v>988.200000000002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2"/>
      <c r="K136" s="212"/>
      <c r="L136" s="212"/>
      <c r="M136" s="212"/>
      <c r="N136" s="212"/>
      <c r="O136" s="251" t="n">
        <v>591.0665</v>
      </c>
      <c r="P136" s="251" t="n">
        <v>626.599</v>
      </c>
      <c r="Q136" s="254"/>
      <c r="R136" s="288"/>
      <c r="S136" s="130" t="n">
        <v>60</v>
      </c>
      <c r="T136" s="130" t="n">
        <f aca="false">(P136-O136)*S136</f>
        <v>2131.95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81488.807</v>
      </c>
      <c r="P137" s="251" t="n">
        <v>83651.111</v>
      </c>
      <c r="Q137" s="254"/>
      <c r="R137" s="289"/>
      <c r="S137" s="130" t="n">
        <v>1</v>
      </c>
      <c r="T137" s="130" t="n">
        <f aca="false">(P137-O137)*S137</f>
        <v>2162.304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10607.805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1889.86</v>
      </c>
      <c r="P138" s="251" t="n">
        <v>1941.211</v>
      </c>
      <c r="Q138" s="254"/>
      <c r="R138" s="290"/>
      <c r="S138" s="130" t="n">
        <v>1</v>
      </c>
      <c r="T138" s="130" t="n">
        <f aca="false">(P138-O138)*S138</f>
        <v>51.3510000000001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29487.38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22857.26</v>
      </c>
      <c r="P139" s="251" t="n">
        <v>23526.083</v>
      </c>
      <c r="Q139" s="254"/>
      <c r="R139" s="290"/>
      <c r="S139" s="130" t="n">
        <v>40</v>
      </c>
      <c r="T139" s="130" t="n">
        <f aca="false">(P139-O139)*S139</f>
        <v>26752.92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2923.98</v>
      </c>
      <c r="P140" s="251" t="n">
        <v>2992.3415</v>
      </c>
      <c r="Q140" s="144"/>
      <c r="R140" s="145"/>
      <c r="S140" s="130" t="n">
        <v>40</v>
      </c>
      <c r="T140" s="130" t="n">
        <f aca="false">(P140-O140)*S140</f>
        <v>2734.46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6632.7786</v>
      </c>
      <c r="D142" s="298" t="n">
        <f aca="false">T142</f>
        <v>85953.98</v>
      </c>
      <c r="E142" s="299" t="n">
        <f aca="false">F142+G142</f>
        <v>6016.7786</v>
      </c>
      <c r="F142" s="298" t="n">
        <f aca="false">0.04*D142</f>
        <v>3438.1592</v>
      </c>
      <c r="G142" s="298" t="n">
        <f aca="false">0.03*D142</f>
        <v>2578.6194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40682.927</v>
      </c>
      <c r="P142" s="130" t="n">
        <v>42262.16</v>
      </c>
      <c r="Q142" s="144"/>
      <c r="R142" s="213"/>
      <c r="S142" s="298" t="n">
        <v>60</v>
      </c>
      <c r="T142" s="298" t="n">
        <f aca="false">(P142-O142)*S142-T144</f>
        <v>85953.98</v>
      </c>
      <c r="U142" s="300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616</v>
      </c>
      <c r="D144" s="298" t="n">
        <f aca="false">T144</f>
        <v>8800</v>
      </c>
      <c r="E144" s="299" t="n">
        <f aca="false">F144+G144</f>
        <v>616</v>
      </c>
      <c r="F144" s="298" t="n">
        <f aca="false">0.04*D144</f>
        <v>352</v>
      </c>
      <c r="G144" s="298" t="n">
        <f aca="false">0.03*D144</f>
        <v>264</v>
      </c>
      <c r="H144" s="298"/>
      <c r="I144" s="130" t="n">
        <f aca="false">T145</f>
        <v>8240</v>
      </c>
      <c r="J144" s="212"/>
      <c r="K144" s="212"/>
      <c r="L144" s="212"/>
      <c r="M144" s="212"/>
      <c r="N144" s="212" t="s">
        <v>213</v>
      </c>
      <c r="O144" s="130" t="n">
        <v>5665</v>
      </c>
      <c r="P144" s="130" t="n">
        <v>5885</v>
      </c>
      <c r="Q144" s="144"/>
      <c r="R144" s="213"/>
      <c r="S144" s="298" t="n">
        <v>40</v>
      </c>
      <c r="T144" s="298" t="n">
        <f aca="false">(P144-O144)*S144</f>
        <v>8800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835.44</v>
      </c>
      <c r="D145" s="130" t="n">
        <f aca="false">T145</f>
        <v>8240</v>
      </c>
      <c r="E145" s="130" t="n">
        <f aca="false">F145+G145</f>
        <v>766.32</v>
      </c>
      <c r="F145" s="130" t="n">
        <f aca="false">0.05*D145</f>
        <v>412</v>
      </c>
      <c r="G145" s="130" t="n">
        <f aca="false">0.043*D145</f>
        <v>354.32</v>
      </c>
      <c r="H145" s="130"/>
      <c r="I145" s="130" t="n">
        <f aca="false">0.6*D145</f>
        <v>4944</v>
      </c>
      <c r="J145" s="212"/>
      <c r="K145" s="212"/>
      <c r="L145" s="212"/>
      <c r="M145" s="212"/>
      <c r="N145" s="212"/>
      <c r="O145" s="298" t="n">
        <v>15896</v>
      </c>
      <c r="P145" s="298" t="n">
        <v>16102</v>
      </c>
      <c r="Q145" s="212" t="s">
        <v>39</v>
      </c>
      <c r="R145" s="213"/>
      <c r="S145" s="253" t="n">
        <v>40</v>
      </c>
      <c r="T145" s="130" t="n">
        <f aca="false">(P145-O145)*S145</f>
        <v>8240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2304</v>
      </c>
      <c r="E146" s="130" t="n">
        <f aca="false">F146+G146</f>
        <v>69.12</v>
      </c>
      <c r="F146" s="130" t="n">
        <f aca="false">0.02*D146</f>
        <v>46.08</v>
      </c>
      <c r="G146" s="130" t="n">
        <f aca="false">0.01*D146</f>
        <v>23.04</v>
      </c>
      <c r="H146" s="130"/>
      <c r="I146" s="130" t="n">
        <f aca="false">0.6*D146</f>
        <v>1382.4</v>
      </c>
      <c r="J146" s="212"/>
      <c r="K146" s="212"/>
      <c r="L146" s="212"/>
      <c r="M146" s="212"/>
      <c r="N146" s="212"/>
      <c r="O146" s="298" t="n">
        <v>111017</v>
      </c>
      <c r="P146" s="298" t="n">
        <v>113321</v>
      </c>
      <c r="Q146" s="212"/>
      <c r="R146" s="213"/>
      <c r="S146" s="253" t="n">
        <v>1</v>
      </c>
      <c r="T146" s="130" t="n">
        <f aca="false">(P146-O146)*S146</f>
        <v>2304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3057.3018</v>
      </c>
      <c r="D148" s="130" t="n">
        <f aca="false">T148</f>
        <v>43675.74</v>
      </c>
      <c r="E148" s="130" t="n">
        <f aca="false">F148+G148</f>
        <v>3057.3018</v>
      </c>
      <c r="F148" s="130" t="n">
        <f aca="false">0.04*H148</f>
        <v>1747.0296</v>
      </c>
      <c r="G148" s="130" t="n">
        <f aca="false">0.03*H148</f>
        <v>1310.2722</v>
      </c>
      <c r="H148" s="130" t="n">
        <f aca="false">T148</f>
        <v>43675.74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223</v>
      </c>
      <c r="P148" s="307" t="s">
        <v>224</v>
      </c>
      <c r="Q148" s="212" t="s">
        <v>52</v>
      </c>
      <c r="R148" s="213"/>
      <c r="S148" s="253" t="n">
        <v>60</v>
      </c>
      <c r="T148" s="130" t="n">
        <f aca="false">(P148-O148)*S148</f>
        <v>43675.74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111.8544</v>
      </c>
      <c r="D154" s="132" t="n">
        <f aca="false">T154+T156+T157+T159+T160+T161</f>
        <v>293689.32</v>
      </c>
      <c r="E154" s="130" t="n">
        <f aca="false">G154+F154</f>
        <v>111.8544</v>
      </c>
      <c r="F154" s="130" t="n">
        <f aca="false">0.04*(T160+T161)</f>
        <v>63.9168</v>
      </c>
      <c r="G154" s="130" t="n">
        <f aca="false">0.03*(T160+T161)</f>
        <v>47.9376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230</v>
      </c>
      <c r="P156" s="307" t="s">
        <v>231</v>
      </c>
      <c r="Q156" s="144"/>
      <c r="R156" s="290"/>
      <c r="S156" s="253" t="n">
        <v>300</v>
      </c>
      <c r="T156" s="130" t="n">
        <f aca="false">(P156-O156)*S156</f>
        <v>167953.2</v>
      </c>
      <c r="U156" s="136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234</v>
      </c>
      <c r="P157" s="307" t="s">
        <v>235</v>
      </c>
      <c r="Q157" s="144"/>
      <c r="R157" s="290"/>
      <c r="S157" s="253" t="n">
        <v>300</v>
      </c>
      <c r="T157" s="130" t="n">
        <f aca="false">(P157-O157)*S157</f>
        <v>124138.2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2235.086</v>
      </c>
      <c r="P160" s="251" t="n">
        <v>2274.269</v>
      </c>
      <c r="Q160" s="144"/>
      <c r="R160" s="290"/>
      <c r="S160" s="253" t="n">
        <v>40</v>
      </c>
      <c r="T160" s="130" t="n">
        <f aca="false">(P160-O160)*S160</f>
        <v>1567.32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2062.965</v>
      </c>
      <c r="P161" s="251" t="n">
        <v>2063.985</v>
      </c>
      <c r="Q161" s="144"/>
      <c r="R161" s="290"/>
      <c r="S161" s="253" t="n">
        <v>30</v>
      </c>
      <c r="T161" s="130" t="n">
        <f aca="false">(P161-O161)*S161</f>
        <v>30.5999999999995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357.394800000001</v>
      </c>
      <c r="D162" s="130" t="n">
        <f aca="false">H162+E162</f>
        <v>5463.03480000002</v>
      </c>
      <c r="E162" s="130" t="n">
        <f aca="false">F162+G162</f>
        <v>357.394800000001</v>
      </c>
      <c r="F162" s="130" t="n">
        <f aca="false">0.04*H162</f>
        <v>204.225600000001</v>
      </c>
      <c r="G162" s="130" t="n">
        <f aca="false">0.03*H162</f>
        <v>153.1692</v>
      </c>
      <c r="H162" s="130" t="n">
        <f aca="false">T162</f>
        <v>5105.64000000001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8334.365</v>
      </c>
      <c r="P162" s="251" t="n">
        <v>8547.1</v>
      </c>
      <c r="Q162" s="254"/>
      <c r="R162" s="255"/>
      <c r="S162" s="253" t="n">
        <v>24</v>
      </c>
      <c r="T162" s="130" t="n">
        <f aca="false">(P162-O162)*S162</f>
        <v>5105.64000000001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14417.43255</v>
      </c>
      <c r="D163" s="206" t="n">
        <f aca="false">SUM(D138:D162)</f>
        <v>488221.2598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1432.73</v>
      </c>
      <c r="D166" s="130"/>
      <c r="E166" s="130" t="n">
        <f aca="false">F166+G166</f>
        <v>93.73</v>
      </c>
      <c r="F166" s="130" t="n">
        <f aca="false">0.04*H166</f>
        <v>53.56</v>
      </c>
      <c r="G166" s="130" t="n">
        <f aca="false">0.03*H166</f>
        <v>40.17</v>
      </c>
      <c r="H166" s="130" t="n">
        <f aca="false">T166</f>
        <v>1339</v>
      </c>
      <c r="I166" s="130" t="n">
        <f aca="false">0.6*C166</f>
        <v>859.638</v>
      </c>
      <c r="J166" s="212"/>
      <c r="K166" s="212"/>
      <c r="L166" s="212"/>
      <c r="M166" s="212"/>
      <c r="N166" s="212"/>
      <c r="O166" s="130" t="n">
        <v>22823</v>
      </c>
      <c r="P166" s="130" t="n">
        <v>24162</v>
      </c>
      <c r="Q166" s="144"/>
      <c r="R166" s="145"/>
      <c r="S166" s="130" t="n">
        <v>1</v>
      </c>
      <c r="T166" s="130" t="n">
        <f aca="false">(P166-O166)*S166</f>
        <v>1339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243</v>
      </c>
      <c r="C167" s="130" t="n">
        <f aca="false">H167+E167</f>
        <v>131.61</v>
      </c>
      <c r="D167" s="130"/>
      <c r="E167" s="130" t="n">
        <f aca="false">F167+G167</f>
        <v>8.61</v>
      </c>
      <c r="F167" s="130" t="n">
        <f aca="false">0.04*H167</f>
        <v>4.92</v>
      </c>
      <c r="G167" s="130" t="n">
        <f aca="false">0.03*H167</f>
        <v>3.69</v>
      </c>
      <c r="H167" s="130" t="n">
        <f aca="false">T167</f>
        <v>123</v>
      </c>
      <c r="I167" s="130" t="n">
        <f aca="false">0.6*C167</f>
        <v>78.966</v>
      </c>
      <c r="J167" s="212"/>
      <c r="K167" s="212"/>
      <c r="L167" s="212"/>
      <c r="M167" s="212"/>
      <c r="N167" s="212"/>
      <c r="O167" s="130" t="n">
        <v>70388</v>
      </c>
      <c r="P167" s="130" t="n">
        <v>70511</v>
      </c>
      <c r="Q167" s="254"/>
      <c r="R167" s="255"/>
      <c r="S167" s="253" t="n">
        <v>1</v>
      </c>
      <c r="T167" s="130" t="n">
        <f aca="false">(P167-O167)*S167</f>
        <v>123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230.05</v>
      </c>
      <c r="D168" s="130"/>
      <c r="E168" s="130" t="n">
        <f aca="false">F168+G168</f>
        <v>15.05</v>
      </c>
      <c r="F168" s="130" t="n">
        <f aca="false">0.04*H168</f>
        <v>8.6</v>
      </c>
      <c r="G168" s="130" t="n">
        <f aca="false">0.03*H168</f>
        <v>6.45</v>
      </c>
      <c r="H168" s="130" t="n">
        <f aca="false">T168</f>
        <v>215</v>
      </c>
      <c r="I168" s="130" t="n">
        <f aca="false">0.6*C168</f>
        <v>138.03</v>
      </c>
      <c r="J168" s="212"/>
      <c r="K168" s="212"/>
      <c r="L168" s="212"/>
      <c r="M168" s="212"/>
      <c r="N168" s="212"/>
      <c r="O168" s="130" t="n">
        <v>9489</v>
      </c>
      <c r="P168" s="130" t="n">
        <v>9704</v>
      </c>
      <c r="Q168" s="212" t="s">
        <v>35</v>
      </c>
      <c r="R168" s="213"/>
      <c r="S168" s="253" t="n">
        <v>1</v>
      </c>
      <c r="T168" s="130" t="n">
        <f aca="false">(P168-O168)*S168</f>
        <v>215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958.72</v>
      </c>
      <c r="D169" s="322"/>
      <c r="E169" s="322" t="n">
        <f aca="false">F169+G169</f>
        <v>62.72</v>
      </c>
      <c r="F169" s="322" t="n">
        <f aca="false">0.04*H169</f>
        <v>35.84</v>
      </c>
      <c r="G169" s="322" t="n">
        <f aca="false">0.03*H169</f>
        <v>26.88</v>
      </c>
      <c r="H169" s="322" t="n">
        <f aca="false">T169</f>
        <v>896</v>
      </c>
      <c r="I169" s="322" t="n">
        <f aca="false">0.6*C169</f>
        <v>575.232</v>
      </c>
      <c r="J169" s="323"/>
      <c r="K169" s="323"/>
      <c r="L169" s="323"/>
      <c r="M169" s="323"/>
      <c r="N169" s="323"/>
      <c r="O169" s="322" t="n">
        <v>21553</v>
      </c>
      <c r="P169" s="322" t="n">
        <v>22449</v>
      </c>
      <c r="Q169" s="323" t="s">
        <v>35</v>
      </c>
      <c r="R169" s="288"/>
      <c r="S169" s="324" t="n">
        <v>1</v>
      </c>
      <c r="T169" s="322" t="n">
        <f aca="false">(P169-O169)*S169</f>
        <v>896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3386.55</v>
      </c>
      <c r="D170" s="130"/>
      <c r="E170" s="130" t="n">
        <f aca="false">F170+G170</f>
        <v>221.55</v>
      </c>
      <c r="F170" s="130" t="n">
        <f aca="false">0.04*H170</f>
        <v>126.6</v>
      </c>
      <c r="G170" s="130" t="n">
        <f aca="false">0.03*H170</f>
        <v>94.95</v>
      </c>
      <c r="H170" s="130" t="n">
        <f aca="false">T170</f>
        <v>3165</v>
      </c>
      <c r="I170" s="130" t="n">
        <f aca="false">0.6*C170</f>
        <v>2031.93</v>
      </c>
      <c r="J170" s="212"/>
      <c r="K170" s="212"/>
      <c r="L170" s="212"/>
      <c r="M170" s="212"/>
      <c r="N170" s="212"/>
      <c r="O170" s="130" t="n">
        <v>75920</v>
      </c>
      <c r="P170" s="130" t="n">
        <v>79085</v>
      </c>
      <c r="Q170" s="144"/>
      <c r="R170" s="145"/>
      <c r="S170" s="253" t="n">
        <v>1</v>
      </c>
      <c r="T170" s="130" t="n">
        <f aca="false">(P170-O170)*S170</f>
        <v>3165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8212.25</v>
      </c>
      <c r="D171" s="130"/>
      <c r="E171" s="130" t="n">
        <f aca="false">F171+G171</f>
        <v>537.25</v>
      </c>
      <c r="F171" s="130" t="n">
        <f aca="false">0.04*H171</f>
        <v>307</v>
      </c>
      <c r="G171" s="130" t="n">
        <f aca="false">0.03*H171</f>
        <v>230.25</v>
      </c>
      <c r="H171" s="130" t="n">
        <f aca="false">T171</f>
        <v>7675</v>
      </c>
      <c r="I171" s="130" t="n">
        <f aca="false">0.6*C171</f>
        <v>4927.35</v>
      </c>
      <c r="J171" s="212"/>
      <c r="K171" s="212"/>
      <c r="L171" s="212"/>
      <c r="M171" s="212"/>
      <c r="N171" s="212"/>
      <c r="O171" s="130" t="n">
        <v>188555</v>
      </c>
      <c r="P171" s="130" t="n">
        <v>196230</v>
      </c>
      <c r="Q171" s="212"/>
      <c r="R171" s="213"/>
      <c r="S171" s="253" t="n">
        <v>1</v>
      </c>
      <c r="T171" s="130" t="n">
        <f aca="false">(P171-O171)*S171</f>
        <v>7675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1154.53</v>
      </c>
      <c r="D172" s="130"/>
      <c r="E172" s="130" t="n">
        <f aca="false">F172+G172</f>
        <v>75.53</v>
      </c>
      <c r="F172" s="130" t="n">
        <f aca="false">0.04*H172</f>
        <v>43.16</v>
      </c>
      <c r="G172" s="130" t="n">
        <f aca="false">0.03*H172</f>
        <v>32.37</v>
      </c>
      <c r="H172" s="130" t="n">
        <f aca="false">T172</f>
        <v>1079</v>
      </c>
      <c r="I172" s="130" t="n">
        <f aca="false">0.6*C172</f>
        <v>692.718</v>
      </c>
      <c r="J172" s="295"/>
      <c r="K172" s="295"/>
      <c r="L172" s="295"/>
      <c r="M172" s="295"/>
      <c r="N172" s="295"/>
      <c r="O172" s="130" t="n">
        <v>30920</v>
      </c>
      <c r="P172" s="130" t="n">
        <v>31999</v>
      </c>
      <c r="Q172" s="144"/>
      <c r="R172" s="213"/>
      <c r="S172" s="253" t="n">
        <v>1</v>
      </c>
      <c r="T172" s="130" t="n">
        <f aca="false">(P172-O172)*S172</f>
        <v>1079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294.25</v>
      </c>
      <c r="D173" s="130"/>
      <c r="E173" s="130" t="n">
        <f aca="false">F173+G173</f>
        <v>19.25</v>
      </c>
      <c r="F173" s="130" t="n">
        <f aca="false">0.04*H173</f>
        <v>11</v>
      </c>
      <c r="G173" s="130" t="n">
        <f aca="false">0.03*H173</f>
        <v>8.25</v>
      </c>
      <c r="H173" s="130" t="n">
        <f aca="false">T173</f>
        <v>275</v>
      </c>
      <c r="I173" s="130" t="n">
        <f aca="false">0.6*C173</f>
        <v>176.55</v>
      </c>
      <c r="J173" s="212"/>
      <c r="K173" s="212"/>
      <c r="L173" s="212"/>
      <c r="M173" s="212"/>
      <c r="N173" s="212"/>
      <c r="O173" s="130" t="n">
        <v>25825</v>
      </c>
      <c r="P173" s="130" t="n">
        <v>26100</v>
      </c>
      <c r="Q173" s="144"/>
      <c r="R173" s="145"/>
      <c r="S173" s="253" t="n">
        <v>1</v>
      </c>
      <c r="T173" s="130" t="n">
        <f aca="false">(P173-O173)*S173</f>
        <v>275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27739.3647999998</v>
      </c>
      <c r="D174" s="250"/>
      <c r="E174" s="250" t="n">
        <f aca="false">F174+G174</f>
        <v>1814.72479999998</v>
      </c>
      <c r="F174" s="250" t="n">
        <f aca="false">0.04*H174</f>
        <v>1036.98559999999</v>
      </c>
      <c r="G174" s="250" t="n">
        <f aca="false">0.03*H174</f>
        <v>777.739199999993</v>
      </c>
      <c r="H174" s="250" t="n">
        <f aca="false">T174</f>
        <v>25924.6399999998</v>
      </c>
      <c r="I174" s="250" t="n">
        <f aca="false">T175+250+750</f>
        <v>1000</v>
      </c>
      <c r="J174" s="295"/>
      <c r="K174" s="295"/>
      <c r="L174" s="295"/>
      <c r="M174" s="295"/>
      <c r="N174" s="295"/>
      <c r="O174" s="327" t="n">
        <v>63056.764</v>
      </c>
      <c r="P174" s="327" t="n">
        <v>63704.88</v>
      </c>
      <c r="Q174" s="254"/>
      <c r="R174" s="255"/>
      <c r="S174" s="250" t="n">
        <v>40</v>
      </c>
      <c r="T174" s="130" t="n">
        <f aca="false">(P174-O174)*S174</f>
        <v>25924.6399999998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28"/>
      <c r="C175" s="329"/>
      <c r="D175" s="329"/>
      <c r="E175" s="329"/>
      <c r="F175" s="329"/>
      <c r="G175" s="329"/>
      <c r="H175" s="329"/>
      <c r="I175" s="329"/>
      <c r="J175" s="208"/>
      <c r="K175" s="208"/>
      <c r="L175" s="208"/>
      <c r="M175" s="208"/>
      <c r="N175" s="208"/>
      <c r="O175" s="330"/>
      <c r="P175" s="330"/>
      <c r="Q175" s="9"/>
      <c r="R175" s="331"/>
      <c r="S175" s="329"/>
      <c r="T175" s="329"/>
      <c r="U175" s="209"/>
      <c r="V175" s="210"/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861.35</v>
      </c>
      <c r="D176" s="130"/>
      <c r="E176" s="130" t="n">
        <f aca="false">F176+G176</f>
        <v>56.35</v>
      </c>
      <c r="F176" s="130" t="n">
        <f aca="false">0.04*H176</f>
        <v>32.2</v>
      </c>
      <c r="G176" s="130" t="n">
        <f aca="false">0.03*H176</f>
        <v>24.15</v>
      </c>
      <c r="H176" s="130" t="n">
        <f aca="false">T176</f>
        <v>805</v>
      </c>
      <c r="I176" s="130" t="n">
        <f aca="false">0.6*C176</f>
        <v>516.81</v>
      </c>
      <c r="J176" s="212"/>
      <c r="K176" s="212"/>
      <c r="L176" s="212"/>
      <c r="M176" s="212"/>
      <c r="N176" s="212"/>
      <c r="O176" s="130" t="n">
        <v>29962</v>
      </c>
      <c r="P176" s="130" t="n">
        <v>30767</v>
      </c>
      <c r="Q176" s="144"/>
      <c r="R176" s="145"/>
      <c r="S176" s="253" t="n">
        <v>1</v>
      </c>
      <c r="T176" s="130" t="n">
        <f aca="false">(P176-O176)*S176</f>
        <v>805</v>
      </c>
      <c r="U176" s="333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19317.7800000001</v>
      </c>
      <c r="D177" s="198"/>
      <c r="E177" s="198" t="n">
        <f aca="false">F177+G177</f>
        <v>1263.78000000001</v>
      </c>
      <c r="F177" s="198" t="n">
        <f aca="false">0.04*H177</f>
        <v>722.160000000004</v>
      </c>
      <c r="G177" s="198" t="n">
        <f aca="false">0.03*H177</f>
        <v>541.620000000003</v>
      </c>
      <c r="H177" s="198" t="n">
        <f aca="false">T177</f>
        <v>18054.0000000001</v>
      </c>
      <c r="I177" s="334" t="n">
        <f aca="false">0.6*C177</f>
        <v>11590.6680000001</v>
      </c>
      <c r="J177" s="35"/>
      <c r="K177" s="35"/>
      <c r="L177" s="35"/>
      <c r="M177" s="35"/>
      <c r="N177" s="35"/>
      <c r="O177" s="335" t="n">
        <v>36631</v>
      </c>
      <c r="P177" s="335" t="n">
        <v>36931.9</v>
      </c>
      <c r="Q177" s="35" t="s">
        <v>35</v>
      </c>
      <c r="R177" s="336"/>
      <c r="S177" s="337" t="n">
        <v>60</v>
      </c>
      <c r="T177" s="198" t="n">
        <f aca="false">(P177-O177)*S177</f>
        <v>18054.0000000001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4381.65</v>
      </c>
      <c r="D178" s="339"/>
      <c r="E178" s="339" t="n">
        <f aca="false">G178+F178</f>
        <v>286.65</v>
      </c>
      <c r="F178" s="339" t="n">
        <f aca="false">0.04*H178</f>
        <v>163.8</v>
      </c>
      <c r="G178" s="339" t="n">
        <f aca="false">0.03*H178</f>
        <v>122.85</v>
      </c>
      <c r="H178" s="339" t="n">
        <f aca="false">T178</f>
        <v>4095</v>
      </c>
      <c r="I178" s="339" t="n">
        <f aca="false">0.6*C178</f>
        <v>2628.99</v>
      </c>
      <c r="J178" s="340"/>
      <c r="K178" s="340"/>
      <c r="L178" s="340"/>
      <c r="M178" s="340"/>
      <c r="N178" s="340"/>
      <c r="O178" s="339" t="n">
        <v>88093</v>
      </c>
      <c r="P178" s="339" t="n">
        <v>92188</v>
      </c>
      <c r="Q178" s="341"/>
      <c r="R178" s="342"/>
      <c r="S178" s="343" t="n">
        <v>1</v>
      </c>
      <c r="T178" s="339" t="n">
        <f aca="false">(P178-O178)*S178</f>
        <v>4095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924.48</v>
      </c>
      <c r="D179" s="32"/>
      <c r="E179" s="32" t="n">
        <f aca="false">F179+G179</f>
        <v>60.48</v>
      </c>
      <c r="F179" s="32" t="n">
        <f aca="false">0.04*H179</f>
        <v>34.56</v>
      </c>
      <c r="G179" s="32" t="n">
        <f aca="false">0.03*H179</f>
        <v>25.92</v>
      </c>
      <c r="H179" s="32" t="n">
        <f aca="false">T179</f>
        <v>864</v>
      </c>
      <c r="I179" s="32" t="n">
        <f aca="false">0.6*C179</f>
        <v>554.688</v>
      </c>
      <c r="J179" s="35"/>
      <c r="K179" s="35"/>
      <c r="L179" s="35"/>
      <c r="M179" s="35"/>
      <c r="N179" s="35"/>
      <c r="O179" s="32" t="n">
        <v>6400</v>
      </c>
      <c r="P179" s="32" t="n">
        <v>7264</v>
      </c>
      <c r="Q179" s="36"/>
      <c r="R179" s="42"/>
      <c r="S179" s="69" t="n">
        <v>1</v>
      </c>
      <c r="T179" s="32" t="n">
        <f aca="false">(P179-O179)*S179</f>
        <v>864</v>
      </c>
      <c r="U179" s="38" t="n">
        <v>4327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915.92</v>
      </c>
      <c r="D180" s="32"/>
      <c r="E180" s="32" t="n">
        <f aca="false">F180+G180</f>
        <v>59.92</v>
      </c>
      <c r="F180" s="32" t="n">
        <f aca="false">0.04*H180</f>
        <v>34.24</v>
      </c>
      <c r="G180" s="32" t="n">
        <f aca="false">0.03*H180</f>
        <v>25.68</v>
      </c>
      <c r="H180" s="32" t="n">
        <f aca="false">T180</f>
        <v>856</v>
      </c>
      <c r="I180" s="32" t="n">
        <f aca="false">0.6*C180</f>
        <v>549.552</v>
      </c>
      <c r="J180" s="35"/>
      <c r="K180" s="35"/>
      <c r="L180" s="35"/>
      <c r="M180" s="35"/>
      <c r="N180" s="35"/>
      <c r="O180" s="32" t="n">
        <v>2603</v>
      </c>
      <c r="P180" s="32" t="n">
        <v>3459</v>
      </c>
      <c r="Q180" s="36"/>
      <c r="R180" s="42"/>
      <c r="S180" s="69" t="n">
        <v>1</v>
      </c>
      <c r="T180" s="32" t="n">
        <f aca="false">(P180-O180)*S180</f>
        <v>856</v>
      </c>
      <c r="U180" s="3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1070</v>
      </c>
      <c r="D181" s="32"/>
      <c r="E181" s="32" t="n">
        <f aca="false">F181+G181</f>
        <v>70</v>
      </c>
      <c r="F181" s="32" t="n">
        <f aca="false">0.04*H181</f>
        <v>40</v>
      </c>
      <c r="G181" s="32" t="n">
        <f aca="false">0.03*H181</f>
        <v>30</v>
      </c>
      <c r="H181" s="32" t="n">
        <f aca="false">T181</f>
        <v>1000</v>
      </c>
      <c r="I181" s="32" t="n">
        <f aca="false">0.6*C181</f>
        <v>642</v>
      </c>
      <c r="J181" s="35"/>
      <c r="K181" s="35"/>
      <c r="L181" s="35"/>
      <c r="M181" s="35"/>
      <c r="N181" s="35"/>
      <c r="O181" s="32" t="n">
        <v>7506</v>
      </c>
      <c r="P181" s="32" t="n">
        <v>8506</v>
      </c>
      <c r="Q181" s="36"/>
      <c r="R181" s="42"/>
      <c r="S181" s="32" t="n">
        <v>1</v>
      </c>
      <c r="T181" s="32" t="n">
        <f aca="false">(P181-O181)*S181</f>
        <v>1000</v>
      </c>
      <c r="U181" s="3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919.13</v>
      </c>
      <c r="D182" s="32"/>
      <c r="E182" s="32" t="n">
        <f aca="false">F182+G182</f>
        <v>60.13</v>
      </c>
      <c r="F182" s="32" t="n">
        <f aca="false">0.04*H182</f>
        <v>34.36</v>
      </c>
      <c r="G182" s="32" t="n">
        <f aca="false">0.03*H182</f>
        <v>25.77</v>
      </c>
      <c r="H182" s="32" t="n">
        <f aca="false">T182</f>
        <v>859</v>
      </c>
      <c r="I182" s="32" t="n">
        <f aca="false">0.6*C182</f>
        <v>551.478</v>
      </c>
      <c r="J182" s="35"/>
      <c r="K182" s="35"/>
      <c r="L182" s="35"/>
      <c r="M182" s="35"/>
      <c r="N182" s="35" t="s">
        <v>271</v>
      </c>
      <c r="O182" s="32" t="n">
        <v>33227</v>
      </c>
      <c r="P182" s="32" t="n">
        <v>34086</v>
      </c>
      <c r="Q182" s="234"/>
      <c r="R182" s="78"/>
      <c r="S182" s="32" t="n">
        <v>1</v>
      </c>
      <c r="T182" s="32" t="n">
        <f aca="false">(P182-O182)*S182</f>
        <v>859</v>
      </c>
      <c r="U182" s="3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51.75" hidden="false" customHeight="false" outlineLevel="0" collapsed="false">
      <c r="A183" s="10"/>
      <c r="B183" s="31" t="s">
        <v>273</v>
      </c>
      <c r="C183" s="32" t="n">
        <f aca="false">H183+E183</f>
        <v>638.79</v>
      </c>
      <c r="D183" s="32"/>
      <c r="E183" s="32" t="n">
        <f aca="false">F183+G183</f>
        <v>41.79</v>
      </c>
      <c r="F183" s="32" t="n">
        <f aca="false">0.04*H183</f>
        <v>23.88</v>
      </c>
      <c r="G183" s="32" t="n">
        <f aca="false">0.03*H183</f>
        <v>17.91</v>
      </c>
      <c r="H183" s="32" t="n">
        <f aca="false">T183</f>
        <v>597</v>
      </c>
      <c r="I183" s="32" t="n">
        <f aca="false">0.6*C183</f>
        <v>383.274</v>
      </c>
      <c r="J183" s="35"/>
      <c r="K183" s="35"/>
      <c r="L183" s="35"/>
      <c r="M183" s="35"/>
      <c r="N183" s="35" t="s">
        <v>274</v>
      </c>
      <c r="O183" s="32" t="n">
        <v>85669</v>
      </c>
      <c r="P183" s="32" t="n">
        <v>86266</v>
      </c>
      <c r="Q183" s="36"/>
      <c r="R183" s="42"/>
      <c r="S183" s="32" t="n">
        <v>1</v>
      </c>
      <c r="T183" s="32" t="n">
        <f aca="false">(P183-O183)*S183</f>
        <v>597</v>
      </c>
      <c r="U183" s="38" t="n">
        <v>98517</v>
      </c>
      <c r="V183" s="39" t="s">
        <v>275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1212.31</v>
      </c>
      <c r="D184" s="32"/>
      <c r="E184" s="32" t="n">
        <f aca="false">F184++G184</f>
        <v>79.31</v>
      </c>
      <c r="F184" s="32" t="n">
        <f aca="false">0.04*H184</f>
        <v>45.32</v>
      </c>
      <c r="G184" s="32" t="n">
        <f aca="false">0.03*H184</f>
        <v>33.99</v>
      </c>
      <c r="H184" s="32" t="n">
        <f aca="false">T184</f>
        <v>1133</v>
      </c>
      <c r="I184" s="32" t="n">
        <f aca="false">0.6*C184</f>
        <v>727.386</v>
      </c>
      <c r="J184" s="35"/>
      <c r="K184" s="35"/>
      <c r="L184" s="35"/>
      <c r="M184" s="35"/>
      <c r="N184" s="35" t="s">
        <v>277</v>
      </c>
      <c r="O184" s="32" t="n">
        <v>43966</v>
      </c>
      <c r="P184" s="32" t="n">
        <v>45099</v>
      </c>
      <c r="Q184" s="35" t="s">
        <v>35</v>
      </c>
      <c r="R184" s="37"/>
      <c r="S184" s="69" t="n">
        <v>1</v>
      </c>
      <c r="T184" s="32" t="n">
        <f aca="false">(P184-O184)*S184</f>
        <v>1133</v>
      </c>
      <c r="U184" s="3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279</v>
      </c>
      <c r="C185" s="32" t="n">
        <f aca="false">H185+E185</f>
        <v>353.1</v>
      </c>
      <c r="D185" s="32"/>
      <c r="E185" s="32" t="n">
        <f aca="false">G185+F185</f>
        <v>23.1</v>
      </c>
      <c r="F185" s="32" t="n">
        <f aca="false">0.04*H185</f>
        <v>13.2</v>
      </c>
      <c r="G185" s="32" t="n">
        <f aca="false">0.03*H185</f>
        <v>9.9</v>
      </c>
      <c r="H185" s="32" t="n">
        <f aca="false">T185</f>
        <v>330</v>
      </c>
      <c r="I185" s="32" t="n">
        <f aca="false">0.6*C185</f>
        <v>211.86</v>
      </c>
      <c r="J185" s="35"/>
      <c r="K185" s="35"/>
      <c r="L185" s="35"/>
      <c r="M185" s="35"/>
      <c r="N185" s="35"/>
      <c r="O185" s="32" t="n">
        <v>73459</v>
      </c>
      <c r="P185" s="32" t="n">
        <v>73789</v>
      </c>
      <c r="Q185" s="234"/>
      <c r="R185" s="78"/>
      <c r="S185" s="69" t="n">
        <v>1</v>
      </c>
      <c r="T185" s="32" t="n">
        <f aca="false">(P185-O185)*S185</f>
        <v>330</v>
      </c>
      <c r="U185" s="3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530.72</v>
      </c>
      <c r="D186" s="32"/>
      <c r="E186" s="32" t="n">
        <f aca="false">F186+G186</f>
        <v>34.72</v>
      </c>
      <c r="F186" s="32" t="n">
        <f aca="false">0.04*H186</f>
        <v>19.84</v>
      </c>
      <c r="G186" s="32" t="n">
        <f aca="false">0.03*H186</f>
        <v>14.88</v>
      </c>
      <c r="H186" s="32" t="n">
        <f aca="false">T186</f>
        <v>496</v>
      </c>
      <c r="I186" s="32" t="n">
        <f aca="false">0.6*C186</f>
        <v>318.432</v>
      </c>
      <c r="J186" s="35"/>
      <c r="K186" s="35"/>
      <c r="L186" s="35"/>
      <c r="M186" s="35"/>
      <c r="N186" s="35"/>
      <c r="O186" s="32" t="n">
        <v>70624</v>
      </c>
      <c r="P186" s="32" t="n">
        <v>71120</v>
      </c>
      <c r="Q186" s="36"/>
      <c r="R186" s="42"/>
      <c r="S186" s="69" t="n">
        <v>1</v>
      </c>
      <c r="T186" s="32" t="n">
        <f aca="false">(P186-O186)*S186</f>
        <v>496</v>
      </c>
      <c r="U186" s="3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1032.55</v>
      </c>
      <c r="D187" s="32"/>
      <c r="E187" s="32" t="n">
        <f aca="false">F187+G187</f>
        <v>67.55</v>
      </c>
      <c r="F187" s="32" t="n">
        <f aca="false">0.04*H187</f>
        <v>38.6</v>
      </c>
      <c r="G187" s="32" t="n">
        <f aca="false">0.03*H187</f>
        <v>28.95</v>
      </c>
      <c r="H187" s="32" t="n">
        <f aca="false">T187</f>
        <v>965</v>
      </c>
      <c r="I187" s="32" t="n">
        <f aca="false">0.6*C187</f>
        <v>619.53</v>
      </c>
      <c r="J187" s="35"/>
      <c r="K187" s="35"/>
      <c r="L187" s="35"/>
      <c r="M187" s="35"/>
      <c r="N187" s="35"/>
      <c r="O187" s="32" t="n">
        <v>81513</v>
      </c>
      <c r="P187" s="32" t="n">
        <v>82478</v>
      </c>
      <c r="Q187" s="234"/>
      <c r="R187" s="78"/>
      <c r="S187" s="69" t="n">
        <v>1</v>
      </c>
      <c r="T187" s="32" t="n">
        <f aca="false">(P187-O187)*S187</f>
        <v>965</v>
      </c>
      <c r="U187" s="3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931.97</v>
      </c>
      <c r="D188" s="32"/>
      <c r="E188" s="32" t="n">
        <f aca="false">F188+G188</f>
        <v>60.97</v>
      </c>
      <c r="F188" s="32" t="n">
        <f aca="false">0.04*H188</f>
        <v>34.84</v>
      </c>
      <c r="G188" s="32" t="n">
        <f aca="false">0.03*H188</f>
        <v>26.13</v>
      </c>
      <c r="H188" s="32" t="n">
        <f aca="false">T188</f>
        <v>871</v>
      </c>
      <c r="I188" s="32" t="n">
        <f aca="false">0.6*C188</f>
        <v>559.182</v>
      </c>
      <c r="J188" s="35"/>
      <c r="K188" s="35"/>
      <c r="L188" s="35"/>
      <c r="M188" s="35"/>
      <c r="N188" s="35"/>
      <c r="O188" s="32" t="n">
        <v>74194</v>
      </c>
      <c r="P188" s="32" t="n">
        <v>75065</v>
      </c>
      <c r="Q188" s="36"/>
      <c r="R188" s="107"/>
      <c r="S188" s="69" t="n">
        <v>1</v>
      </c>
      <c r="T188" s="32" t="n">
        <f aca="false">(P188-O188)*S188</f>
        <v>871</v>
      </c>
      <c r="U188" s="38" t="n">
        <v>8265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288</v>
      </c>
      <c r="C190" s="32" t="n">
        <f aca="false">H190+E190</f>
        <v>2082.22</v>
      </c>
      <c r="D190" s="32"/>
      <c r="E190" s="32" t="n">
        <f aca="false">F190+G190</f>
        <v>136.22</v>
      </c>
      <c r="F190" s="32" t="n">
        <f aca="false">0.04*H190</f>
        <v>77.84</v>
      </c>
      <c r="G190" s="32" t="n">
        <f aca="false">0.03*H190</f>
        <v>58.38</v>
      </c>
      <c r="H190" s="32" t="n">
        <f aca="false">T190</f>
        <v>1946</v>
      </c>
      <c r="I190" s="32" t="n">
        <f aca="false">0.6*C190</f>
        <v>1249.332</v>
      </c>
      <c r="J190" s="35"/>
      <c r="K190" s="35"/>
      <c r="L190" s="35"/>
      <c r="M190" s="35"/>
      <c r="N190" s="35"/>
      <c r="O190" s="32" t="n">
        <v>129264</v>
      </c>
      <c r="P190" s="32" t="n">
        <v>131210</v>
      </c>
      <c r="Q190" s="36"/>
      <c r="R190" s="42"/>
      <c r="S190" s="32" t="n">
        <v>1</v>
      </c>
      <c r="T190" s="32" t="n">
        <f aca="false">(P190-O190)*S190</f>
        <v>1946</v>
      </c>
      <c r="U190" s="3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523.23</v>
      </c>
      <c r="D191" s="32"/>
      <c r="E191" s="32" t="n">
        <f aca="false">F191+G191</f>
        <v>34.23</v>
      </c>
      <c r="F191" s="32" t="n">
        <f aca="false">0.04*H191</f>
        <v>19.56</v>
      </c>
      <c r="G191" s="32" t="n">
        <f aca="false">0.03*H191</f>
        <v>14.67</v>
      </c>
      <c r="H191" s="32" t="n">
        <f aca="false">T191</f>
        <v>489</v>
      </c>
      <c r="I191" s="32" t="n">
        <f aca="false">0.6*C191</f>
        <v>313.938</v>
      </c>
      <c r="J191" s="35"/>
      <c r="K191" s="35"/>
      <c r="L191" s="35"/>
      <c r="M191" s="35"/>
      <c r="N191" s="35" t="s">
        <v>291</v>
      </c>
      <c r="O191" s="32" t="n">
        <v>43156</v>
      </c>
      <c r="P191" s="32" t="n">
        <v>43645</v>
      </c>
      <c r="Q191" s="35" t="s">
        <v>39</v>
      </c>
      <c r="R191" s="37"/>
      <c r="S191" s="32" t="n">
        <v>1</v>
      </c>
      <c r="T191" s="32" t="n">
        <f aca="false">(P191-O191)*S191</f>
        <v>489</v>
      </c>
      <c r="U191" s="38" t="n">
        <v>100986</v>
      </c>
      <c r="V191" s="39" t="s">
        <v>292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707.27</v>
      </c>
      <c r="D192" s="32"/>
      <c r="E192" s="32" t="n">
        <f aca="false">F192+G192</f>
        <v>46.27</v>
      </c>
      <c r="F192" s="32" t="n">
        <f aca="false">0.04*H192</f>
        <v>26.44</v>
      </c>
      <c r="G192" s="32" t="n">
        <f aca="false">0.03*H192</f>
        <v>19.83</v>
      </c>
      <c r="H192" s="32" t="n">
        <f aca="false">T192</f>
        <v>661</v>
      </c>
      <c r="I192" s="32" t="n">
        <f aca="false">0.6*C192</f>
        <v>424.362</v>
      </c>
      <c r="J192" s="35"/>
      <c r="K192" s="35"/>
      <c r="L192" s="35"/>
      <c r="M192" s="35"/>
      <c r="N192" s="35"/>
      <c r="O192" s="32" t="n">
        <v>94940</v>
      </c>
      <c r="P192" s="32" t="n">
        <v>95601</v>
      </c>
      <c r="Q192" s="35" t="s">
        <v>153</v>
      </c>
      <c r="R192" s="37"/>
      <c r="S192" s="32" t="n">
        <v>1</v>
      </c>
      <c r="T192" s="32" t="n">
        <f aca="false">(P192-O192)*S192</f>
        <v>661</v>
      </c>
      <c r="U192" s="3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295</v>
      </c>
      <c r="C193" s="32" t="n">
        <f aca="false">H193+E193</f>
        <v>627.02</v>
      </c>
      <c r="D193" s="32"/>
      <c r="E193" s="32" t="n">
        <f aca="false">F193+G193</f>
        <v>41.02</v>
      </c>
      <c r="F193" s="32" t="n">
        <f aca="false">0.04*H193</f>
        <v>23.44</v>
      </c>
      <c r="G193" s="32" t="n">
        <f aca="false">0.03*H193</f>
        <v>17.58</v>
      </c>
      <c r="H193" s="32" t="n">
        <f aca="false">T193</f>
        <v>586</v>
      </c>
      <c r="I193" s="32" t="n">
        <f aca="false">0.6*C193</f>
        <v>376.212</v>
      </c>
      <c r="J193" s="35"/>
      <c r="K193" s="35"/>
      <c r="L193" s="35"/>
      <c r="M193" s="35"/>
      <c r="N193" s="35"/>
      <c r="O193" s="32" t="n">
        <v>55116</v>
      </c>
      <c r="P193" s="32" t="n">
        <v>55702</v>
      </c>
      <c r="Q193" s="35" t="s">
        <v>39</v>
      </c>
      <c r="R193" s="37"/>
      <c r="S193" s="32" t="n">
        <v>1</v>
      </c>
      <c r="T193" s="32" t="n">
        <f aca="false">(P193-O193)*S193</f>
        <v>586</v>
      </c>
      <c r="U193" s="3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297</v>
      </c>
      <c r="C194" s="32" t="n">
        <f aca="false">H194+E194</f>
        <v>2753.11</v>
      </c>
      <c r="D194" s="32"/>
      <c r="E194" s="32" t="n">
        <f aca="false">G194+F194</f>
        <v>180.11</v>
      </c>
      <c r="F194" s="32" t="n">
        <f aca="false">0.04*H194</f>
        <v>102.92</v>
      </c>
      <c r="G194" s="32" t="n">
        <f aca="false">0.03*H194</f>
        <v>77.19</v>
      </c>
      <c r="H194" s="32" t="n">
        <f aca="false">T194</f>
        <v>2573</v>
      </c>
      <c r="I194" s="32" t="n">
        <f aca="false">0.6*C194</f>
        <v>1651.866</v>
      </c>
      <c r="J194" s="35"/>
      <c r="K194" s="35"/>
      <c r="L194" s="35"/>
      <c r="M194" s="35"/>
      <c r="N194" s="35"/>
      <c r="O194" s="32" t="n">
        <v>32681</v>
      </c>
      <c r="P194" s="32" t="n">
        <v>35254</v>
      </c>
      <c r="Q194" s="234"/>
      <c r="R194" s="78"/>
      <c r="S194" s="69" t="n">
        <v>1</v>
      </c>
      <c r="T194" s="32" t="n">
        <f aca="false">(P194-O194)*S194</f>
        <v>2573</v>
      </c>
      <c r="U194" s="3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1507.63</v>
      </c>
      <c r="D195" s="32"/>
      <c r="E195" s="32" t="n">
        <f aca="false">G195+F195</f>
        <v>98.63</v>
      </c>
      <c r="F195" s="32" t="n">
        <f aca="false">0.04*H195</f>
        <v>56.36</v>
      </c>
      <c r="G195" s="32" t="n">
        <f aca="false">0.03*H195</f>
        <v>42.27</v>
      </c>
      <c r="H195" s="32" t="n">
        <f aca="false">T195</f>
        <v>1409</v>
      </c>
      <c r="I195" s="32" t="n">
        <f aca="false">0.6*C195</f>
        <v>904.578</v>
      </c>
      <c r="J195" s="35"/>
      <c r="K195" s="35"/>
      <c r="L195" s="35"/>
      <c r="M195" s="35"/>
      <c r="N195" s="35"/>
      <c r="O195" s="32" t="n">
        <v>71840</v>
      </c>
      <c r="P195" s="32" t="n">
        <v>73249</v>
      </c>
      <c r="Q195" s="36"/>
      <c r="R195" s="107"/>
      <c r="S195" s="69" t="n">
        <v>1</v>
      </c>
      <c r="T195" s="32" t="n">
        <f aca="false">(P195-O195)*S195</f>
        <v>1409</v>
      </c>
      <c r="U195" s="3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186.18</v>
      </c>
      <c r="D196" s="32"/>
      <c r="E196" s="32" t="n">
        <f aca="false">F196+G196</f>
        <v>12.18</v>
      </c>
      <c r="F196" s="32" t="n">
        <f aca="false">0.04*H196</f>
        <v>6.96</v>
      </c>
      <c r="G196" s="32" t="n">
        <f aca="false">0.03*H196</f>
        <v>5.22</v>
      </c>
      <c r="H196" s="32" t="n">
        <f aca="false">T196</f>
        <v>174</v>
      </c>
      <c r="I196" s="32" t="n">
        <f aca="false">0.6*C196</f>
        <v>111.708</v>
      </c>
      <c r="J196" s="35"/>
      <c r="K196" s="35"/>
      <c r="L196" s="35"/>
      <c r="M196" s="35"/>
      <c r="N196" s="35"/>
      <c r="O196" s="32" t="n">
        <v>32405</v>
      </c>
      <c r="P196" s="32" t="n">
        <v>32579</v>
      </c>
      <c r="Q196" s="36"/>
      <c r="R196" s="42"/>
      <c r="S196" s="69" t="n">
        <v>1</v>
      </c>
      <c r="T196" s="32" t="n">
        <f aca="false">(P196-O196)*S196</f>
        <v>174</v>
      </c>
      <c r="U196" s="3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411.95</v>
      </c>
      <c r="D197" s="32"/>
      <c r="E197" s="32" t="n">
        <f aca="false">F197+G197</f>
        <v>26.95</v>
      </c>
      <c r="F197" s="32" t="n">
        <f aca="false">0.04*H197</f>
        <v>15.4</v>
      </c>
      <c r="G197" s="32" t="n">
        <f aca="false">0.03*H197</f>
        <v>11.55</v>
      </c>
      <c r="H197" s="32" t="n">
        <f aca="false">T197</f>
        <v>385</v>
      </c>
      <c r="I197" s="32" t="n">
        <f aca="false">0.6*C197</f>
        <v>247.17</v>
      </c>
      <c r="J197" s="35"/>
      <c r="K197" s="35"/>
      <c r="L197" s="35"/>
      <c r="M197" s="35"/>
      <c r="N197" s="35"/>
      <c r="O197" s="32" t="n">
        <v>56187</v>
      </c>
      <c r="P197" s="32" t="n">
        <v>56572</v>
      </c>
      <c r="Q197" s="35"/>
      <c r="R197" s="37"/>
      <c r="S197" s="32" t="n">
        <v>1</v>
      </c>
      <c r="T197" s="32" t="n">
        <f aca="false">(P197-O197)*S197</f>
        <v>385</v>
      </c>
      <c r="U197" s="3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150.87</v>
      </c>
      <c r="D198" s="32"/>
      <c r="E198" s="32" t="n">
        <f aca="false">F198+G198</f>
        <v>9.87</v>
      </c>
      <c r="F198" s="32" t="n">
        <f aca="false">0.04*H198</f>
        <v>5.64</v>
      </c>
      <c r="G198" s="32" t="n">
        <f aca="false">0.03*H198</f>
        <v>4.23</v>
      </c>
      <c r="H198" s="32" t="n">
        <f aca="false">T198</f>
        <v>141</v>
      </c>
      <c r="I198" s="32" t="n">
        <f aca="false">0.5*C198</f>
        <v>75.435</v>
      </c>
      <c r="J198" s="35"/>
      <c r="K198" s="35"/>
      <c r="L198" s="35"/>
      <c r="M198" s="35"/>
      <c r="N198" s="35"/>
      <c r="O198" s="32" t="n">
        <v>32515</v>
      </c>
      <c r="P198" s="32" t="n">
        <v>32656</v>
      </c>
      <c r="Q198" s="234"/>
      <c r="R198" s="78"/>
      <c r="S198" s="69" t="n">
        <v>1</v>
      </c>
      <c r="T198" s="32" t="n">
        <f aca="false">(P198-O198)*S198</f>
        <v>141</v>
      </c>
      <c r="U198" s="3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209.72</v>
      </c>
      <c r="D199" s="32"/>
      <c r="E199" s="32" t="n">
        <f aca="false">G199+F199</f>
        <v>13.72</v>
      </c>
      <c r="F199" s="32" t="n">
        <f aca="false">0.04*H199</f>
        <v>7.84</v>
      </c>
      <c r="G199" s="32" t="n">
        <f aca="false">0.03*H199</f>
        <v>5.88</v>
      </c>
      <c r="H199" s="32" t="n">
        <f aca="false">T199</f>
        <v>196</v>
      </c>
      <c r="I199" s="32" t="n">
        <f aca="false">0.6*C199</f>
        <v>125.832</v>
      </c>
      <c r="J199" s="35"/>
      <c r="K199" s="35"/>
      <c r="L199" s="35"/>
      <c r="M199" s="35"/>
      <c r="N199" s="35"/>
      <c r="O199" s="32" t="n">
        <v>22994</v>
      </c>
      <c r="P199" s="32" t="n">
        <v>23190</v>
      </c>
      <c r="Q199" s="36"/>
      <c r="R199" s="107"/>
      <c r="S199" s="69" t="n">
        <v>1</v>
      </c>
      <c r="T199" s="32" t="n">
        <f aca="false">(P199-O199)*S199</f>
        <v>196</v>
      </c>
      <c r="U199" s="3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332.77</v>
      </c>
      <c r="D200" s="32"/>
      <c r="E200" s="32" t="n">
        <f aca="false">F200+G200</f>
        <v>21.77</v>
      </c>
      <c r="F200" s="32" t="n">
        <f aca="false">0.04*H200</f>
        <v>12.44</v>
      </c>
      <c r="G200" s="32" t="n">
        <f aca="false">0.03*H200</f>
        <v>9.33</v>
      </c>
      <c r="H200" s="32" t="n">
        <f aca="false">T200</f>
        <v>311</v>
      </c>
      <c r="I200" s="32" t="n">
        <f aca="false">0.6*C200</f>
        <v>199.662</v>
      </c>
      <c r="J200" s="35"/>
      <c r="K200" s="35"/>
      <c r="L200" s="35"/>
      <c r="M200" s="35"/>
      <c r="N200" s="35"/>
      <c r="O200" s="32" t="n">
        <v>40335</v>
      </c>
      <c r="P200" s="32" t="n">
        <v>40646</v>
      </c>
      <c r="Q200" s="36"/>
      <c r="R200" s="42"/>
      <c r="S200" s="32" t="n">
        <v>1</v>
      </c>
      <c r="T200" s="32" t="n">
        <f aca="false">(P200-O200)*S200</f>
        <v>311</v>
      </c>
      <c r="U200" s="3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312.44</v>
      </c>
      <c r="D201" s="32"/>
      <c r="E201" s="32" t="n">
        <f aca="false">F201+G201</f>
        <v>20.44</v>
      </c>
      <c r="F201" s="32" t="n">
        <f aca="false">0.04*H201</f>
        <v>11.68</v>
      </c>
      <c r="G201" s="32" t="n">
        <f aca="false">0.03*H201</f>
        <v>8.76</v>
      </c>
      <c r="H201" s="32" t="n">
        <f aca="false">T201</f>
        <v>292</v>
      </c>
      <c r="I201" s="32" t="n">
        <f aca="false">0.6*C201</f>
        <v>187.464</v>
      </c>
      <c r="J201" s="63"/>
      <c r="K201" s="63"/>
      <c r="L201" s="63"/>
      <c r="M201" s="63"/>
      <c r="N201" s="63"/>
      <c r="O201" s="32" t="n">
        <v>32350</v>
      </c>
      <c r="P201" s="32" t="n">
        <v>32642</v>
      </c>
      <c r="Q201" s="234"/>
      <c r="R201" s="78"/>
      <c r="S201" s="69" t="n">
        <v>1</v>
      </c>
      <c r="T201" s="32" t="n">
        <f aca="false">(P201-O201)*S201</f>
        <v>292</v>
      </c>
      <c r="U201" s="3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268.57</v>
      </c>
      <c r="D202" s="32"/>
      <c r="E202" s="32" t="n">
        <f aca="false">F202+G202</f>
        <v>17.57</v>
      </c>
      <c r="F202" s="32" t="n">
        <f aca="false">0.04*H202</f>
        <v>10.04</v>
      </c>
      <c r="G202" s="32" t="n">
        <f aca="false">0.03*H202</f>
        <v>7.53</v>
      </c>
      <c r="H202" s="32" t="n">
        <f aca="false">T202</f>
        <v>251</v>
      </c>
      <c r="I202" s="32" t="n">
        <f aca="false">0.6*C202</f>
        <v>161.142</v>
      </c>
      <c r="J202" s="35"/>
      <c r="K202" s="35"/>
      <c r="L202" s="35"/>
      <c r="M202" s="35"/>
      <c r="N202" s="35"/>
      <c r="O202" s="32" t="n">
        <v>30628</v>
      </c>
      <c r="P202" s="32" t="n">
        <v>30879</v>
      </c>
      <c r="Q202" s="36"/>
      <c r="R202" s="42"/>
      <c r="S202" s="69" t="n">
        <v>1</v>
      </c>
      <c r="T202" s="32" t="n">
        <f aca="false">(P202-O202)*S202</f>
        <v>251</v>
      </c>
      <c r="U202" s="3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311</v>
      </c>
      <c r="C203" s="32" t="n">
        <f aca="false">H203+E203</f>
        <v>232.19</v>
      </c>
      <c r="D203" s="32"/>
      <c r="E203" s="32" t="n">
        <f aca="false">F203+G203</f>
        <v>15.19</v>
      </c>
      <c r="F203" s="32" t="n">
        <f aca="false">0.04*H203</f>
        <v>8.68</v>
      </c>
      <c r="G203" s="32" t="n">
        <f aca="false">0.03*H203</f>
        <v>6.51</v>
      </c>
      <c r="H203" s="32" t="n">
        <f aca="false">T203</f>
        <v>217</v>
      </c>
      <c r="I203" s="32" t="n">
        <f aca="false">0.6*C203</f>
        <v>139.314</v>
      </c>
      <c r="J203" s="35"/>
      <c r="K203" s="35"/>
      <c r="L203" s="35"/>
      <c r="M203" s="35"/>
      <c r="N203" s="35"/>
      <c r="O203" s="32" t="n">
        <v>29446</v>
      </c>
      <c r="P203" s="32" t="n">
        <v>29663</v>
      </c>
      <c r="Q203" s="234"/>
      <c r="R203" s="78"/>
      <c r="S203" s="69" t="n">
        <v>1</v>
      </c>
      <c r="T203" s="32" t="n">
        <f aca="false">(P203-O203)*S203</f>
        <v>217</v>
      </c>
      <c r="U203" s="3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313</v>
      </c>
      <c r="C204" s="32" t="n">
        <f aca="false">H204+E204</f>
        <v>481.5</v>
      </c>
      <c r="D204" s="32"/>
      <c r="E204" s="32" t="n">
        <f aca="false">F204+G204</f>
        <v>31.5</v>
      </c>
      <c r="F204" s="32" t="n">
        <f aca="false">0.04*H204</f>
        <v>18</v>
      </c>
      <c r="G204" s="32" t="n">
        <f aca="false">0.03*H204</f>
        <v>13.5</v>
      </c>
      <c r="H204" s="32" t="n">
        <f aca="false">T204</f>
        <v>450</v>
      </c>
      <c r="I204" s="32" t="n">
        <f aca="false">0.6*C204</f>
        <v>288.9</v>
      </c>
      <c r="J204" s="35"/>
      <c r="K204" s="35"/>
      <c r="L204" s="35"/>
      <c r="M204" s="35"/>
      <c r="N204" s="35"/>
      <c r="O204" s="32" t="n">
        <v>64224</v>
      </c>
      <c r="P204" s="32" t="n">
        <v>64674</v>
      </c>
      <c r="Q204" s="35" t="s">
        <v>29</v>
      </c>
      <c r="R204" s="37"/>
      <c r="S204" s="69" t="n">
        <v>1</v>
      </c>
      <c r="T204" s="32" t="n">
        <f aca="false">(P204-O204)*S204</f>
        <v>450</v>
      </c>
      <c r="U204" s="3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315</v>
      </c>
      <c r="C205" s="32" t="n">
        <f aca="false">H205+E205</f>
        <v>1135.27</v>
      </c>
      <c r="D205" s="32"/>
      <c r="E205" s="32" t="n">
        <f aca="false">F205+G205</f>
        <v>74.27</v>
      </c>
      <c r="F205" s="32" t="n">
        <f aca="false">0.04*H205</f>
        <v>42.44</v>
      </c>
      <c r="G205" s="32" t="n">
        <f aca="false">0.03*H205</f>
        <v>31.83</v>
      </c>
      <c r="H205" s="32" t="n">
        <f aca="false">T205</f>
        <v>1061</v>
      </c>
      <c r="I205" s="32" t="n">
        <f aca="false">0.6*C205</f>
        <v>681.162</v>
      </c>
      <c r="J205" s="35"/>
      <c r="K205" s="35"/>
      <c r="L205" s="35"/>
      <c r="M205" s="35"/>
      <c r="N205" s="35" t="s">
        <v>316</v>
      </c>
      <c r="O205" s="32" t="n">
        <v>54886</v>
      </c>
      <c r="P205" s="32" t="n">
        <v>55947</v>
      </c>
      <c r="Q205" s="36"/>
      <c r="R205" s="42"/>
      <c r="S205" s="69" t="n">
        <v>1</v>
      </c>
      <c r="T205" s="32" t="n">
        <f aca="false">(P205-O205)*S205</f>
        <v>1061</v>
      </c>
      <c r="U205" s="3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713.69</v>
      </c>
      <c r="D206" s="32"/>
      <c r="E206" s="32" t="n">
        <f aca="false">F206+G206</f>
        <v>46.69</v>
      </c>
      <c r="F206" s="32" t="n">
        <f aca="false">0.04*H206</f>
        <v>26.68</v>
      </c>
      <c r="G206" s="32" t="n">
        <f aca="false">0.03*H206</f>
        <v>20.01</v>
      </c>
      <c r="H206" s="32" t="n">
        <f aca="false">T206</f>
        <v>667</v>
      </c>
      <c r="I206" s="32" t="n">
        <f aca="false">0.6*C206</f>
        <v>428.214</v>
      </c>
      <c r="J206" s="35"/>
      <c r="K206" s="35"/>
      <c r="L206" s="35"/>
      <c r="M206" s="35"/>
      <c r="N206" s="35"/>
      <c r="O206" s="32" t="n">
        <v>43328</v>
      </c>
      <c r="P206" s="32" t="n">
        <v>43995</v>
      </c>
      <c r="Q206" s="36"/>
      <c r="R206" s="42"/>
      <c r="S206" s="32" t="n">
        <v>1</v>
      </c>
      <c r="T206" s="32" t="n">
        <f aca="false">(P206-O206)*S206</f>
        <v>667</v>
      </c>
      <c r="U206" s="38" t="n">
        <v>2660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466.52</v>
      </c>
      <c r="D207" s="32"/>
      <c r="E207" s="32" t="n">
        <f aca="false">F207+G207</f>
        <v>30.52</v>
      </c>
      <c r="F207" s="32" t="n">
        <f aca="false">0.04*H207</f>
        <v>17.44</v>
      </c>
      <c r="G207" s="32" t="n">
        <f aca="false">0.03*H207</f>
        <v>13.08</v>
      </c>
      <c r="H207" s="32" t="n">
        <f aca="false">T207</f>
        <v>436</v>
      </c>
      <c r="I207" s="32" t="n">
        <f aca="false">0.6*C207</f>
        <v>279.912</v>
      </c>
      <c r="J207" s="35"/>
      <c r="K207" s="35"/>
      <c r="L207" s="35"/>
      <c r="M207" s="35"/>
      <c r="N207" s="35"/>
      <c r="O207" s="32" t="n">
        <v>6130</v>
      </c>
      <c r="P207" s="32" t="n">
        <v>6566</v>
      </c>
      <c r="Q207" s="36"/>
      <c r="R207" s="42"/>
      <c r="S207" s="69" t="n">
        <v>1</v>
      </c>
      <c r="T207" s="32" t="n">
        <f aca="false">(P207-O207)*S207</f>
        <v>436</v>
      </c>
      <c r="U207" s="38" t="n">
        <v>492770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486.85</v>
      </c>
      <c r="D209" s="32"/>
      <c r="E209" s="32" t="n">
        <f aca="false">F209++G209</f>
        <v>31.85</v>
      </c>
      <c r="F209" s="32" t="n">
        <f aca="false">0.04*H209</f>
        <v>18.2</v>
      </c>
      <c r="G209" s="32" t="n">
        <f aca="false">0.03*H209</f>
        <v>13.65</v>
      </c>
      <c r="H209" s="32" t="n">
        <f aca="false">T209</f>
        <v>455</v>
      </c>
      <c r="I209" s="32" t="n">
        <f aca="false">0.6*C209</f>
        <v>292.11</v>
      </c>
      <c r="J209" s="35"/>
      <c r="K209" s="35"/>
      <c r="L209" s="35"/>
      <c r="M209" s="35"/>
      <c r="N209" s="35"/>
      <c r="O209" s="32" t="n">
        <v>1503</v>
      </c>
      <c r="P209" s="32" t="n">
        <v>1958</v>
      </c>
      <c r="Q209" s="35" t="s">
        <v>153</v>
      </c>
      <c r="R209" s="37"/>
      <c r="S209" s="69" t="n">
        <v>1</v>
      </c>
      <c r="T209" s="32" t="n">
        <f aca="false">(P209-O209)*S209</f>
        <v>455</v>
      </c>
      <c r="U209" s="3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594.92</v>
      </c>
      <c r="D210" s="32"/>
      <c r="E210" s="32" t="n">
        <f aca="false">F210+G210</f>
        <v>38.92</v>
      </c>
      <c r="F210" s="32" t="n">
        <f aca="false">0.04*H210</f>
        <v>22.24</v>
      </c>
      <c r="G210" s="32" t="n">
        <f aca="false">0.03*H210</f>
        <v>16.68</v>
      </c>
      <c r="H210" s="32" t="n">
        <f aca="false">T210</f>
        <v>556</v>
      </c>
      <c r="I210" s="32" t="n">
        <f aca="false">0.6*C210</f>
        <v>356.952</v>
      </c>
      <c r="J210" s="35"/>
      <c r="K210" s="35"/>
      <c r="L210" s="35"/>
      <c r="M210" s="35"/>
      <c r="N210" s="35"/>
      <c r="O210" s="32" t="n">
        <v>85266</v>
      </c>
      <c r="P210" s="32" t="n">
        <v>85822</v>
      </c>
      <c r="Q210" s="35"/>
      <c r="R210" s="37"/>
      <c r="S210" s="32" t="n">
        <v>1</v>
      </c>
      <c r="T210" s="32" t="n">
        <f aca="false">(P210-O210)*S210</f>
        <v>556</v>
      </c>
      <c r="U210" s="3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282.48</v>
      </c>
      <c r="D211" s="32"/>
      <c r="E211" s="32" t="n">
        <f aca="false">F211+G211</f>
        <v>18.48</v>
      </c>
      <c r="F211" s="32" t="n">
        <f aca="false">0.04*H211</f>
        <v>10.56</v>
      </c>
      <c r="G211" s="32" t="n">
        <f aca="false">0.03*H211</f>
        <v>7.92</v>
      </c>
      <c r="H211" s="32" t="n">
        <f aca="false">T211</f>
        <v>264</v>
      </c>
      <c r="I211" s="32" t="n">
        <f aca="false">0.6*C211</f>
        <v>169.488</v>
      </c>
      <c r="J211" s="63"/>
      <c r="K211" s="63"/>
      <c r="L211" s="63"/>
      <c r="M211" s="63"/>
      <c r="N211" s="63"/>
      <c r="O211" s="32" t="n">
        <v>53313</v>
      </c>
      <c r="P211" s="32" t="n">
        <v>53577</v>
      </c>
      <c r="Q211" s="234"/>
      <c r="R211" s="78"/>
      <c r="S211" s="69" t="n">
        <v>1</v>
      </c>
      <c r="T211" s="32" t="n">
        <f aca="false">(P211-O211)*S211</f>
        <v>264</v>
      </c>
      <c r="U211" s="3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267.5</v>
      </c>
      <c r="D212" s="32"/>
      <c r="E212" s="32" t="n">
        <f aca="false">F212+G212</f>
        <v>17.5</v>
      </c>
      <c r="F212" s="32" t="n">
        <f aca="false">0.04*H212</f>
        <v>10</v>
      </c>
      <c r="G212" s="32" t="n">
        <f aca="false">0.03*H212</f>
        <v>7.5</v>
      </c>
      <c r="H212" s="32" t="n">
        <f aca="false">T212+10</f>
        <v>250</v>
      </c>
      <c r="I212" s="32" t="n">
        <f aca="false">0.6*C212</f>
        <v>160.5</v>
      </c>
      <c r="J212" s="35"/>
      <c r="K212" s="35"/>
      <c r="L212" s="35"/>
      <c r="M212" s="35"/>
      <c r="N212" s="35"/>
      <c r="O212" s="32" t="n">
        <v>35432</v>
      </c>
      <c r="P212" s="32" t="n">
        <v>35672</v>
      </c>
      <c r="Q212" s="36"/>
      <c r="R212" s="42"/>
      <c r="S212" s="32" t="n">
        <v>1</v>
      </c>
      <c r="T212" s="32" t="n">
        <f aca="false">(P212-O212)*S212</f>
        <v>240</v>
      </c>
      <c r="U212" s="3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481.5</v>
      </c>
      <c r="D213" s="339"/>
      <c r="E213" s="339" t="n">
        <f aca="false">G213+F213</f>
        <v>31.5</v>
      </c>
      <c r="F213" s="339" t="n">
        <f aca="false">0.04*H213</f>
        <v>18</v>
      </c>
      <c r="G213" s="339" t="n">
        <f aca="false">0.03*H213</f>
        <v>13.5</v>
      </c>
      <c r="H213" s="339" t="n">
        <f aca="false">T213</f>
        <v>450</v>
      </c>
      <c r="I213" s="339" t="n">
        <f aca="false">0.6*C213</f>
        <v>288.9</v>
      </c>
      <c r="J213" s="340"/>
      <c r="K213" s="340"/>
      <c r="L213" s="340"/>
      <c r="M213" s="340"/>
      <c r="N213" s="340"/>
      <c r="O213" s="339" t="n">
        <v>33546</v>
      </c>
      <c r="P213" s="339" t="n">
        <v>33996</v>
      </c>
      <c r="Q213" s="352"/>
      <c r="R213" s="353"/>
      <c r="S213" s="343" t="n">
        <v>1</v>
      </c>
      <c r="T213" s="339" t="n">
        <f aca="false">(P213-O213)*S213</f>
        <v>450</v>
      </c>
      <c r="U213" s="3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233.26</v>
      </c>
      <c r="D214" s="32"/>
      <c r="E214" s="32" t="n">
        <f aca="false">F214+G214</f>
        <v>15.26</v>
      </c>
      <c r="F214" s="32" t="n">
        <f aca="false">0.04*H214</f>
        <v>8.72</v>
      </c>
      <c r="G214" s="32" t="n">
        <f aca="false">0.03*H214</f>
        <v>6.54</v>
      </c>
      <c r="H214" s="32" t="n">
        <f aca="false">T214</f>
        <v>218</v>
      </c>
      <c r="I214" s="32" t="n">
        <f aca="false">0.6*C214</f>
        <v>139.956</v>
      </c>
      <c r="J214" s="35"/>
      <c r="K214" s="35"/>
      <c r="L214" s="35"/>
      <c r="M214" s="35"/>
      <c r="N214" s="35"/>
      <c r="O214" s="32" t="n">
        <v>28110</v>
      </c>
      <c r="P214" s="32" t="n">
        <v>28328</v>
      </c>
      <c r="Q214" s="36"/>
      <c r="R214" s="42"/>
      <c r="S214" s="32" t="n">
        <v>1</v>
      </c>
      <c r="T214" s="32" t="n">
        <f aca="false">(P214-O214)*S214</f>
        <v>218</v>
      </c>
      <c r="U214" s="3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273.92</v>
      </c>
      <c r="D215" s="32"/>
      <c r="E215" s="32" t="n">
        <f aca="false">F215+G215</f>
        <v>17.92</v>
      </c>
      <c r="F215" s="32" t="n">
        <f aca="false">0.04*H215</f>
        <v>10.24</v>
      </c>
      <c r="G215" s="32" t="n">
        <f aca="false">0.03*H215</f>
        <v>7.68</v>
      </c>
      <c r="H215" s="32" t="n">
        <f aca="false">T215</f>
        <v>256</v>
      </c>
      <c r="I215" s="32" t="n">
        <f aca="false">0.6*C215</f>
        <v>164.352</v>
      </c>
      <c r="J215" s="35"/>
      <c r="K215" s="35"/>
      <c r="L215" s="35"/>
      <c r="M215" s="35"/>
      <c r="N215" s="35"/>
      <c r="O215" s="32" t="n">
        <v>40916</v>
      </c>
      <c r="P215" s="32" t="n">
        <v>41172</v>
      </c>
      <c r="Q215" s="35"/>
      <c r="R215" s="37"/>
      <c r="S215" s="32" t="n">
        <v>1</v>
      </c>
      <c r="T215" s="32" t="n">
        <f aca="false">(P215-O215)*S215</f>
        <v>256</v>
      </c>
      <c r="U215" s="3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1212.31</v>
      </c>
      <c r="D216" s="32"/>
      <c r="E216" s="32" t="n">
        <f aca="false">F216+G216</f>
        <v>79.31</v>
      </c>
      <c r="F216" s="32" t="n">
        <f aca="false">0.04*H216</f>
        <v>45.32</v>
      </c>
      <c r="G216" s="32" t="n">
        <f aca="false">0.03*H216</f>
        <v>33.99</v>
      </c>
      <c r="H216" s="32" t="n">
        <f aca="false">T216</f>
        <v>1133</v>
      </c>
      <c r="I216" s="32" t="n">
        <f aca="false">0.6*C216</f>
        <v>727.386</v>
      </c>
      <c r="J216" s="35"/>
      <c r="K216" s="35"/>
      <c r="L216" s="35"/>
      <c r="M216" s="35"/>
      <c r="N216" s="35"/>
      <c r="O216" s="354" t="n">
        <v>56068</v>
      </c>
      <c r="P216" s="354" t="n">
        <v>57201</v>
      </c>
      <c r="Q216" s="36"/>
      <c r="R216" s="42"/>
      <c r="S216" s="32" t="n">
        <v>1</v>
      </c>
      <c r="T216" s="32" t="n">
        <f aca="false">(P216-O216)*S216</f>
        <v>1133</v>
      </c>
      <c r="U216" s="3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2254.49</v>
      </c>
      <c r="D217" s="40"/>
      <c r="E217" s="40" t="n">
        <f aca="false">F217+G217</f>
        <v>147.49</v>
      </c>
      <c r="F217" s="40" t="n">
        <f aca="false">0.04*H217</f>
        <v>84.28</v>
      </c>
      <c r="G217" s="40" t="n">
        <f aca="false">0.03*H217</f>
        <v>63.21</v>
      </c>
      <c r="H217" s="40" t="n">
        <f aca="false">T217</f>
        <v>2107</v>
      </c>
      <c r="I217" s="40"/>
      <c r="J217" s="35"/>
      <c r="K217" s="35"/>
      <c r="L217" s="35"/>
      <c r="M217" s="35"/>
      <c r="N217" s="35" t="s">
        <v>340</v>
      </c>
      <c r="O217" s="40" t="n">
        <v>25870</v>
      </c>
      <c r="P217" s="40" t="n">
        <v>27977</v>
      </c>
      <c r="Q217" s="234"/>
      <c r="R217" s="355"/>
      <c r="S217" s="40" t="n">
        <v>1</v>
      </c>
      <c r="T217" s="32" t="n">
        <f aca="false">(P217-O217)*S217</f>
        <v>2107</v>
      </c>
      <c r="U217" s="333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316.72</v>
      </c>
      <c r="D218" s="32"/>
      <c r="E218" s="32" t="n">
        <f aca="false">G218+F218</f>
        <v>20.72</v>
      </c>
      <c r="F218" s="32" t="n">
        <f aca="false">0.04*H218</f>
        <v>11.84</v>
      </c>
      <c r="G218" s="32" t="n">
        <f aca="false">0.03*H218</f>
        <v>8.88</v>
      </c>
      <c r="H218" s="32" t="n">
        <f aca="false">T218</f>
        <v>296</v>
      </c>
      <c r="I218" s="32" t="n">
        <f aca="false">0.6*C218</f>
        <v>190.032</v>
      </c>
      <c r="J218" s="35"/>
      <c r="K218" s="35"/>
      <c r="L218" s="35"/>
      <c r="M218" s="35"/>
      <c r="N218" s="35"/>
      <c r="O218" s="32" t="n">
        <v>38131</v>
      </c>
      <c r="P218" s="32" t="n">
        <v>38427</v>
      </c>
      <c r="Q218" s="36"/>
      <c r="R218" s="107"/>
      <c r="S218" s="69" t="n">
        <v>1</v>
      </c>
      <c r="T218" s="32" t="n">
        <f aca="false">(P218-O218)*S218</f>
        <v>296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309.23</v>
      </c>
      <c r="D222" s="32"/>
      <c r="E222" s="32" t="n">
        <f aca="false">F222+G222</f>
        <v>20.23</v>
      </c>
      <c r="F222" s="32" t="n">
        <f aca="false">0.04*H222</f>
        <v>11.56</v>
      </c>
      <c r="G222" s="32" t="n">
        <f aca="false">0.03*H222</f>
        <v>8.67</v>
      </c>
      <c r="H222" s="32" t="n">
        <f aca="false">T222</f>
        <v>289</v>
      </c>
      <c r="I222" s="32" t="n">
        <f aca="false">0.6*C222</f>
        <v>185.538</v>
      </c>
      <c r="J222" s="35"/>
      <c r="K222" s="35"/>
      <c r="L222" s="35"/>
      <c r="M222" s="35"/>
      <c r="N222" s="35"/>
      <c r="O222" s="32" t="n">
        <v>7072</v>
      </c>
      <c r="P222" s="32" t="n">
        <v>7361</v>
      </c>
      <c r="Q222" s="36"/>
      <c r="R222" s="42"/>
      <c r="S222" s="69" t="n">
        <v>1</v>
      </c>
      <c r="T222" s="32" t="n">
        <f aca="false">(P222-O222)*S222</f>
        <v>289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647.35</v>
      </c>
      <c r="D223" s="32"/>
      <c r="E223" s="32" t="n">
        <f aca="false">F223+G223</f>
        <v>42.35</v>
      </c>
      <c r="F223" s="32" t="n">
        <f aca="false">0.04*H223</f>
        <v>24.2</v>
      </c>
      <c r="G223" s="32" t="n">
        <f aca="false">0.03*H223</f>
        <v>18.15</v>
      </c>
      <c r="H223" s="32" t="n">
        <f aca="false">T223</f>
        <v>605</v>
      </c>
      <c r="I223" s="32" t="n">
        <f aca="false">0.6*C223</f>
        <v>388.41</v>
      </c>
      <c r="J223" s="35"/>
      <c r="K223" s="35"/>
      <c r="L223" s="35"/>
      <c r="M223" s="35"/>
      <c r="N223" s="35"/>
      <c r="O223" s="32" t="n">
        <v>21953</v>
      </c>
      <c r="P223" s="32" t="n">
        <v>22558</v>
      </c>
      <c r="Q223" s="234"/>
      <c r="R223" s="78"/>
      <c r="S223" s="69" t="n">
        <v>1</v>
      </c>
      <c r="T223" s="32" t="n">
        <f aca="false">(P223-O223)*S223</f>
        <v>605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321</v>
      </c>
      <c r="D224" s="32"/>
      <c r="E224" s="32" t="n">
        <f aca="false">F224+G224</f>
        <v>21</v>
      </c>
      <c r="F224" s="32" t="n">
        <f aca="false">0.04*H224</f>
        <v>12</v>
      </c>
      <c r="G224" s="32" t="n">
        <f aca="false">0.03*H224</f>
        <v>9</v>
      </c>
      <c r="H224" s="32" t="n">
        <f aca="false">T224</f>
        <v>300</v>
      </c>
      <c r="I224" s="32" t="n">
        <f aca="false">0.5*C224</f>
        <v>160.5</v>
      </c>
      <c r="J224" s="35"/>
      <c r="K224" s="35"/>
      <c r="L224" s="35"/>
      <c r="M224" s="35"/>
      <c r="N224" s="35"/>
      <c r="O224" s="32" t="n">
        <v>6233</v>
      </c>
      <c r="P224" s="32" t="n">
        <v>6533</v>
      </c>
      <c r="Q224" s="36"/>
      <c r="R224" s="42"/>
      <c r="S224" s="32" t="n">
        <v>1</v>
      </c>
      <c r="T224" s="32" t="n">
        <f aca="false">(P224-O224)*S224</f>
        <v>300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262.15</v>
      </c>
      <c r="D225" s="32"/>
      <c r="E225" s="32" t="n">
        <f aca="false">F225+G225</f>
        <v>17.15</v>
      </c>
      <c r="F225" s="32" t="n">
        <f aca="false">0.04*H225</f>
        <v>9.8</v>
      </c>
      <c r="G225" s="32" t="n">
        <f aca="false">0.03*H225</f>
        <v>7.35</v>
      </c>
      <c r="H225" s="32" t="n">
        <f aca="false">T225</f>
        <v>245</v>
      </c>
      <c r="I225" s="32" t="n">
        <f aca="false">0.5*C225</f>
        <v>131.075</v>
      </c>
      <c r="J225" s="35"/>
      <c r="K225" s="35"/>
      <c r="L225" s="35"/>
      <c r="M225" s="35"/>
      <c r="N225" s="35"/>
      <c r="O225" s="32" t="n">
        <v>37128</v>
      </c>
      <c r="P225" s="32" t="n">
        <v>37373</v>
      </c>
      <c r="Q225" s="36"/>
      <c r="R225" s="42"/>
      <c r="S225" s="32" t="n">
        <v>1</v>
      </c>
      <c r="T225" s="32" t="n">
        <f aca="false">(P225-O225)*S225</f>
        <v>245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254.66</v>
      </c>
      <c r="D226" s="32"/>
      <c r="E226" s="32" t="n">
        <f aca="false">F226+G226</f>
        <v>16.66</v>
      </c>
      <c r="F226" s="32" t="n">
        <f aca="false">0.04*H226</f>
        <v>9.52</v>
      </c>
      <c r="G226" s="32" t="n">
        <f aca="false">0.03*H226</f>
        <v>7.14</v>
      </c>
      <c r="H226" s="32" t="n">
        <f aca="false">T226</f>
        <v>238</v>
      </c>
      <c r="I226" s="109" t="n">
        <f aca="false">0.6*C226</f>
        <v>152.796</v>
      </c>
      <c r="J226" s="35"/>
      <c r="K226" s="35"/>
      <c r="L226" s="35"/>
      <c r="M226" s="35"/>
      <c r="N226" s="35"/>
      <c r="O226" s="32" t="n">
        <v>3596</v>
      </c>
      <c r="P226" s="32" t="n">
        <v>3834</v>
      </c>
      <c r="Q226" s="36"/>
      <c r="R226" s="42"/>
      <c r="S226" s="69" t="n">
        <v>1</v>
      </c>
      <c r="T226" s="32" t="n">
        <f aca="false">(P226-O226)*S226</f>
        <v>238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83.46</v>
      </c>
      <c r="D227" s="32"/>
      <c r="E227" s="32" t="n">
        <f aca="false">F227+G227</f>
        <v>5.46</v>
      </c>
      <c r="F227" s="32" t="n">
        <f aca="false">0.04*H227</f>
        <v>3.12</v>
      </c>
      <c r="G227" s="32" t="n">
        <f aca="false">0.03*H227</f>
        <v>2.34</v>
      </c>
      <c r="H227" s="32" t="n">
        <f aca="false">T227</f>
        <v>78</v>
      </c>
      <c r="I227" s="109" t="n">
        <f aca="false">0.6*C227</f>
        <v>50.076</v>
      </c>
      <c r="J227" s="35"/>
      <c r="K227" s="35"/>
      <c r="L227" s="35"/>
      <c r="M227" s="35"/>
      <c r="N227" s="35"/>
      <c r="O227" s="32" t="n">
        <v>22010</v>
      </c>
      <c r="P227" s="32" t="n">
        <v>22088</v>
      </c>
      <c r="Q227" s="36"/>
      <c r="R227" s="42"/>
      <c r="S227" s="69" t="n">
        <v>1</v>
      </c>
      <c r="T227" s="32" t="n">
        <f aca="false">(P227-O227)*S227</f>
        <v>78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340.26</v>
      </c>
      <c r="D228" s="32"/>
      <c r="E228" s="32" t="n">
        <f aca="false">F228+G228</f>
        <v>22.26</v>
      </c>
      <c r="F228" s="32" t="n">
        <f aca="false">0.04*H228</f>
        <v>12.72</v>
      </c>
      <c r="G228" s="32" t="n">
        <f aca="false">0.03*H228</f>
        <v>9.54</v>
      </c>
      <c r="H228" s="32" t="n">
        <f aca="false">T228</f>
        <v>318</v>
      </c>
      <c r="I228" s="32" t="n">
        <f aca="false">0.6*C228</f>
        <v>204.156</v>
      </c>
      <c r="J228" s="35"/>
      <c r="K228" s="35"/>
      <c r="L228" s="35"/>
      <c r="M228" s="35"/>
      <c r="N228" s="35"/>
      <c r="O228" s="32" t="n">
        <v>17447</v>
      </c>
      <c r="P228" s="32" t="n">
        <v>17765</v>
      </c>
      <c r="Q228" s="36"/>
      <c r="R228" s="42"/>
      <c r="S228" s="32" t="n">
        <v>1</v>
      </c>
      <c r="T228" s="32" t="n">
        <f aca="false">(P228-O228)*S228</f>
        <v>318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326.35</v>
      </c>
      <c r="D229" s="32"/>
      <c r="E229" s="32" t="n">
        <f aca="false">F229+G229</f>
        <v>21.35</v>
      </c>
      <c r="F229" s="32" t="n">
        <f aca="false">0.04*H229</f>
        <v>12.2</v>
      </c>
      <c r="G229" s="32" t="n">
        <f aca="false">0.03*H229</f>
        <v>9.15</v>
      </c>
      <c r="H229" s="32" t="n">
        <f aca="false">T229</f>
        <v>305</v>
      </c>
      <c r="I229" s="109" t="n">
        <f aca="false">0.6*C229</f>
        <v>195.81</v>
      </c>
      <c r="J229" s="35"/>
      <c r="K229" s="35"/>
      <c r="L229" s="35"/>
      <c r="M229" s="35"/>
      <c r="N229" s="35"/>
      <c r="O229" s="32" t="n">
        <v>12922</v>
      </c>
      <c r="P229" s="32" t="n">
        <v>13227</v>
      </c>
      <c r="Q229" s="234"/>
      <c r="R229" s="274"/>
      <c r="S229" s="69" t="n">
        <v>1</v>
      </c>
      <c r="T229" s="32" t="n">
        <f aca="false">(P229-O229)*S229</f>
        <v>305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10841.2400000001</v>
      </c>
      <c r="D230" s="109"/>
      <c r="E230" s="109" t="n">
        <f aca="false">F230+G230</f>
        <v>709.240000000008</v>
      </c>
      <c r="F230" s="109" t="n">
        <f aca="false">0.04*H230</f>
        <v>405.280000000005</v>
      </c>
      <c r="G230" s="109" t="n">
        <f aca="false">0.03*H230</f>
        <v>303.960000000004</v>
      </c>
      <c r="H230" s="109" t="n">
        <f aca="false">T230</f>
        <v>10132.0000000001</v>
      </c>
      <c r="I230" s="109"/>
      <c r="J230" s="35"/>
      <c r="K230" s="35"/>
      <c r="L230" s="35"/>
      <c r="M230" s="35"/>
      <c r="N230" s="35"/>
      <c r="O230" s="357" t="n">
        <v>34545.2</v>
      </c>
      <c r="P230" s="357" t="n">
        <v>34798.5</v>
      </c>
      <c r="Q230" s="36"/>
      <c r="R230" s="37"/>
      <c r="S230" s="69" t="n">
        <v>40</v>
      </c>
      <c r="T230" s="32" t="n">
        <f aca="false">(P230-O230)*S230</f>
        <v>10132.0000000001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8898.12</v>
      </c>
      <c r="D231" s="126"/>
      <c r="E231" s="32" t="n">
        <f aca="false">F231+G231</f>
        <v>582.12</v>
      </c>
      <c r="F231" s="32" t="n">
        <f aca="false">0.04*T231</f>
        <v>332.64</v>
      </c>
      <c r="G231" s="32" t="n">
        <f aca="false">0.03*T231</f>
        <v>249.48</v>
      </c>
      <c r="H231" s="32" t="n">
        <f aca="false">T231</f>
        <v>8316</v>
      </c>
      <c r="I231" s="32" t="n">
        <f aca="false">H231*0.5</f>
        <v>4158</v>
      </c>
      <c r="J231" s="63"/>
      <c r="K231" s="63"/>
      <c r="L231" s="63"/>
      <c r="M231" s="63"/>
      <c r="N231" s="63"/>
      <c r="O231" s="126" t="n">
        <v>393.26</v>
      </c>
      <c r="P231" s="126" t="n">
        <v>559.58</v>
      </c>
      <c r="Q231" s="138"/>
      <c r="R231" s="139"/>
      <c r="S231" s="126" t="n">
        <v>50</v>
      </c>
      <c r="T231" s="32" t="n">
        <f aca="false">(P231-O231)*S231</f>
        <v>8316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/>
      <c r="C232" s="32" t="n">
        <f aca="false">H232+E232</f>
        <v>1988.06</v>
      </c>
      <c r="D232" s="32"/>
      <c r="E232" s="32" t="n">
        <f aca="false">G232+F232</f>
        <v>130.06</v>
      </c>
      <c r="F232" s="32" t="n">
        <f aca="false">H232*0.04</f>
        <v>74.32</v>
      </c>
      <c r="G232" s="32" t="n">
        <f aca="false">H232*0.03</f>
        <v>55.74</v>
      </c>
      <c r="H232" s="32" t="n">
        <f aca="false">T232</f>
        <v>1858</v>
      </c>
      <c r="I232" s="32" t="n">
        <f aca="false">0.6*C232</f>
        <v>1192.836</v>
      </c>
      <c r="J232" s="35"/>
      <c r="K232" s="35"/>
      <c r="L232" s="35"/>
      <c r="M232" s="35"/>
      <c r="N232" s="35"/>
      <c r="O232" s="109" t="n">
        <v>811120</v>
      </c>
      <c r="P232" s="109" t="n">
        <v>812978</v>
      </c>
      <c r="Q232" s="36"/>
      <c r="R232" s="359"/>
      <c r="S232" s="69" t="n">
        <v>1</v>
      </c>
      <c r="T232" s="32" t="n">
        <f aca="false">(P232-O232)*S232</f>
        <v>1858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3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763.98</v>
      </c>
      <c r="D243" s="32"/>
      <c r="E243" s="32" t="n">
        <f aca="false">F243+G243</f>
        <v>49.98</v>
      </c>
      <c r="F243" s="32" t="n">
        <f aca="false">0.04*H243</f>
        <v>28.56</v>
      </c>
      <c r="G243" s="32" t="n">
        <f aca="false">0.03*H243</f>
        <v>21.42</v>
      </c>
      <c r="H243" s="32" t="n">
        <f aca="false">T243</f>
        <v>714</v>
      </c>
      <c r="I243" s="32"/>
      <c r="J243" s="37"/>
      <c r="K243" s="37"/>
      <c r="L243" s="37"/>
      <c r="M243" s="37"/>
      <c r="N243" s="37"/>
      <c r="O243" s="198" t="n">
        <v>49544</v>
      </c>
      <c r="P243" s="198" t="n">
        <v>50258</v>
      </c>
      <c r="Q243" s="234"/>
      <c r="R243" s="366"/>
      <c r="S243" s="198" t="n">
        <v>1</v>
      </c>
      <c r="T243" s="198" t="n">
        <f aca="false">P243-O243</f>
        <v>714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1538.66</v>
      </c>
      <c r="D244" s="198"/>
      <c r="E244" s="198" t="n">
        <f aca="false">F244+G244</f>
        <v>100.66</v>
      </c>
      <c r="F244" s="198" t="n">
        <f aca="false">0.04*H244</f>
        <v>57.52</v>
      </c>
      <c r="G244" s="198" t="n">
        <f aca="false">0.03*H244</f>
        <v>43.14</v>
      </c>
      <c r="H244" s="198" t="n">
        <f aca="false">T244</f>
        <v>1438</v>
      </c>
      <c r="I244" s="198"/>
      <c r="J244" s="35"/>
      <c r="K244" s="35"/>
      <c r="L244" s="35"/>
      <c r="M244" s="35"/>
      <c r="N244" s="35"/>
      <c r="O244" s="32" t="n">
        <v>67581</v>
      </c>
      <c r="P244" s="32" t="n">
        <v>69019</v>
      </c>
      <c r="Q244" s="234"/>
      <c r="R244" s="367"/>
      <c r="S244" s="32" t="n">
        <v>1</v>
      </c>
      <c r="T244" s="32" t="n">
        <f aca="false">P244-O244</f>
        <v>1438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421.58</v>
      </c>
      <c r="D245" s="32"/>
      <c r="E245" s="32" t="n">
        <f aca="false">F245+G245</f>
        <v>27.58</v>
      </c>
      <c r="F245" s="32" t="n">
        <f aca="false">0.04*H245</f>
        <v>15.76</v>
      </c>
      <c r="G245" s="32" t="n">
        <f aca="false">0.03*H245</f>
        <v>11.82</v>
      </c>
      <c r="H245" s="32" t="n">
        <f aca="false">T245</f>
        <v>394</v>
      </c>
      <c r="I245" s="32"/>
      <c r="J245" s="35"/>
      <c r="K245" s="35"/>
      <c r="L245" s="35"/>
      <c r="M245" s="35"/>
      <c r="N245" s="35"/>
      <c r="O245" s="32" t="n">
        <v>22878</v>
      </c>
      <c r="P245" s="32" t="n">
        <v>23272</v>
      </c>
      <c r="Q245" s="234"/>
      <c r="R245" s="367"/>
      <c r="S245" s="32" t="n">
        <v>1</v>
      </c>
      <c r="T245" s="32" t="n">
        <f aca="false">P245-O245</f>
        <v>394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1964.52</v>
      </c>
      <c r="D246" s="32"/>
      <c r="E246" s="32" t="n">
        <f aca="false">F246+G246</f>
        <v>128.52</v>
      </c>
      <c r="F246" s="32" t="n">
        <f aca="false">0.04*H246</f>
        <v>73.44</v>
      </c>
      <c r="G246" s="32" t="n">
        <f aca="false">0.03*H246</f>
        <v>55.08</v>
      </c>
      <c r="H246" s="32" t="n">
        <f aca="false">T246</f>
        <v>1836</v>
      </c>
      <c r="I246" s="32"/>
      <c r="J246" s="35"/>
      <c r="K246" s="35"/>
      <c r="L246" s="35"/>
      <c r="M246" s="35"/>
      <c r="N246" s="35"/>
      <c r="O246" s="32" t="n">
        <v>95073</v>
      </c>
      <c r="P246" s="32" t="n">
        <v>96909</v>
      </c>
      <c r="Q246" s="234"/>
      <c r="R246" s="367"/>
      <c r="S246" s="32" t="n">
        <v>1</v>
      </c>
      <c r="T246" s="32" t="n">
        <f aca="false">P246-O246</f>
        <v>1836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18213.5399999999</v>
      </c>
      <c r="D247" s="32"/>
      <c r="E247" s="32" t="n">
        <f aca="false">F247+G247</f>
        <v>1191.54</v>
      </c>
      <c r="F247" s="32" t="n">
        <f aca="false">0.04*H247</f>
        <v>680.879999999997</v>
      </c>
      <c r="G247" s="32" t="n">
        <f aca="false">0.03*H247</f>
        <v>510.659999999998</v>
      </c>
      <c r="H247" s="32" t="n">
        <f aca="false">T247</f>
        <v>17021.9999999999</v>
      </c>
      <c r="I247" s="32"/>
      <c r="J247" s="35"/>
      <c r="K247" s="35"/>
      <c r="L247" s="35"/>
      <c r="M247" s="35"/>
      <c r="N247" s="35"/>
      <c r="O247" s="127" t="n">
        <v>24605.7</v>
      </c>
      <c r="P247" s="127" t="n">
        <v>25173.1</v>
      </c>
      <c r="Q247" s="234"/>
      <c r="R247" s="367"/>
      <c r="S247" s="32" t="n">
        <v>30</v>
      </c>
      <c r="T247" s="32" t="n">
        <f aca="false">(P247-O247)*S247</f>
        <v>17021.9999999999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5419.55</v>
      </c>
      <c r="D248" s="32"/>
      <c r="E248" s="32" t="n">
        <f aca="false">F248+G248</f>
        <v>354.55</v>
      </c>
      <c r="F248" s="32" t="n">
        <f aca="false">0.04*H248</f>
        <v>202.6</v>
      </c>
      <c r="G248" s="32" t="n">
        <f aca="false">0.03*H248</f>
        <v>151.95</v>
      </c>
      <c r="H248" s="32" t="n">
        <f aca="false">T248</f>
        <v>5065</v>
      </c>
      <c r="I248" s="32"/>
      <c r="J248" s="35"/>
      <c r="K248" s="35"/>
      <c r="L248" s="35"/>
      <c r="M248" s="35"/>
      <c r="N248" s="35"/>
      <c r="O248" s="32" t="n">
        <v>73222</v>
      </c>
      <c r="P248" s="32" t="n">
        <v>78287</v>
      </c>
      <c r="Q248" s="234"/>
      <c r="R248" s="367"/>
      <c r="S248" s="32" t="n">
        <v>1</v>
      </c>
      <c r="T248" s="32" t="n">
        <f aca="false">P248-O248</f>
        <v>5065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382</v>
      </c>
      <c r="C249" s="32" t="n">
        <f aca="false">H249+E249</f>
        <v>2237.37</v>
      </c>
      <c r="D249" s="32"/>
      <c r="E249" s="32" t="n">
        <f aca="false">F249+G249</f>
        <v>146.37</v>
      </c>
      <c r="F249" s="32" t="n">
        <f aca="false">0.04*H249</f>
        <v>83.64</v>
      </c>
      <c r="G249" s="32" t="n">
        <f aca="false">0.03*H249</f>
        <v>62.73</v>
      </c>
      <c r="H249" s="32" t="n">
        <f aca="false">T249</f>
        <v>2091</v>
      </c>
      <c r="I249" s="32"/>
      <c r="J249" s="35"/>
      <c r="K249" s="35"/>
      <c r="L249" s="35"/>
      <c r="M249" s="35"/>
      <c r="N249" s="35"/>
      <c r="O249" s="32" t="n">
        <v>77800</v>
      </c>
      <c r="P249" s="32" t="n">
        <v>79891</v>
      </c>
      <c r="Q249" s="234"/>
      <c r="R249" s="367"/>
      <c r="S249" s="32" t="n">
        <v>1</v>
      </c>
      <c r="T249" s="32" t="n">
        <f aca="false">P249-O249</f>
        <v>2091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3659.4</v>
      </c>
      <c r="D250" s="32"/>
      <c r="E250" s="32" t="n">
        <f aca="false">F250+G250</f>
        <v>239.4</v>
      </c>
      <c r="F250" s="32" t="n">
        <f aca="false">0.04*H250</f>
        <v>136.8</v>
      </c>
      <c r="G250" s="32" t="n">
        <f aca="false">0.03*H250</f>
        <v>102.6</v>
      </c>
      <c r="H250" s="32" t="n">
        <f aca="false">T250</f>
        <v>3420</v>
      </c>
      <c r="I250" s="32"/>
      <c r="J250" s="35"/>
      <c r="K250" s="35"/>
      <c r="L250" s="35"/>
      <c r="M250" s="35"/>
      <c r="N250" s="35"/>
      <c r="O250" s="32" t="n">
        <v>82117</v>
      </c>
      <c r="P250" s="32" t="n">
        <v>85537</v>
      </c>
      <c r="Q250" s="234"/>
      <c r="R250" s="367"/>
      <c r="S250" s="32" t="n">
        <v>1</v>
      </c>
      <c r="T250" s="32" t="n">
        <f aca="false">P250-O250</f>
        <v>3420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457.96</v>
      </c>
      <c r="D252" s="40"/>
      <c r="E252" s="40" t="n">
        <f aca="false">F252+G252</f>
        <v>29.96</v>
      </c>
      <c r="F252" s="40" t="n">
        <f aca="false">0.04*H252</f>
        <v>17.12</v>
      </c>
      <c r="G252" s="40" t="n">
        <f aca="false">0.03*H252</f>
        <v>12.84</v>
      </c>
      <c r="H252" s="40" t="n">
        <f aca="false">T252</f>
        <v>428</v>
      </c>
      <c r="I252" s="40"/>
      <c r="J252" s="35"/>
      <c r="K252" s="35"/>
      <c r="L252" s="35"/>
      <c r="M252" s="35"/>
      <c r="N252" s="35" t="s">
        <v>340</v>
      </c>
      <c r="O252" s="40" t="n">
        <v>21494</v>
      </c>
      <c r="P252" s="40" t="n">
        <v>21922</v>
      </c>
      <c r="Q252" s="234"/>
      <c r="R252" s="355"/>
      <c r="S252" s="40" t="n">
        <v>1</v>
      </c>
      <c r="T252" s="40" t="n">
        <f aca="false">P252-O252</f>
        <v>428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277.13</v>
      </c>
      <c r="D253" s="40"/>
      <c r="E253" s="40" t="n">
        <f aca="false">F253+G253</f>
        <v>18.13</v>
      </c>
      <c r="F253" s="40" t="n">
        <f aca="false">0.04*H253</f>
        <v>10.36</v>
      </c>
      <c r="G253" s="40" t="n">
        <f aca="false">0.03*H253</f>
        <v>7.77</v>
      </c>
      <c r="H253" s="40" t="n">
        <f aca="false">T253</f>
        <v>259</v>
      </c>
      <c r="I253" s="40"/>
      <c r="J253" s="35"/>
      <c r="K253" s="35"/>
      <c r="L253" s="35"/>
      <c r="M253" s="35"/>
      <c r="N253" s="35" t="s">
        <v>340</v>
      </c>
      <c r="O253" s="40" t="n">
        <v>4505</v>
      </c>
      <c r="P253" s="40" t="n">
        <v>4764</v>
      </c>
      <c r="Q253" s="234"/>
      <c r="R253" s="355"/>
      <c r="S253" s="40" t="n">
        <v>1</v>
      </c>
      <c r="T253" s="40" t="n">
        <f aca="false">P253-O253</f>
        <v>259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426.93</v>
      </c>
      <c r="D254" s="40"/>
      <c r="E254" s="40" t="n">
        <f aca="false">F254+G254</f>
        <v>27.93</v>
      </c>
      <c r="F254" s="40" t="n">
        <f aca="false">0.04*H254</f>
        <v>15.96</v>
      </c>
      <c r="G254" s="40" t="n">
        <f aca="false">0.03*H254</f>
        <v>11.97</v>
      </c>
      <c r="H254" s="40" t="n">
        <f aca="false">T254</f>
        <v>399</v>
      </c>
      <c r="I254" s="40"/>
      <c r="J254" s="35"/>
      <c r="K254" s="35"/>
      <c r="L254" s="35"/>
      <c r="M254" s="35"/>
      <c r="N254" s="35" t="s">
        <v>340</v>
      </c>
      <c r="O254" s="40" t="n">
        <v>12397</v>
      </c>
      <c r="P254" s="40" t="n">
        <v>12796</v>
      </c>
      <c r="Q254" s="234"/>
      <c r="R254" s="355"/>
      <c r="S254" s="40" t="n">
        <v>1</v>
      </c>
      <c r="T254" s="40" t="n">
        <f aca="false">P254-O254</f>
        <v>399</v>
      </c>
      <c r="U254" s="374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1705.58</v>
      </c>
      <c r="D255" s="32"/>
      <c r="E255" s="32" t="n">
        <f aca="false">F255+G255</f>
        <v>111.58</v>
      </c>
      <c r="F255" s="32" t="n">
        <f aca="false">0.04*H255</f>
        <v>63.76</v>
      </c>
      <c r="G255" s="32" t="n">
        <f aca="false">0.03*H255</f>
        <v>47.82</v>
      </c>
      <c r="H255" s="32" t="n">
        <f aca="false">T255</f>
        <v>1594</v>
      </c>
      <c r="I255" s="32"/>
      <c r="J255" s="37"/>
      <c r="K255" s="37"/>
      <c r="L255" s="37"/>
      <c r="M255" s="37"/>
      <c r="N255" s="37"/>
      <c r="O255" s="32" t="n">
        <v>73783</v>
      </c>
      <c r="P255" s="32" t="n">
        <v>75377</v>
      </c>
      <c r="Q255" s="78"/>
      <c r="R255" s="107"/>
      <c r="S255" s="32" t="n">
        <v>1</v>
      </c>
      <c r="T255" s="32" t="n">
        <f aca="false">P255-O255</f>
        <v>1594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1423.1</v>
      </c>
      <c r="D256" s="198"/>
      <c r="E256" s="198" t="n">
        <f aca="false">F256+G256</f>
        <v>93.1</v>
      </c>
      <c r="F256" s="198" t="n">
        <f aca="false">0.04*H256</f>
        <v>53.2</v>
      </c>
      <c r="G256" s="198" t="n">
        <f aca="false">0.03*H256</f>
        <v>39.9</v>
      </c>
      <c r="H256" s="198" t="n">
        <f aca="false">T256</f>
        <v>1330</v>
      </c>
      <c r="I256" s="198"/>
      <c r="J256" s="35"/>
      <c r="K256" s="35"/>
      <c r="L256" s="35"/>
      <c r="M256" s="35"/>
      <c r="N256" s="35"/>
      <c r="O256" s="198" t="n">
        <v>53386</v>
      </c>
      <c r="P256" s="198" t="n">
        <v>54716</v>
      </c>
      <c r="Q256" s="234"/>
      <c r="R256" s="376"/>
      <c r="S256" s="198" t="n">
        <v>1</v>
      </c>
      <c r="T256" s="198" t="n">
        <f aca="false">P256-O256</f>
        <v>1330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525.37</v>
      </c>
      <c r="D257" s="32"/>
      <c r="E257" s="32" t="n">
        <f aca="false">F257+G257</f>
        <v>34.37</v>
      </c>
      <c r="F257" s="32" t="n">
        <f aca="false">0.04*H257</f>
        <v>19.64</v>
      </c>
      <c r="G257" s="32" t="n">
        <f aca="false">0.03*H257</f>
        <v>14.73</v>
      </c>
      <c r="H257" s="32" t="n">
        <f aca="false">T257</f>
        <v>491</v>
      </c>
      <c r="I257" s="32"/>
      <c r="J257" s="35"/>
      <c r="K257" s="35"/>
      <c r="L257" s="35"/>
      <c r="M257" s="35"/>
      <c r="N257" s="35"/>
      <c r="O257" s="32" t="n">
        <v>26532</v>
      </c>
      <c r="P257" s="32" t="n">
        <v>27023</v>
      </c>
      <c r="Q257" s="234"/>
      <c r="R257" s="107"/>
      <c r="S257" s="32" t="n">
        <v>1</v>
      </c>
      <c r="T257" s="32" t="n">
        <f aca="false">P257-O257</f>
        <v>491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461.17</v>
      </c>
      <c r="D258" s="32"/>
      <c r="E258" s="32" t="n">
        <f aca="false">F258+G258</f>
        <v>30.17</v>
      </c>
      <c r="F258" s="32" t="n">
        <f aca="false">0.04*H258</f>
        <v>17.24</v>
      </c>
      <c r="G258" s="32" t="n">
        <f aca="false">0.03*H258</f>
        <v>12.93</v>
      </c>
      <c r="H258" s="32" t="n">
        <f aca="false">T258</f>
        <v>431</v>
      </c>
      <c r="I258" s="32"/>
      <c r="J258" s="35"/>
      <c r="K258" s="35"/>
      <c r="L258" s="35"/>
      <c r="M258" s="35"/>
      <c r="N258" s="35"/>
      <c r="O258" s="32" t="n">
        <v>78858</v>
      </c>
      <c r="P258" s="32" t="n">
        <v>79289</v>
      </c>
      <c r="Q258" s="234"/>
      <c r="R258" s="107"/>
      <c r="S258" s="32" t="n">
        <v>1</v>
      </c>
      <c r="T258" s="32" t="n">
        <f aca="false">P258-O258</f>
        <v>431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1707.72</v>
      </c>
      <c r="D259" s="32"/>
      <c r="E259" s="32" t="n">
        <f aca="false">F259+G259</f>
        <v>111.72</v>
      </c>
      <c r="F259" s="32" t="n">
        <f aca="false">0.04*H259</f>
        <v>63.84</v>
      </c>
      <c r="G259" s="32" t="n">
        <f aca="false">0.03*H259</f>
        <v>47.88</v>
      </c>
      <c r="H259" s="32" t="n">
        <f aca="false">T259</f>
        <v>1596</v>
      </c>
      <c r="I259" s="32"/>
      <c r="J259" s="35"/>
      <c r="K259" s="35"/>
      <c r="L259" s="35"/>
      <c r="M259" s="35"/>
      <c r="N259" s="35"/>
      <c r="O259" s="32" t="n">
        <v>108576</v>
      </c>
      <c r="P259" s="32" t="n">
        <v>110172</v>
      </c>
      <c r="Q259" s="234"/>
      <c r="R259" s="107"/>
      <c r="S259" s="32" t="n">
        <v>1</v>
      </c>
      <c r="T259" s="32" t="n">
        <f aca="false">P259-O259</f>
        <v>1596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1423.1</v>
      </c>
      <c r="D260" s="32"/>
      <c r="E260" s="32" t="n">
        <f aca="false">F260+G260</f>
        <v>93.1</v>
      </c>
      <c r="F260" s="32" t="n">
        <f aca="false">0.04*H260</f>
        <v>53.2</v>
      </c>
      <c r="G260" s="32" t="n">
        <f aca="false">0.03*H260</f>
        <v>39.9</v>
      </c>
      <c r="H260" s="32" t="n">
        <f aca="false">T260</f>
        <v>1330</v>
      </c>
      <c r="I260" s="32" t="n">
        <f aca="false">0.6*C260</f>
        <v>853.86</v>
      </c>
      <c r="J260" s="35"/>
      <c r="K260" s="35"/>
      <c r="L260" s="35"/>
      <c r="M260" s="35"/>
      <c r="N260" s="35"/>
      <c r="O260" s="155" t="n">
        <v>16100</v>
      </c>
      <c r="P260" s="155" t="n">
        <v>17430</v>
      </c>
      <c r="Q260" s="35"/>
      <c r="R260" s="37"/>
      <c r="S260" s="69" t="n">
        <v>1</v>
      </c>
      <c r="T260" s="32" t="n">
        <f aca="false">(P260-O260)*S260</f>
        <v>1330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1774.06</v>
      </c>
      <c r="D261" s="32"/>
      <c r="E261" s="32" t="n">
        <f aca="false">F261+G261</f>
        <v>116.06</v>
      </c>
      <c r="F261" s="32" t="n">
        <f aca="false">0.04*H261</f>
        <v>66.32</v>
      </c>
      <c r="G261" s="32" t="n">
        <f aca="false">0.03*H261</f>
        <v>49.74</v>
      </c>
      <c r="H261" s="32" t="n">
        <f aca="false">T261</f>
        <v>1658</v>
      </c>
      <c r="I261" s="32" t="n">
        <f aca="false">0.6*C261</f>
        <v>1064.436</v>
      </c>
      <c r="J261" s="35"/>
      <c r="K261" s="35"/>
      <c r="L261" s="35"/>
      <c r="M261" s="35"/>
      <c r="N261" s="35"/>
      <c r="O261" s="155" t="n">
        <v>62047</v>
      </c>
      <c r="P261" s="155" t="n">
        <v>63705</v>
      </c>
      <c r="Q261" s="35"/>
      <c r="R261" s="37"/>
      <c r="S261" s="69" t="n">
        <v>1</v>
      </c>
      <c r="T261" s="32" t="n">
        <f aca="false">(P261-O261)*S261</f>
        <v>1658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942.67</v>
      </c>
      <c r="D262" s="32"/>
      <c r="E262" s="32" t="n">
        <f aca="false">F262+G262</f>
        <v>61.67</v>
      </c>
      <c r="F262" s="32" t="n">
        <f aca="false">0.04*H262</f>
        <v>35.24</v>
      </c>
      <c r="G262" s="32" t="n">
        <f aca="false">0.03*H262</f>
        <v>26.43</v>
      </c>
      <c r="H262" s="32" t="n">
        <f aca="false">T262</f>
        <v>881</v>
      </c>
      <c r="I262" s="32" t="n">
        <f aca="false">0.6*C262</f>
        <v>565.602</v>
      </c>
      <c r="J262" s="35"/>
      <c r="K262" s="35"/>
      <c r="L262" s="35"/>
      <c r="M262" s="35"/>
      <c r="N262" s="35"/>
      <c r="O262" s="155" t="n">
        <v>30344</v>
      </c>
      <c r="P262" s="155" t="n">
        <v>31225</v>
      </c>
      <c r="Q262" s="35"/>
      <c r="R262" s="37"/>
      <c r="S262" s="69" t="n">
        <v>1</v>
      </c>
      <c r="T262" s="32" t="n">
        <f aca="false">(P262-O262)*S262</f>
        <v>881</v>
      </c>
      <c r="U262" s="378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1199.47</v>
      </c>
      <c r="D263" s="32"/>
      <c r="E263" s="32" t="n">
        <f aca="false">F263+G263</f>
        <v>78.47</v>
      </c>
      <c r="F263" s="32" t="n">
        <f aca="false">0.04*H263</f>
        <v>44.84</v>
      </c>
      <c r="G263" s="32" t="n">
        <f aca="false">0.03*H263</f>
        <v>33.63</v>
      </c>
      <c r="H263" s="32" t="n">
        <f aca="false">T263</f>
        <v>1121</v>
      </c>
      <c r="I263" s="32" t="n">
        <f aca="false">0.6*C263</f>
        <v>719.682</v>
      </c>
      <c r="J263" s="35"/>
      <c r="K263" s="35"/>
      <c r="L263" s="35"/>
      <c r="M263" s="35"/>
      <c r="N263" s="35"/>
      <c r="O263" s="155" t="n">
        <v>35080</v>
      </c>
      <c r="P263" s="155" t="n">
        <v>36201</v>
      </c>
      <c r="Q263" s="35"/>
      <c r="R263" s="37"/>
      <c r="S263" s="69" t="n">
        <v>1</v>
      </c>
      <c r="T263" s="32" t="n">
        <f aca="false">(P263-O263)*S263</f>
        <v>1121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1566.48</v>
      </c>
      <c r="D264" s="130"/>
      <c r="E264" s="130" t="n">
        <f aca="false">F264+G264</f>
        <v>102.48</v>
      </c>
      <c r="F264" s="130" t="n">
        <f aca="false">0.04*H264</f>
        <v>58.56</v>
      </c>
      <c r="G264" s="130" t="n">
        <f aca="false">0.03*H264</f>
        <v>43.92</v>
      </c>
      <c r="H264" s="130" t="n">
        <f aca="false">T264</f>
        <v>1464</v>
      </c>
      <c r="I264" s="130" t="n">
        <f aca="false">0.6*C264</f>
        <v>939.888</v>
      </c>
      <c r="J264" s="212"/>
      <c r="K264" s="212"/>
      <c r="L264" s="212"/>
      <c r="M264" s="212"/>
      <c r="N264" s="212"/>
      <c r="O264" s="130" t="n">
        <v>59070</v>
      </c>
      <c r="P264" s="130" t="n">
        <v>60534</v>
      </c>
      <c r="Q264" s="212"/>
      <c r="R264" s="213"/>
      <c r="S264" s="253" t="n">
        <v>1</v>
      </c>
      <c r="T264" s="130" t="n">
        <f aca="false">(P264-O264)*S264</f>
        <v>1464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412</v>
      </c>
      <c r="C265" s="32" t="n">
        <f aca="false">H265+E265</f>
        <v>2120.74</v>
      </c>
      <c r="D265" s="32"/>
      <c r="E265" s="32" t="n">
        <f aca="false">F265+G265</f>
        <v>138.74</v>
      </c>
      <c r="F265" s="32" t="n">
        <f aca="false">0.04*H265</f>
        <v>79.28</v>
      </c>
      <c r="G265" s="32" t="n">
        <f aca="false">0.03*H265</f>
        <v>59.46</v>
      </c>
      <c r="H265" s="32" t="n">
        <f aca="false">T265</f>
        <v>1982</v>
      </c>
      <c r="I265" s="32" t="n">
        <f aca="false">0.6*C265</f>
        <v>1272.444</v>
      </c>
      <c r="J265" s="35"/>
      <c r="K265" s="35"/>
      <c r="L265" s="35"/>
      <c r="M265" s="35"/>
      <c r="N265" s="35"/>
      <c r="O265" s="155" t="n">
        <v>70631</v>
      </c>
      <c r="P265" s="155" t="n">
        <v>72613</v>
      </c>
      <c r="Q265" s="35"/>
      <c r="R265" s="37"/>
      <c r="S265" s="69" t="n">
        <v>1</v>
      </c>
      <c r="T265" s="32" t="n">
        <f aca="false">(P265-O265)*S265</f>
        <v>1982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414</v>
      </c>
      <c r="C266" s="32" t="n">
        <f aca="false">H266+E266</f>
        <v>1254.04</v>
      </c>
      <c r="D266" s="32"/>
      <c r="E266" s="32" t="n">
        <f aca="false">F266+G266</f>
        <v>82.04</v>
      </c>
      <c r="F266" s="32" t="n">
        <f aca="false">0.04*H266</f>
        <v>46.88</v>
      </c>
      <c r="G266" s="32" t="n">
        <f aca="false">0.03*H266</f>
        <v>35.16</v>
      </c>
      <c r="H266" s="32" t="n">
        <f aca="false">T266</f>
        <v>1172</v>
      </c>
      <c r="I266" s="32" t="n">
        <f aca="false">0.5*C266</f>
        <v>627.02</v>
      </c>
      <c r="J266" s="35"/>
      <c r="K266" s="35"/>
      <c r="L266" s="35"/>
      <c r="M266" s="35"/>
      <c r="N266" s="35"/>
      <c r="O266" s="339" t="n">
        <v>14908</v>
      </c>
      <c r="P266" s="339" t="n">
        <v>16080</v>
      </c>
      <c r="Q266" s="234"/>
      <c r="R266" s="235"/>
      <c r="S266" s="69" t="n">
        <v>1</v>
      </c>
      <c r="T266" s="32" t="n">
        <f aca="false">(P266-O266)*S266</f>
        <v>1172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1442.36</v>
      </c>
      <c r="D267" s="32"/>
      <c r="E267" s="32" t="n">
        <f aca="false">F267+G267</f>
        <v>94.36</v>
      </c>
      <c r="F267" s="32" t="n">
        <f aca="false">0.04*H267</f>
        <v>53.92</v>
      </c>
      <c r="G267" s="32" t="n">
        <f aca="false">0.03*H267</f>
        <v>40.44</v>
      </c>
      <c r="H267" s="32" t="n">
        <f aca="false">T267</f>
        <v>1348</v>
      </c>
      <c r="I267" s="32" t="n">
        <f aca="false">0.6*C267</f>
        <v>865.416</v>
      </c>
      <c r="J267" s="35"/>
      <c r="K267" s="35"/>
      <c r="L267" s="35"/>
      <c r="M267" s="35"/>
      <c r="N267" s="35"/>
      <c r="O267" s="155" t="n">
        <v>61709</v>
      </c>
      <c r="P267" s="155" t="n">
        <v>63057</v>
      </c>
      <c r="Q267" s="35"/>
      <c r="R267" s="37"/>
      <c r="S267" s="69" t="n">
        <v>1</v>
      </c>
      <c r="T267" s="32" t="n">
        <f aca="false">(P267-O267)*S267</f>
        <v>1348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1110.66</v>
      </c>
      <c r="D268" s="32"/>
      <c r="E268" s="32" t="n">
        <f aca="false">F268+G268</f>
        <v>72.66</v>
      </c>
      <c r="F268" s="32" t="n">
        <f aca="false">0.04*H268</f>
        <v>41.52</v>
      </c>
      <c r="G268" s="32" t="n">
        <f aca="false">0.03*H268</f>
        <v>31.14</v>
      </c>
      <c r="H268" s="32" t="n">
        <f aca="false">T268</f>
        <v>1038</v>
      </c>
      <c r="I268" s="32" t="n">
        <f aca="false">0.6*C268</f>
        <v>666.396</v>
      </c>
      <c r="J268" s="35"/>
      <c r="K268" s="35"/>
      <c r="L268" s="35"/>
      <c r="M268" s="35"/>
      <c r="N268" s="35"/>
      <c r="O268" s="155" t="n">
        <v>36063</v>
      </c>
      <c r="P268" s="155" t="n">
        <v>37101</v>
      </c>
      <c r="Q268" s="35"/>
      <c r="R268" s="37"/>
      <c r="S268" s="69" t="n">
        <v>1</v>
      </c>
      <c r="T268" s="32" t="n">
        <f aca="false">(P268-O268)*S268</f>
        <v>1038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46.5" hidden="false" customHeight="false" outlineLevel="0" collapsed="false">
      <c r="A270" s="10"/>
      <c r="B270" s="108" t="s">
        <v>420</v>
      </c>
      <c r="C270" s="32" t="n">
        <f aca="false">H270+E270</f>
        <v>12.84</v>
      </c>
      <c r="D270" s="32"/>
      <c r="E270" s="32" t="n">
        <f aca="false">F270+G270</f>
        <v>0.84</v>
      </c>
      <c r="F270" s="32" t="n">
        <f aca="false">0.04*H270</f>
        <v>0.48</v>
      </c>
      <c r="G270" s="32" t="n">
        <f aca="false">0.03*H270</f>
        <v>0.36</v>
      </c>
      <c r="H270" s="32" t="n">
        <f aca="false">T270</f>
        <v>12</v>
      </c>
      <c r="I270" s="32" t="n">
        <f aca="false">0.6*C270</f>
        <v>7.704</v>
      </c>
      <c r="J270" s="35"/>
      <c r="K270" s="35"/>
      <c r="L270" s="35"/>
      <c r="M270" s="35"/>
      <c r="N270" s="35"/>
      <c r="O270" s="32" t="n">
        <v>376730</v>
      </c>
      <c r="P270" s="32" t="n">
        <v>376742</v>
      </c>
      <c r="Q270" s="35" t="s">
        <v>35</v>
      </c>
      <c r="R270" s="37"/>
      <c r="S270" s="32" t="n">
        <v>1</v>
      </c>
      <c r="T270" s="32" t="n">
        <f aca="false">(P270-O270)*S270</f>
        <v>12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425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ТП-7декабрь   '!B73</f>
        <v>123223.479999998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ТП-7декабрь   '!B62</f>
        <v>237492.9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342.4</v>
      </c>
      <c r="D279" s="32"/>
      <c r="E279" s="32" t="n">
        <f aca="false">G279+F279</f>
        <v>22.4</v>
      </c>
      <c r="F279" s="32" t="n">
        <f aca="false">0.04*H279</f>
        <v>12.8</v>
      </c>
      <c r="G279" s="32" t="n">
        <f aca="false">0.03*H279</f>
        <v>9.6</v>
      </c>
      <c r="H279" s="32" t="n">
        <f aca="false">T279</f>
        <v>320</v>
      </c>
      <c r="I279" s="32" t="n">
        <f aca="false">0.6*C279</f>
        <v>205.44</v>
      </c>
      <c r="J279" s="35"/>
      <c r="K279" s="35"/>
      <c r="L279" s="35"/>
      <c r="M279" s="35"/>
      <c r="N279" s="35"/>
      <c r="O279" s="32" t="n">
        <v>49868</v>
      </c>
      <c r="P279" s="32" t="n">
        <v>50188</v>
      </c>
      <c r="Q279" s="36"/>
      <c r="R279" s="107"/>
      <c r="S279" s="69" t="n">
        <v>1</v>
      </c>
      <c r="T279" s="32" t="n">
        <f aca="false">(P279-O279)*S279</f>
        <v>320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48.15</v>
      </c>
      <c r="D284" s="32"/>
      <c r="E284" s="32" t="n">
        <f aca="false">F284+G284</f>
        <v>3.15</v>
      </c>
      <c r="F284" s="32" t="n">
        <f aca="false">0.04*H284</f>
        <v>1.8</v>
      </c>
      <c r="G284" s="32" t="n">
        <f aca="false">0.03*H284</f>
        <v>1.35</v>
      </c>
      <c r="H284" s="32" t="n">
        <f aca="false">T284</f>
        <v>45</v>
      </c>
      <c r="I284" s="32" t="n">
        <f aca="false">0.6*C284</f>
        <v>28.89</v>
      </c>
      <c r="J284" s="35"/>
      <c r="K284" s="35"/>
      <c r="L284" s="35"/>
      <c r="M284" s="35"/>
      <c r="N284" s="35"/>
      <c r="O284" s="32" t="n">
        <v>13892</v>
      </c>
      <c r="P284" s="32" t="n">
        <v>13937</v>
      </c>
      <c r="Q284" s="234"/>
      <c r="R284" s="78"/>
      <c r="S284" s="69" t="n">
        <v>1</v>
      </c>
      <c r="T284" s="32" t="n">
        <f aca="false">(P284-O284)*S284</f>
        <v>45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2866.53</v>
      </c>
      <c r="D286" s="130"/>
      <c r="E286" s="130" t="n">
        <f aca="false">F286+G286</f>
        <v>187.53</v>
      </c>
      <c r="F286" s="130" t="n">
        <f aca="false">0.04*H286</f>
        <v>107.16</v>
      </c>
      <c r="G286" s="130" t="n">
        <f aca="false">0.03*H286</f>
        <v>80.37</v>
      </c>
      <c r="H286" s="130" t="n">
        <f aca="false">T286</f>
        <v>2679</v>
      </c>
      <c r="I286" s="130" t="n">
        <f aca="false">0.6*C286</f>
        <v>1719.918</v>
      </c>
      <c r="J286" s="212"/>
      <c r="K286" s="212"/>
      <c r="L286" s="212"/>
      <c r="M286" s="212"/>
      <c r="N286" s="212"/>
      <c r="O286" s="130" t="n">
        <v>89865</v>
      </c>
      <c r="P286" s="130" t="n">
        <v>92544</v>
      </c>
      <c r="Q286" s="254"/>
      <c r="R286" s="255"/>
      <c r="S286" s="253" t="n">
        <v>1</v>
      </c>
      <c r="T286" s="130" t="n">
        <f aca="false">(P286-O286)*S286</f>
        <v>2679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1705.58</v>
      </c>
      <c r="D287" s="130"/>
      <c r="E287" s="130" t="n">
        <f aca="false">F287+G287</f>
        <v>111.58</v>
      </c>
      <c r="F287" s="130" t="n">
        <f aca="false">0.04*H287</f>
        <v>63.76</v>
      </c>
      <c r="G287" s="130" t="n">
        <f aca="false">0.03*H287</f>
        <v>47.82</v>
      </c>
      <c r="H287" s="130" t="n">
        <f aca="false">T287</f>
        <v>1594</v>
      </c>
      <c r="I287" s="130" t="n">
        <f aca="false">0.6*C287</f>
        <v>1023.348</v>
      </c>
      <c r="J287" s="212"/>
      <c r="K287" s="212"/>
      <c r="L287" s="212"/>
      <c r="M287" s="212"/>
      <c r="N287" s="212"/>
      <c r="O287" s="130" t="n">
        <v>317407</v>
      </c>
      <c r="P287" s="130" t="n">
        <v>319001</v>
      </c>
      <c r="Q287" s="254"/>
      <c r="R287" s="255"/>
      <c r="S287" s="253" t="n">
        <v>1</v>
      </c>
      <c r="T287" s="130" t="n">
        <f aca="false">(P287-O287)*S287</f>
        <v>1594</v>
      </c>
      <c r="U287" s="136" t="n">
        <v>2706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13155.65</v>
      </c>
      <c r="D288" s="130"/>
      <c r="E288" s="130" t="n">
        <f aca="false">F288+G288</f>
        <v>860.65</v>
      </c>
      <c r="F288" s="130" t="n">
        <f aca="false">0.04*H288</f>
        <v>491.8</v>
      </c>
      <c r="G288" s="130" t="n">
        <f aca="false">0.03*H288</f>
        <v>368.85</v>
      </c>
      <c r="H288" s="130" t="n">
        <f aca="false">T288</f>
        <v>12295</v>
      </c>
      <c r="I288" s="130" t="n">
        <f aca="false">0.6*C288</f>
        <v>7893.39</v>
      </c>
      <c r="J288" s="212"/>
      <c r="K288" s="212"/>
      <c r="L288" s="212"/>
      <c r="M288" s="212"/>
      <c r="N288" s="212"/>
      <c r="O288" s="130" t="n">
        <v>329019</v>
      </c>
      <c r="P288" s="130" t="n">
        <v>341314</v>
      </c>
      <c r="Q288" s="254"/>
      <c r="R288" s="255"/>
      <c r="S288" s="253" t="n">
        <v>1</v>
      </c>
      <c r="T288" s="130" t="n">
        <f aca="false">(P288-O288)*S288</f>
        <v>12295</v>
      </c>
      <c r="U288" s="136" t="n">
        <v>526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25551.6</v>
      </c>
      <c r="D289" s="130"/>
      <c r="E289" s="130" t="n">
        <f aca="false">F289+G289</f>
        <v>1671.6</v>
      </c>
      <c r="F289" s="130" t="n">
        <f aca="false">0.04*H289</f>
        <v>955.2</v>
      </c>
      <c r="G289" s="130" t="n">
        <f aca="false">0.03*H289</f>
        <v>716.4</v>
      </c>
      <c r="H289" s="130" t="n">
        <f aca="false">T289</f>
        <v>23880</v>
      </c>
      <c r="I289" s="130" t="n">
        <f aca="false">0.6*C289</f>
        <v>15330.96</v>
      </c>
      <c r="J289" s="212"/>
      <c r="K289" s="212"/>
      <c r="L289" s="212"/>
      <c r="M289" s="212"/>
      <c r="N289" s="212"/>
      <c r="O289" s="130" t="n">
        <v>11873</v>
      </c>
      <c r="P289" s="130" t="n">
        <v>12266</v>
      </c>
      <c r="Q289" s="254"/>
      <c r="R289" s="255"/>
      <c r="S289" s="253" t="n">
        <v>60</v>
      </c>
      <c r="T289" s="130" t="n">
        <f aca="false">(P289-O289)*S289+300</f>
        <v>23880</v>
      </c>
      <c r="U289" s="136"/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425.86</v>
      </c>
      <c r="D290" s="130"/>
      <c r="E290" s="130" t="n">
        <f aca="false">F290+G290</f>
        <v>27.86</v>
      </c>
      <c r="F290" s="130" t="n">
        <f aca="false">0.04*H290</f>
        <v>15.92</v>
      </c>
      <c r="G290" s="130" t="n">
        <f aca="false">0.03*H290</f>
        <v>11.94</v>
      </c>
      <c r="H290" s="130" t="n">
        <f aca="false">T290</f>
        <v>398</v>
      </c>
      <c r="I290" s="130" t="n">
        <f aca="false">0.6*C290</f>
        <v>255.516</v>
      </c>
      <c r="J290" s="212"/>
      <c r="K290" s="212"/>
      <c r="L290" s="212"/>
      <c r="M290" s="212"/>
      <c r="N290" s="212"/>
      <c r="O290" s="130" t="n">
        <v>123673</v>
      </c>
      <c r="P290" s="130" t="n">
        <v>124071</v>
      </c>
      <c r="Q290" s="254"/>
      <c r="R290" s="255"/>
      <c r="S290" s="253" t="n">
        <v>1</v>
      </c>
      <c r="T290" s="130" t="n">
        <f aca="false">(P290-O290)*S290</f>
        <v>398</v>
      </c>
      <c r="U290" s="136"/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938.39</v>
      </c>
      <c r="D291" s="130"/>
      <c r="E291" s="130" t="n">
        <f aca="false">F291+G291</f>
        <v>61.39</v>
      </c>
      <c r="F291" s="130" t="n">
        <f aca="false">0.04*H291</f>
        <v>35.08</v>
      </c>
      <c r="G291" s="130" t="n">
        <f aca="false">0.03*H291</f>
        <v>26.31</v>
      </c>
      <c r="H291" s="130" t="n">
        <f aca="false">T291</f>
        <v>877</v>
      </c>
      <c r="I291" s="130" t="n">
        <f aca="false">0.6*C291</f>
        <v>563.034</v>
      </c>
      <c r="J291" s="212"/>
      <c r="K291" s="212"/>
      <c r="L291" s="212"/>
      <c r="M291" s="212"/>
      <c r="N291" s="212"/>
      <c r="O291" s="130" t="n">
        <v>40239</v>
      </c>
      <c r="P291" s="130" t="n">
        <v>41116</v>
      </c>
      <c r="Q291" s="254"/>
      <c r="R291" s="255"/>
      <c r="S291" s="253" t="n">
        <v>1</v>
      </c>
      <c r="T291" s="130" t="n">
        <f aca="false">(P291-O291)*S291</f>
        <v>877</v>
      </c>
      <c r="U291" s="136" t="n">
        <v>437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590.64</v>
      </c>
      <c r="D292" s="130"/>
      <c r="E292" s="130" t="n">
        <f aca="false">F292+G292</f>
        <v>38.64</v>
      </c>
      <c r="F292" s="130" t="n">
        <f aca="false">0.04*H292</f>
        <v>22.08</v>
      </c>
      <c r="G292" s="130" t="n">
        <f aca="false">0.03*H292</f>
        <v>16.56</v>
      </c>
      <c r="H292" s="130" t="n">
        <f aca="false">T292</f>
        <v>552</v>
      </c>
      <c r="I292" s="130" t="n">
        <f aca="false">0.6*C292</f>
        <v>354.384</v>
      </c>
      <c r="J292" s="212"/>
      <c r="K292" s="212"/>
      <c r="L292" s="212"/>
      <c r="M292" s="212"/>
      <c r="N292" s="212"/>
      <c r="O292" s="130" t="n">
        <v>152844</v>
      </c>
      <c r="P292" s="130" t="n">
        <v>153396</v>
      </c>
      <c r="Q292" s="254"/>
      <c r="R292" s="255"/>
      <c r="S292" s="253" t="n">
        <v>1</v>
      </c>
      <c r="T292" s="130" t="n">
        <f aca="false">(P292-O292)*S292</f>
        <v>552</v>
      </c>
      <c r="U292" s="136" t="n">
        <v>5006</v>
      </c>
      <c r="V292" s="407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209"/>
      <c r="V293" s="412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451</v>
      </c>
      <c r="C294" s="130" t="n">
        <f aca="false">H294+E294</f>
        <v>571.38</v>
      </c>
      <c r="D294" s="130"/>
      <c r="E294" s="130" t="n">
        <f aca="false">F294+G294</f>
        <v>37.38</v>
      </c>
      <c r="F294" s="130" t="n">
        <f aca="false">0.04*H294</f>
        <v>21.36</v>
      </c>
      <c r="G294" s="130" t="n">
        <f aca="false">0.03*H294</f>
        <v>16.02</v>
      </c>
      <c r="H294" s="130" t="n">
        <f aca="false">T294</f>
        <v>534</v>
      </c>
      <c r="I294" s="130" t="n">
        <f aca="false">0.6*C294</f>
        <v>342.828</v>
      </c>
      <c r="J294" s="212"/>
      <c r="K294" s="212"/>
      <c r="L294" s="212"/>
      <c r="M294" s="212"/>
      <c r="N294" s="212"/>
      <c r="O294" s="130" t="n">
        <v>1692</v>
      </c>
      <c r="P294" s="130" t="n">
        <v>2226</v>
      </c>
      <c r="Q294" s="254"/>
      <c r="R294" s="255"/>
      <c r="S294" s="253" t="n">
        <v>1</v>
      </c>
      <c r="T294" s="130" t="n">
        <f aca="false">(P294-O294)*S294</f>
        <v>534</v>
      </c>
      <c r="U294" s="136" t="n">
        <v>3233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5201.27</v>
      </c>
      <c r="D295" s="130"/>
      <c r="E295" s="130" t="n">
        <f aca="false">F295+G295</f>
        <v>340.27</v>
      </c>
      <c r="F295" s="130" t="n">
        <f aca="false">0.04*H295</f>
        <v>194.44</v>
      </c>
      <c r="G295" s="130" t="n">
        <f aca="false">0.03*H295</f>
        <v>145.83</v>
      </c>
      <c r="H295" s="130" t="n">
        <f aca="false">T295</f>
        <v>4861</v>
      </c>
      <c r="I295" s="130" t="n">
        <f aca="false">0.6*C295</f>
        <v>3120.762</v>
      </c>
      <c r="J295" s="212"/>
      <c r="K295" s="212"/>
      <c r="L295" s="212"/>
      <c r="M295" s="212"/>
      <c r="N295" s="212"/>
      <c r="O295" s="130" t="n">
        <v>442542</v>
      </c>
      <c r="P295" s="130" t="n">
        <v>447403</v>
      </c>
      <c r="Q295" s="254"/>
      <c r="R295" s="255"/>
      <c r="S295" s="253" t="n">
        <v>1</v>
      </c>
      <c r="T295" s="130" t="n">
        <f aca="false">(P295-O295)*S295</f>
        <v>4861</v>
      </c>
      <c r="U295" s="136" t="n">
        <v>4506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10720.33</v>
      </c>
      <c r="D296" s="130"/>
      <c r="E296" s="130" t="n">
        <f aca="false">F296+G296</f>
        <v>701.33</v>
      </c>
      <c r="F296" s="130" t="n">
        <f aca="false">0.04*H296</f>
        <v>400.76</v>
      </c>
      <c r="G296" s="130" t="n">
        <f aca="false">0.03*H296</f>
        <v>300.57</v>
      </c>
      <c r="H296" s="130" t="n">
        <f aca="false">T296</f>
        <v>10019</v>
      </c>
      <c r="I296" s="130" t="n">
        <f aca="false">0.6*C296</f>
        <v>6432.198</v>
      </c>
      <c r="J296" s="212"/>
      <c r="K296" s="212"/>
      <c r="L296" s="212"/>
      <c r="M296" s="212"/>
      <c r="N296" s="212"/>
      <c r="O296" s="130" t="n">
        <v>501408</v>
      </c>
      <c r="P296" s="130" t="n">
        <v>511427</v>
      </c>
      <c r="Q296" s="254"/>
      <c r="R296" s="255"/>
      <c r="S296" s="253" t="n">
        <v>1</v>
      </c>
      <c r="T296" s="130" t="n">
        <f aca="false">(P296-O296)*S296</f>
        <v>10019</v>
      </c>
      <c r="U296" s="136" t="n">
        <v>361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06" t="s">
        <v>457</v>
      </c>
      <c r="C297" s="413" t="n">
        <f aca="false">H297+E297</f>
        <v>8793.26</v>
      </c>
      <c r="D297" s="130"/>
      <c r="E297" s="130" t="n">
        <f aca="false">F297+G297</f>
        <v>575.26</v>
      </c>
      <c r="F297" s="130" t="n">
        <f aca="false">0.04*H297</f>
        <v>328.72</v>
      </c>
      <c r="G297" s="130" t="n">
        <f aca="false">0.03*H297</f>
        <v>246.54</v>
      </c>
      <c r="H297" s="130" t="n">
        <f aca="false">T297</f>
        <v>8218</v>
      </c>
      <c r="I297" s="130" t="n">
        <f aca="false">0.6*C297</f>
        <v>5275.956</v>
      </c>
      <c r="J297" s="212"/>
      <c r="K297" s="212"/>
      <c r="L297" s="212"/>
      <c r="M297" s="212"/>
      <c r="N297" s="212"/>
      <c r="O297" s="130" t="n">
        <f aca="false">16333+344</f>
        <v>16677</v>
      </c>
      <c r="P297" s="130" t="n">
        <f aca="false">23919+976</f>
        <v>24895</v>
      </c>
      <c r="Q297" s="254"/>
      <c r="R297" s="255"/>
      <c r="S297" s="253" t="n">
        <v>1</v>
      </c>
      <c r="T297" s="130" t="n">
        <f aca="false">(P297-O297)*S297</f>
        <v>8218</v>
      </c>
      <c r="U297" s="136" t="n">
        <v>9263</v>
      </c>
      <c r="V297" s="407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06" t="s">
        <v>459</v>
      </c>
      <c r="C298" s="130" t="n">
        <f aca="false">H298+E298</f>
        <v>2770.23</v>
      </c>
      <c r="D298" s="130"/>
      <c r="E298" s="130" t="n">
        <f aca="false">F298+G298</f>
        <v>181.23</v>
      </c>
      <c r="F298" s="130" t="n">
        <f aca="false">0.04*H298</f>
        <v>103.56</v>
      </c>
      <c r="G298" s="130" t="n">
        <f aca="false">0.03*H298</f>
        <v>77.67</v>
      </c>
      <c r="H298" s="130" t="n">
        <f aca="false">T298</f>
        <v>2589</v>
      </c>
      <c r="I298" s="130" t="n">
        <f aca="false">0.6*C298</f>
        <v>1662.138</v>
      </c>
      <c r="J298" s="212"/>
      <c r="K298" s="212"/>
      <c r="L298" s="212"/>
      <c r="M298" s="212"/>
      <c r="N298" s="212"/>
      <c r="O298" s="130" t="n">
        <v>276117</v>
      </c>
      <c r="P298" s="130" t="n">
        <v>278706</v>
      </c>
      <c r="Q298" s="254"/>
      <c r="R298" s="255"/>
      <c r="S298" s="253" t="n">
        <v>1</v>
      </c>
      <c r="T298" s="130" t="n">
        <f aca="false">(P298-O298)*S298</f>
        <v>2589</v>
      </c>
      <c r="U298" s="136" t="n">
        <v>776</v>
      </c>
      <c r="V298" s="407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06" t="s">
        <v>461</v>
      </c>
      <c r="C299" s="130" t="n">
        <f aca="false">H299+E299</f>
        <v>2330.46</v>
      </c>
      <c r="D299" s="130"/>
      <c r="E299" s="130" t="n">
        <f aca="false">F299+G299</f>
        <v>152.46</v>
      </c>
      <c r="F299" s="130" t="n">
        <f aca="false">0.04*H299</f>
        <v>87.12</v>
      </c>
      <c r="G299" s="130" t="n">
        <f aca="false">0.03*H299</f>
        <v>65.34</v>
      </c>
      <c r="H299" s="130" t="n">
        <f aca="false">T299</f>
        <v>2178</v>
      </c>
      <c r="I299" s="130" t="n">
        <f aca="false">0.6*C299</f>
        <v>1398.276</v>
      </c>
      <c r="J299" s="212"/>
      <c r="K299" s="212"/>
      <c r="L299" s="212"/>
      <c r="M299" s="212"/>
      <c r="N299" s="212"/>
      <c r="O299" s="130" t="n">
        <v>83463</v>
      </c>
      <c r="P299" s="130" t="n">
        <v>85641</v>
      </c>
      <c r="Q299" s="254"/>
      <c r="R299" s="255"/>
      <c r="S299" s="253" t="n">
        <v>1</v>
      </c>
      <c r="T299" s="130" t="n">
        <f aca="false">(P299-O299)*S299</f>
        <v>2178</v>
      </c>
      <c r="U299" s="136" t="n">
        <v>4291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1364.25</v>
      </c>
      <c r="D300" s="130"/>
      <c r="E300" s="130" t="n">
        <f aca="false">F300+G300</f>
        <v>89.25</v>
      </c>
      <c r="F300" s="130" t="n">
        <f aca="false">0.04*H300</f>
        <v>51</v>
      </c>
      <c r="G300" s="130" t="n">
        <f aca="false">0.03*H300</f>
        <v>38.25</v>
      </c>
      <c r="H300" s="130" t="n">
        <f aca="false">T300</f>
        <v>1275</v>
      </c>
      <c r="I300" s="130" t="n">
        <f aca="false">0.6*C300</f>
        <v>818.55</v>
      </c>
      <c r="J300" s="212"/>
      <c r="K300" s="212"/>
      <c r="L300" s="212"/>
      <c r="M300" s="212"/>
      <c r="N300" s="212"/>
      <c r="O300" s="130" t="n">
        <v>34684</v>
      </c>
      <c r="P300" s="130" t="n">
        <v>35959</v>
      </c>
      <c r="Q300" s="254"/>
      <c r="R300" s="255"/>
      <c r="S300" s="253" t="n">
        <v>1</v>
      </c>
      <c r="T300" s="130" t="n">
        <f aca="false">(P300-O300)*S300</f>
        <v>1275</v>
      </c>
      <c r="U300" s="136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520.02</v>
      </c>
      <c r="D301" s="130"/>
      <c r="E301" s="130" t="n">
        <f aca="false">F301+G301</f>
        <v>34.02</v>
      </c>
      <c r="F301" s="130" t="n">
        <f aca="false">0.04*H301</f>
        <v>19.44</v>
      </c>
      <c r="G301" s="130" t="n">
        <f aca="false">0.03*H301</f>
        <v>14.58</v>
      </c>
      <c r="H301" s="130" t="n">
        <f aca="false">T301</f>
        <v>486</v>
      </c>
      <c r="I301" s="130" t="n">
        <f aca="false">0.6*C301</f>
        <v>312.012</v>
      </c>
      <c r="J301" s="212"/>
      <c r="K301" s="212"/>
      <c r="L301" s="212"/>
      <c r="M301" s="212"/>
      <c r="N301" s="212"/>
      <c r="O301" s="130" t="n">
        <v>17710</v>
      </c>
      <c r="P301" s="130" t="n">
        <v>18196</v>
      </c>
      <c r="Q301" s="254"/>
      <c r="R301" s="255"/>
      <c r="S301" s="253" t="n">
        <v>1</v>
      </c>
      <c r="T301" s="130" t="n">
        <f aca="false">(P301-O301)*S301</f>
        <v>486</v>
      </c>
      <c r="U301" s="136" t="n">
        <v>1116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0</v>
      </c>
      <c r="D302" s="130"/>
      <c r="E302" s="130" t="n">
        <f aca="false">F302+G302</f>
        <v>0</v>
      </c>
      <c r="F302" s="130" t="n">
        <f aca="false">0.04*H302</f>
        <v>0</v>
      </c>
      <c r="G302" s="130" t="n">
        <f aca="false">0.03*H302</f>
        <v>0</v>
      </c>
      <c r="H302" s="130" t="n">
        <f aca="false">T302</f>
        <v>0</v>
      </c>
      <c r="I302" s="130" t="n">
        <f aca="false">0.6*C302</f>
        <v>0</v>
      </c>
      <c r="J302" s="212"/>
      <c r="K302" s="212"/>
      <c r="L302" s="212"/>
      <c r="M302" s="212"/>
      <c r="N302" s="212"/>
      <c r="O302" s="130" t="n">
        <v>25467</v>
      </c>
      <c r="P302" s="130" t="n">
        <v>25467</v>
      </c>
      <c r="Q302" s="254"/>
      <c r="R302" s="255"/>
      <c r="S302" s="253" t="n">
        <v>1</v>
      </c>
      <c r="T302" s="130" t="n">
        <f aca="false">(P302-O302)*S302</f>
        <v>0</v>
      </c>
      <c r="U302" s="136" t="n">
        <v>7838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2049.05</v>
      </c>
      <c r="D303" s="130"/>
      <c r="E303" s="130" t="n">
        <f aca="false">F303+G303</f>
        <v>134.05</v>
      </c>
      <c r="F303" s="130" t="n">
        <f aca="false">0.04*H303</f>
        <v>76.6</v>
      </c>
      <c r="G303" s="130" t="n">
        <f aca="false">0.03*H303</f>
        <v>57.45</v>
      </c>
      <c r="H303" s="130" t="n">
        <f aca="false">T303</f>
        <v>1915</v>
      </c>
      <c r="I303" s="130" t="n">
        <f aca="false">0.6*C303</f>
        <v>1229.43</v>
      </c>
      <c r="J303" s="212"/>
      <c r="K303" s="212"/>
      <c r="L303" s="212"/>
      <c r="M303" s="212"/>
      <c r="N303" s="212"/>
      <c r="O303" s="130" t="n">
        <v>241231</v>
      </c>
      <c r="P303" s="130" t="n">
        <v>243146</v>
      </c>
      <c r="Q303" s="254"/>
      <c r="R303" s="255"/>
      <c r="S303" s="253" t="n">
        <v>1</v>
      </c>
      <c r="T303" s="130" t="n">
        <f aca="false">(P303-O303)*S303</f>
        <v>1915</v>
      </c>
      <c r="U303" s="136" t="n">
        <v>8906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7112.29</v>
      </c>
      <c r="D304" s="130"/>
      <c r="E304" s="130" t="n">
        <f aca="false">F304+G304</f>
        <v>465.29</v>
      </c>
      <c r="F304" s="130" t="n">
        <f aca="false">0.04*H304</f>
        <v>265.88</v>
      </c>
      <c r="G304" s="130" t="n">
        <f aca="false">0.03*H304</f>
        <v>199.41</v>
      </c>
      <c r="H304" s="130" t="n">
        <f aca="false">T304</f>
        <v>6647</v>
      </c>
      <c r="I304" s="130" t="n">
        <f aca="false">0.6*C304</f>
        <v>4267.374</v>
      </c>
      <c r="J304" s="212"/>
      <c r="K304" s="212"/>
      <c r="L304" s="212"/>
      <c r="M304" s="212"/>
      <c r="N304" s="212"/>
      <c r="O304" s="130" t="n">
        <v>374139</v>
      </c>
      <c r="P304" s="130" t="n">
        <v>380786</v>
      </c>
      <c r="Q304" s="254"/>
      <c r="R304" s="255"/>
      <c r="S304" s="253" t="n">
        <v>1</v>
      </c>
      <c r="T304" s="130" t="n">
        <f aca="false">(P304-O304)*S304</f>
        <v>6647</v>
      </c>
      <c r="U304" s="136" t="n">
        <v>4786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473</v>
      </c>
      <c r="C305" s="130" t="n">
        <f aca="false">H305+E305</f>
        <v>353.1</v>
      </c>
      <c r="D305" s="130"/>
      <c r="E305" s="130" t="n">
        <f aca="false">F305+G305</f>
        <v>23.1</v>
      </c>
      <c r="F305" s="130" t="n">
        <f aca="false">0.04*H305</f>
        <v>13.2</v>
      </c>
      <c r="G305" s="130" t="n">
        <f aca="false">0.03*H305</f>
        <v>9.9</v>
      </c>
      <c r="H305" s="130" t="n">
        <f aca="false">T305</f>
        <v>330</v>
      </c>
      <c r="I305" s="130" t="n">
        <f aca="false">0.6*C305</f>
        <v>211.86</v>
      </c>
      <c r="J305" s="212"/>
      <c r="K305" s="212"/>
      <c r="L305" s="212"/>
      <c r="M305" s="212"/>
      <c r="N305" s="212"/>
      <c r="O305" s="130" t="n">
        <v>79407</v>
      </c>
      <c r="P305" s="130" t="n">
        <v>79737</v>
      </c>
      <c r="Q305" s="254"/>
      <c r="R305" s="255"/>
      <c r="S305" s="253" t="n">
        <v>1</v>
      </c>
      <c r="T305" s="130" t="n">
        <f aca="false">(P305-O305)*S305</f>
        <v>330</v>
      </c>
      <c r="U305" s="136" t="n">
        <v>3506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823.9</v>
      </c>
      <c r="D306" s="130"/>
      <c r="E306" s="130" t="n">
        <f aca="false">F306+G306</f>
        <v>53.9</v>
      </c>
      <c r="F306" s="130" t="n">
        <f aca="false">0.04*H306</f>
        <v>30.8</v>
      </c>
      <c r="G306" s="130" t="n">
        <f aca="false">0.03*H306</f>
        <v>23.1</v>
      </c>
      <c r="H306" s="130" t="n">
        <f aca="false">T306</f>
        <v>770</v>
      </c>
      <c r="I306" s="130" t="n">
        <f aca="false">0.6*C306</f>
        <v>494.34</v>
      </c>
      <c r="J306" s="212"/>
      <c r="K306" s="212"/>
      <c r="L306" s="212"/>
      <c r="M306" s="212"/>
      <c r="N306" s="212"/>
      <c r="O306" s="130" t="n">
        <v>197422</v>
      </c>
      <c r="P306" s="130" t="n">
        <v>198192</v>
      </c>
      <c r="Q306" s="254"/>
      <c r="R306" s="255"/>
      <c r="S306" s="253" t="n">
        <v>1</v>
      </c>
      <c r="T306" s="130" t="n">
        <f aca="false">(P306-O306)*S306</f>
        <v>770</v>
      </c>
      <c r="U306" s="136" t="n">
        <v>2406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1338.57</v>
      </c>
      <c r="D307" s="130"/>
      <c r="E307" s="130" t="n">
        <f aca="false">F307+G307</f>
        <v>87.57</v>
      </c>
      <c r="F307" s="130" t="n">
        <f aca="false">0.04*H307</f>
        <v>50.04</v>
      </c>
      <c r="G307" s="130" t="n">
        <f aca="false">0.03*H307</f>
        <v>37.53</v>
      </c>
      <c r="H307" s="130" t="n">
        <f aca="false">T307</f>
        <v>1251</v>
      </c>
      <c r="I307" s="130" t="n">
        <f aca="false">0.6*C307</f>
        <v>803.142</v>
      </c>
      <c r="J307" s="212"/>
      <c r="K307" s="212"/>
      <c r="L307" s="212"/>
      <c r="M307" s="212"/>
      <c r="N307" s="212"/>
      <c r="O307" s="130" t="n">
        <v>341341</v>
      </c>
      <c r="P307" s="130" t="n">
        <v>342592</v>
      </c>
      <c r="Q307" s="254"/>
      <c r="R307" s="255"/>
      <c r="S307" s="253" t="n">
        <v>1</v>
      </c>
      <c r="T307" s="130" t="n">
        <f aca="false">(P307-O307)*S307</f>
        <v>1251</v>
      </c>
      <c r="U307" s="136" t="n">
        <v>4306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209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136" t="n">
        <v>806</v>
      </c>
      <c r="V309" s="407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4156.95</v>
      </c>
      <c r="D310" s="130"/>
      <c r="E310" s="130" t="n">
        <f aca="false">F310+G310</f>
        <v>271.95</v>
      </c>
      <c r="F310" s="130" t="n">
        <f aca="false">0.04*H310</f>
        <v>155.4</v>
      </c>
      <c r="G310" s="130" t="n">
        <f aca="false">0.03*H310</f>
        <v>116.55</v>
      </c>
      <c r="H310" s="130" t="n">
        <f aca="false">T310</f>
        <v>3885</v>
      </c>
      <c r="I310" s="130" t="n">
        <f aca="false">0.6*C310</f>
        <v>2494.17</v>
      </c>
      <c r="J310" s="212"/>
      <c r="K310" s="212"/>
      <c r="L310" s="212"/>
      <c r="M310" s="212"/>
      <c r="N310" s="212"/>
      <c r="O310" s="130" t="n">
        <v>114437</v>
      </c>
      <c r="P310" s="130" t="n">
        <v>118322</v>
      </c>
      <c r="Q310" s="254"/>
      <c r="R310" s="255"/>
      <c r="S310" s="253" t="n">
        <v>1</v>
      </c>
      <c r="T310" s="130" t="n">
        <f aca="false">(P310-O310)*S310</f>
        <v>3885</v>
      </c>
      <c r="U310" s="136" t="n">
        <v>1131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166.92</v>
      </c>
      <c r="D311" s="130"/>
      <c r="E311" s="130" t="n">
        <f aca="false">F311+G311</f>
        <v>10.92</v>
      </c>
      <c r="F311" s="130" t="n">
        <f aca="false">0.04*H311</f>
        <v>6.24</v>
      </c>
      <c r="G311" s="130" t="n">
        <f aca="false">0.03*H311</f>
        <v>4.68</v>
      </c>
      <c r="H311" s="130" t="n">
        <f aca="false">T311</f>
        <v>156</v>
      </c>
      <c r="I311" s="130" t="n">
        <f aca="false">0.6*C311</f>
        <v>100.152</v>
      </c>
      <c r="J311" s="212"/>
      <c r="K311" s="212"/>
      <c r="L311" s="212"/>
      <c r="M311" s="212"/>
      <c r="N311" s="212"/>
      <c r="O311" s="130" t="n">
        <v>28733</v>
      </c>
      <c r="P311" s="130" t="n">
        <v>28889</v>
      </c>
      <c r="Q311" s="254"/>
      <c r="R311" s="255"/>
      <c r="S311" s="253" t="n">
        <v>1</v>
      </c>
      <c r="T311" s="130" t="n">
        <f aca="false">(P311-O311)*S311</f>
        <v>156</v>
      </c>
      <c r="U311" s="136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209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484</v>
      </c>
      <c r="C313" s="130" t="n">
        <f aca="false">H313+E313</f>
        <v>250.38</v>
      </c>
      <c r="D313" s="130"/>
      <c r="E313" s="130" t="n">
        <f aca="false">F313+G313</f>
        <v>16.38</v>
      </c>
      <c r="F313" s="130" t="n">
        <f aca="false">0.04*H313</f>
        <v>9.36</v>
      </c>
      <c r="G313" s="130" t="n">
        <f aca="false">0.03*H313</f>
        <v>7.02</v>
      </c>
      <c r="H313" s="130" t="n">
        <f aca="false">T313</f>
        <v>234</v>
      </c>
      <c r="I313" s="130" t="n">
        <f aca="false">0.6*C313</f>
        <v>150.228</v>
      </c>
      <c r="J313" s="212"/>
      <c r="K313" s="212"/>
      <c r="L313" s="212"/>
      <c r="M313" s="212"/>
      <c r="N313" s="212"/>
      <c r="O313" s="130" t="n">
        <v>85327</v>
      </c>
      <c r="P313" s="130" t="n">
        <v>85561</v>
      </c>
      <c r="Q313" s="254"/>
      <c r="R313" s="255"/>
      <c r="S313" s="253" t="n">
        <v>1</v>
      </c>
      <c r="T313" s="130" t="n">
        <f aca="false">(P313-O313)*S313</f>
        <v>234</v>
      </c>
      <c r="U313" s="136" t="n">
        <v>2831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1470.18</v>
      </c>
      <c r="D314" s="130"/>
      <c r="E314" s="130" t="n">
        <f aca="false">F314+G314</f>
        <v>96.18</v>
      </c>
      <c r="F314" s="130" t="n">
        <f aca="false">0.04*H314</f>
        <v>54.96</v>
      </c>
      <c r="G314" s="130" t="n">
        <f aca="false">0.03*H314</f>
        <v>41.22</v>
      </c>
      <c r="H314" s="130" t="n">
        <f aca="false">T314</f>
        <v>1374</v>
      </c>
      <c r="I314" s="130" t="n">
        <f aca="false">0.6*C314</f>
        <v>882.108</v>
      </c>
      <c r="J314" s="212"/>
      <c r="K314" s="212"/>
      <c r="L314" s="212"/>
      <c r="M314" s="212"/>
      <c r="N314" s="212"/>
      <c r="O314" s="130" t="n">
        <v>287707</v>
      </c>
      <c r="P314" s="130" t="n">
        <v>289081</v>
      </c>
      <c r="Q314" s="254"/>
      <c r="R314" s="255"/>
      <c r="S314" s="253" t="n">
        <v>1</v>
      </c>
      <c r="T314" s="130" t="n">
        <f aca="false">(P314-O314)*S314</f>
        <v>1374</v>
      </c>
      <c r="U314" s="136" t="n">
        <v>506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209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20308.6</v>
      </c>
      <c r="D316" s="130"/>
      <c r="E316" s="130" t="n">
        <f aca="false">F316+G316</f>
        <v>1328.6</v>
      </c>
      <c r="F316" s="130" t="n">
        <f aca="false">0.04*H316</f>
        <v>759.2</v>
      </c>
      <c r="G316" s="130" t="n">
        <f aca="false">0.03*H316</f>
        <v>569.4</v>
      </c>
      <c r="H316" s="130" t="n">
        <f aca="false">T316</f>
        <v>18980</v>
      </c>
      <c r="I316" s="130" t="n">
        <f aca="false">0.6*C316</f>
        <v>12185.16</v>
      </c>
      <c r="J316" s="212"/>
      <c r="K316" s="212"/>
      <c r="L316" s="212"/>
      <c r="M316" s="212"/>
      <c r="N316" s="212"/>
      <c r="O316" s="130" t="n">
        <v>17665</v>
      </c>
      <c r="P316" s="130" t="n">
        <v>18614</v>
      </c>
      <c r="Q316" s="254"/>
      <c r="R316" s="255"/>
      <c r="S316" s="253" t="n">
        <v>20</v>
      </c>
      <c r="T316" s="130" t="n">
        <f aca="false">(P316-O316)*S316</f>
        <v>18980</v>
      </c>
      <c r="U316" s="136" t="n">
        <v>1064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12307.14</v>
      </c>
      <c r="D317" s="130"/>
      <c r="E317" s="130" t="n">
        <f aca="false">F317+G317</f>
        <v>805.14</v>
      </c>
      <c r="F317" s="130" t="n">
        <f aca="false">0.04*H317</f>
        <v>460.08</v>
      </c>
      <c r="G317" s="130" t="n">
        <f aca="false">0.03*H317</f>
        <v>345.06</v>
      </c>
      <c r="H317" s="130" t="n">
        <f aca="false">T317</f>
        <v>11502</v>
      </c>
      <c r="I317" s="130" t="n">
        <f aca="false">0.6*C317</f>
        <v>7384.284</v>
      </c>
      <c r="J317" s="212"/>
      <c r="K317" s="212"/>
      <c r="L317" s="212"/>
      <c r="M317" s="212"/>
      <c r="N317" s="212"/>
      <c r="O317" s="130" t="n">
        <v>213224</v>
      </c>
      <c r="P317" s="130" t="n">
        <v>224726</v>
      </c>
      <c r="Q317" s="254"/>
      <c r="R317" s="255"/>
      <c r="S317" s="253" t="n">
        <v>1</v>
      </c>
      <c r="T317" s="130" t="n">
        <f aca="false">(P317-O317)*S317</f>
        <v>11502</v>
      </c>
      <c r="U317" s="136" t="n">
        <v>1173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492</v>
      </c>
      <c r="C318" s="130" t="n">
        <f aca="false">H318+E318</f>
        <v>5134.93</v>
      </c>
      <c r="D318" s="130"/>
      <c r="E318" s="130" t="n">
        <f aca="false">F318+G318</f>
        <v>335.93</v>
      </c>
      <c r="F318" s="130" t="n">
        <f aca="false">0.04*H318</f>
        <v>191.96</v>
      </c>
      <c r="G318" s="130" t="n">
        <f aca="false">0.03*H318</f>
        <v>143.97</v>
      </c>
      <c r="H318" s="130" t="n">
        <f aca="false">T318</f>
        <v>4799</v>
      </c>
      <c r="I318" s="130" t="n">
        <f aca="false">0.6*C318</f>
        <v>3080.958</v>
      </c>
      <c r="J318" s="212"/>
      <c r="K318" s="212"/>
      <c r="L318" s="212"/>
      <c r="M318" s="212"/>
      <c r="N318" s="212"/>
      <c r="O318" s="130" t="n">
        <v>552686</v>
      </c>
      <c r="P318" s="130" t="n">
        <v>557485</v>
      </c>
      <c r="Q318" s="254"/>
      <c r="R318" s="255"/>
      <c r="S318" s="253" t="n">
        <v>1</v>
      </c>
      <c r="T318" s="130" t="n">
        <f aca="false">(P318-O318)*S318</f>
        <v>4799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1265.81</v>
      </c>
      <c r="D319" s="130"/>
      <c r="E319" s="130" t="n">
        <f aca="false">F319+G319</f>
        <v>82.81</v>
      </c>
      <c r="F319" s="130" t="n">
        <f aca="false">0.04*H319</f>
        <v>47.32</v>
      </c>
      <c r="G319" s="130" t="n">
        <f aca="false">0.03*H319</f>
        <v>35.49</v>
      </c>
      <c r="H319" s="130" t="n">
        <f aca="false">T319</f>
        <v>1183</v>
      </c>
      <c r="I319" s="130" t="n">
        <f aca="false">0.6*C319</f>
        <v>759.486</v>
      </c>
      <c r="J319" s="212"/>
      <c r="K319" s="212"/>
      <c r="L319" s="212"/>
      <c r="M319" s="212"/>
      <c r="N319" s="212"/>
      <c r="O319" s="130" t="n">
        <v>25001</v>
      </c>
      <c r="P319" s="130" t="n">
        <v>26184</v>
      </c>
      <c r="Q319" s="254"/>
      <c r="R319" s="255"/>
      <c r="S319" s="253" t="n">
        <v>1</v>
      </c>
      <c r="T319" s="130" t="n">
        <f aca="false">(P319-O319)*S319</f>
        <v>1183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998.31</v>
      </c>
      <c r="D320" s="130"/>
      <c r="E320" s="130" t="n">
        <f aca="false">F320+G320</f>
        <v>65.31</v>
      </c>
      <c r="F320" s="130" t="n">
        <f aca="false">0.04*H320</f>
        <v>37.32</v>
      </c>
      <c r="G320" s="130" t="n">
        <f aca="false">0.03*H320</f>
        <v>27.99</v>
      </c>
      <c r="H320" s="130" t="n">
        <f aca="false">T320</f>
        <v>933</v>
      </c>
      <c r="I320" s="130" t="n">
        <f aca="false">0.6*C320</f>
        <v>598.986</v>
      </c>
      <c r="J320" s="212"/>
      <c r="K320" s="212"/>
      <c r="L320" s="212"/>
      <c r="M320" s="212"/>
      <c r="N320" s="212"/>
      <c r="O320" s="130" t="n">
        <v>21879</v>
      </c>
      <c r="P320" s="130" t="n">
        <v>22812</v>
      </c>
      <c r="Q320" s="254"/>
      <c r="R320" s="255"/>
      <c r="S320" s="253" t="n">
        <v>1</v>
      </c>
      <c r="T320" s="130" t="n">
        <f aca="false">(P320-O320)*S320</f>
        <v>933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1509.77</v>
      </c>
      <c r="D321" s="130"/>
      <c r="E321" s="130" t="n">
        <f aca="false">F321+G321</f>
        <v>98.77</v>
      </c>
      <c r="F321" s="130" t="n">
        <f aca="false">0.04*H321</f>
        <v>56.44</v>
      </c>
      <c r="G321" s="130" t="n">
        <f aca="false">0.03*H321</f>
        <v>42.33</v>
      </c>
      <c r="H321" s="130" t="n">
        <f aca="false">T321</f>
        <v>1411</v>
      </c>
      <c r="I321" s="130" t="n">
        <f aca="false">0.6*C321</f>
        <v>905.862</v>
      </c>
      <c r="J321" s="212"/>
      <c r="K321" s="212"/>
      <c r="L321" s="212"/>
      <c r="M321" s="212"/>
      <c r="N321" s="212"/>
      <c r="O321" s="130" t="n">
        <v>38841</v>
      </c>
      <c r="P321" s="130" t="n">
        <v>40252</v>
      </c>
      <c r="Q321" s="254"/>
      <c r="R321" s="255"/>
      <c r="S321" s="253" t="n">
        <v>1</v>
      </c>
      <c r="T321" s="130" t="n">
        <f aca="false">(P321-O321)*S321</f>
        <v>1411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2073.66</v>
      </c>
      <c r="D322" s="130"/>
      <c r="E322" s="130" t="n">
        <f aca="false">F322+G322</f>
        <v>135.66</v>
      </c>
      <c r="F322" s="130" t="n">
        <f aca="false">0.04*H322</f>
        <v>77.52</v>
      </c>
      <c r="G322" s="130" t="n">
        <f aca="false">0.03*H322</f>
        <v>58.14</v>
      </c>
      <c r="H322" s="130" t="n">
        <f aca="false">T322</f>
        <v>1938</v>
      </c>
      <c r="I322" s="130" t="n">
        <f aca="false">0.6*C322</f>
        <v>1244.196</v>
      </c>
      <c r="J322" s="212"/>
      <c r="K322" s="212"/>
      <c r="L322" s="212"/>
      <c r="M322" s="212"/>
      <c r="N322" s="212"/>
      <c r="O322" s="130" t="n">
        <v>54719</v>
      </c>
      <c r="P322" s="130" t="n">
        <v>56657</v>
      </c>
      <c r="Q322" s="254"/>
      <c r="R322" s="255"/>
      <c r="S322" s="253" t="n">
        <v>1</v>
      </c>
      <c r="T322" s="130" t="n">
        <f aca="false">(P322-O322)*S322</f>
        <v>1938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24001.17</v>
      </c>
      <c r="D323" s="130"/>
      <c r="E323" s="130" t="n">
        <f aca="false">F323+G323</f>
        <v>1570.17</v>
      </c>
      <c r="F323" s="130" t="n">
        <f aca="false">0.04*H323</f>
        <v>897.24</v>
      </c>
      <c r="G323" s="130" t="n">
        <f aca="false">0.03*H323</f>
        <v>672.93</v>
      </c>
      <c r="H323" s="130" t="n">
        <f aca="false">T323</f>
        <v>22431</v>
      </c>
      <c r="I323" s="130" t="n">
        <f aca="false">0.6*C323</f>
        <v>14400.702</v>
      </c>
      <c r="J323" s="212"/>
      <c r="K323" s="212"/>
      <c r="L323" s="212"/>
      <c r="M323" s="212"/>
      <c r="N323" s="212"/>
      <c r="O323" s="130" t="n">
        <v>56644</v>
      </c>
      <c r="P323" s="130" t="n">
        <v>59626</v>
      </c>
      <c r="Q323" s="254"/>
      <c r="R323" s="255"/>
      <c r="S323" s="253" t="n">
        <v>20</v>
      </c>
      <c r="T323" s="130" t="n">
        <f aca="false">(P323-O323)*S323-T326-C327-T286-T317-T324-T325-T167-T168-T173</f>
        <v>22431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8525.76</v>
      </c>
      <c r="D324" s="130"/>
      <c r="E324" s="130" t="n">
        <f aca="false">F324+G324</f>
        <v>557.76</v>
      </c>
      <c r="F324" s="130" t="n">
        <f aca="false">0.04*H324</f>
        <v>318.72</v>
      </c>
      <c r="G324" s="130" t="n">
        <f aca="false">0.03*H324</f>
        <v>239.04</v>
      </c>
      <c r="H324" s="130" t="n">
        <f aca="false">T324</f>
        <v>7968</v>
      </c>
      <c r="I324" s="130" t="n">
        <f aca="false">0.6*C324</f>
        <v>5115.456</v>
      </c>
      <c r="J324" s="212"/>
      <c r="K324" s="212"/>
      <c r="L324" s="212"/>
      <c r="M324" s="212"/>
      <c r="N324" s="212"/>
      <c r="O324" s="130" t="n">
        <v>32192</v>
      </c>
      <c r="P324" s="130" t="n">
        <v>40160</v>
      </c>
      <c r="Q324" s="254"/>
      <c r="R324" s="255"/>
      <c r="S324" s="253" t="n">
        <v>1</v>
      </c>
      <c r="T324" s="130" t="n">
        <f aca="false">(P324-O324)*S324</f>
        <v>7968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1137.41</v>
      </c>
      <c r="D325" s="130"/>
      <c r="E325" s="130" t="n">
        <f aca="false">F325+G325</f>
        <v>74.41</v>
      </c>
      <c r="F325" s="130" t="n">
        <f aca="false">0.04*H325</f>
        <v>42.52</v>
      </c>
      <c r="G325" s="130" t="n">
        <f aca="false">0.03*H325</f>
        <v>31.89</v>
      </c>
      <c r="H325" s="130" t="n">
        <f aca="false">T325</f>
        <v>1063</v>
      </c>
      <c r="I325" s="130" t="n">
        <f aca="false">0.6*C325</f>
        <v>682.446</v>
      </c>
      <c r="J325" s="212"/>
      <c r="K325" s="212"/>
      <c r="L325" s="212"/>
      <c r="M325" s="212"/>
      <c r="N325" s="212"/>
      <c r="O325" s="130" t="n">
        <v>12718</v>
      </c>
      <c r="P325" s="130" t="n">
        <v>13781</v>
      </c>
      <c r="Q325" s="254"/>
      <c r="R325" s="255"/>
      <c r="S325" s="253" t="n">
        <v>1</v>
      </c>
      <c r="T325" s="130" t="n">
        <f aca="false">(P325-O325)*S325</f>
        <v>1063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1480.88</v>
      </c>
      <c r="D326" s="130"/>
      <c r="E326" s="130" t="n">
        <f aca="false">F326+G326</f>
        <v>96.88</v>
      </c>
      <c r="F326" s="130" t="n">
        <f aca="false">0.04*H326</f>
        <v>55.36</v>
      </c>
      <c r="G326" s="130" t="n">
        <f aca="false">0.03*H326</f>
        <v>41.52</v>
      </c>
      <c r="H326" s="130" t="n">
        <f aca="false">T326</f>
        <v>1384</v>
      </c>
      <c r="I326" s="130" t="n">
        <f aca="false">0.6*C326</f>
        <v>888.528</v>
      </c>
      <c r="J326" s="212"/>
      <c r="K326" s="212"/>
      <c r="L326" s="212"/>
      <c r="M326" s="212"/>
      <c r="N326" s="212"/>
      <c r="O326" s="130" t="n">
        <v>6678</v>
      </c>
      <c r="P326" s="130" t="n">
        <v>8062</v>
      </c>
      <c r="Q326" s="254"/>
      <c r="R326" s="255"/>
      <c r="S326" s="253" t="n">
        <v>1</v>
      </c>
      <c r="T326" s="130" t="n">
        <f aca="false">(P326-O326)*S326</f>
        <v>1384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185970.23</v>
      </c>
      <c r="D328" s="148"/>
      <c r="E328" s="148"/>
      <c r="F328" s="148"/>
      <c r="G328" s="148"/>
      <c r="H328" s="148"/>
      <c r="I328" s="206" t="n">
        <f aca="false">0.6*C328</f>
        <v>111582.138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721584.924799998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271.78</v>
      </c>
      <c r="D334" s="32"/>
      <c r="E334" s="32" t="n">
        <f aca="false">F334+G334</f>
        <v>17.78</v>
      </c>
      <c r="F334" s="32" t="n">
        <f aca="false">0.04*H334</f>
        <v>10.16</v>
      </c>
      <c r="G334" s="32" t="n">
        <f aca="false">0.03*H334</f>
        <v>7.62</v>
      </c>
      <c r="H334" s="32" t="n">
        <f aca="false">T334</f>
        <v>254</v>
      </c>
      <c r="I334" s="32" t="n">
        <f aca="false">0.6*C334</f>
        <v>163.068</v>
      </c>
      <c r="J334" s="35"/>
      <c r="K334" s="35"/>
      <c r="L334" s="35"/>
      <c r="M334" s="35"/>
      <c r="N334" s="35"/>
      <c r="O334" s="32" t="n">
        <v>16888</v>
      </c>
      <c r="P334" s="32" t="n">
        <v>17142</v>
      </c>
      <c r="Q334" s="35"/>
      <c r="R334" s="37"/>
      <c r="S334" s="69" t="n">
        <v>1</v>
      </c>
      <c r="T334" s="32" t="n">
        <f aca="false">(P334-O334)*S334</f>
        <v>254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6.42</v>
      </c>
      <c r="D335" s="32"/>
      <c r="E335" s="32" t="n">
        <f aca="false">F335+G335</f>
        <v>0.42</v>
      </c>
      <c r="F335" s="32" t="n">
        <f aca="false">0.04*H335</f>
        <v>0.24</v>
      </c>
      <c r="G335" s="32" t="n">
        <f aca="false">0.03*H335</f>
        <v>0.18</v>
      </c>
      <c r="H335" s="32" t="n">
        <f aca="false">T335</f>
        <v>6</v>
      </c>
      <c r="I335" s="32" t="n">
        <f aca="false">0.6*C335</f>
        <v>3.852</v>
      </c>
      <c r="J335" s="35"/>
      <c r="K335" s="35"/>
      <c r="L335" s="35"/>
      <c r="M335" s="35"/>
      <c r="N335" s="35"/>
      <c r="O335" s="32" t="n">
        <v>15626</v>
      </c>
      <c r="P335" s="32" t="n">
        <v>15632</v>
      </c>
      <c r="Q335" s="35"/>
      <c r="R335" s="37"/>
      <c r="S335" s="69" t="n">
        <v>1</v>
      </c>
      <c r="T335" s="32" t="n">
        <f aca="false">(P335-O335)*S335</f>
        <v>6</v>
      </c>
      <c r="U335" s="38"/>
      <c r="V335" s="39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1315.03</v>
      </c>
      <c r="D336" s="32"/>
      <c r="E336" s="32" t="n">
        <f aca="false">F336+G336</f>
        <v>86.03</v>
      </c>
      <c r="F336" s="32" t="n">
        <f aca="false">0.04*H336</f>
        <v>49.16</v>
      </c>
      <c r="G336" s="32" t="n">
        <f aca="false">0.03*H336</f>
        <v>36.87</v>
      </c>
      <c r="H336" s="32" t="n">
        <f aca="false">T336</f>
        <v>1229</v>
      </c>
      <c r="I336" s="32" t="n">
        <f aca="false">0.6*C336</f>
        <v>789.018</v>
      </c>
      <c r="J336" s="35"/>
      <c r="K336" s="35"/>
      <c r="L336" s="35"/>
      <c r="M336" s="35"/>
      <c r="N336" s="35"/>
      <c r="O336" s="339" t="n">
        <f aca="false">5711+35269+67181</f>
        <v>108161</v>
      </c>
      <c r="P336" s="339" t="n">
        <f aca="false">68145+5731+35514</f>
        <v>109390</v>
      </c>
      <c r="Q336" s="35"/>
      <c r="R336" s="37"/>
      <c r="S336" s="69" t="n">
        <v>1</v>
      </c>
      <c r="T336" s="32" t="n">
        <f aca="false">(P336-O336)*S336</f>
        <v>1229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130.54</v>
      </c>
      <c r="D337" s="32"/>
      <c r="E337" s="32" t="n">
        <f aca="false">F337+G337</f>
        <v>8.54</v>
      </c>
      <c r="F337" s="32" t="n">
        <f aca="false">0.04*H337</f>
        <v>4.88</v>
      </c>
      <c r="G337" s="32" t="n">
        <f aca="false">0.03*H337</f>
        <v>3.66</v>
      </c>
      <c r="H337" s="32" t="n">
        <f aca="false">T337</f>
        <v>122</v>
      </c>
      <c r="I337" s="32" t="n">
        <f aca="false">0.6*C337</f>
        <v>78.324</v>
      </c>
      <c r="J337" s="35"/>
      <c r="K337" s="35"/>
      <c r="L337" s="35"/>
      <c r="M337" s="35"/>
      <c r="N337" s="35"/>
      <c r="O337" s="32" t="n">
        <v>1258</v>
      </c>
      <c r="P337" s="32" t="n">
        <v>1380</v>
      </c>
      <c r="Q337" s="35"/>
      <c r="R337" s="37"/>
      <c r="S337" s="69" t="n">
        <v>1</v>
      </c>
      <c r="T337" s="32" t="n">
        <f aca="false">(P337-O337)*S337</f>
        <v>122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56.71</v>
      </c>
      <c r="D338" s="32"/>
      <c r="E338" s="32" t="n">
        <f aca="false">F338+G338</f>
        <v>3.71</v>
      </c>
      <c r="F338" s="32" t="n">
        <f aca="false">0.04*H338</f>
        <v>2.12</v>
      </c>
      <c r="G338" s="32" t="n">
        <f aca="false">0.03*H338</f>
        <v>1.59</v>
      </c>
      <c r="H338" s="32" t="n">
        <f aca="false">T338</f>
        <v>53</v>
      </c>
      <c r="I338" s="32" t="n">
        <f aca="false">0.6*C338</f>
        <v>34.026</v>
      </c>
      <c r="J338" s="35"/>
      <c r="K338" s="35"/>
      <c r="L338" s="35"/>
      <c r="M338" s="35"/>
      <c r="N338" s="35"/>
      <c r="O338" s="32" t="n">
        <v>1265</v>
      </c>
      <c r="P338" s="32" t="n">
        <v>1318</v>
      </c>
      <c r="Q338" s="35"/>
      <c r="R338" s="37"/>
      <c r="S338" s="69" t="n">
        <v>1</v>
      </c>
      <c r="T338" s="32" t="n">
        <f aca="false">(P338-O338)*S338</f>
        <v>53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185.11</v>
      </c>
      <c r="D339" s="32"/>
      <c r="E339" s="32" t="n">
        <f aca="false">F339+G339</f>
        <v>12.11</v>
      </c>
      <c r="F339" s="32" t="n">
        <f aca="false">0.04*H339</f>
        <v>6.92</v>
      </c>
      <c r="G339" s="32" t="n">
        <f aca="false">0.03*H339</f>
        <v>5.19</v>
      </c>
      <c r="H339" s="32" t="n">
        <f aca="false">T339</f>
        <v>173</v>
      </c>
      <c r="I339" s="32" t="n">
        <f aca="false">0.6*C339</f>
        <v>111.066</v>
      </c>
      <c r="J339" s="35"/>
      <c r="K339" s="35"/>
      <c r="L339" s="35"/>
      <c r="M339" s="35"/>
      <c r="N339" s="35"/>
      <c r="O339" s="32" t="n">
        <v>4008</v>
      </c>
      <c r="P339" s="32" t="n">
        <v>4181</v>
      </c>
      <c r="Q339" s="35"/>
      <c r="R339" s="37"/>
      <c r="S339" s="69" t="n">
        <v>1</v>
      </c>
      <c r="T339" s="32" t="n">
        <f aca="false">(P339-O339)*S339</f>
        <v>173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133.75</v>
      </c>
      <c r="D340" s="32"/>
      <c r="E340" s="32" t="n">
        <f aca="false">F340+G340</f>
        <v>8.75</v>
      </c>
      <c r="F340" s="32" t="n">
        <f aca="false">0.04*H340</f>
        <v>5</v>
      </c>
      <c r="G340" s="32" t="n">
        <f aca="false">0.03*H340</f>
        <v>3.75</v>
      </c>
      <c r="H340" s="32" t="n">
        <f aca="false">T340</f>
        <v>125</v>
      </c>
      <c r="I340" s="32" t="n">
        <f aca="false">0.6*C340</f>
        <v>80.25</v>
      </c>
      <c r="J340" s="35"/>
      <c r="K340" s="35"/>
      <c r="L340" s="35"/>
      <c r="M340" s="35"/>
      <c r="N340" s="35"/>
      <c r="O340" s="32" t="n">
        <v>932</v>
      </c>
      <c r="P340" s="32" t="n">
        <v>1057</v>
      </c>
      <c r="Q340" s="35"/>
      <c r="R340" s="37"/>
      <c r="S340" s="69" t="n">
        <v>1</v>
      </c>
      <c r="T340" s="32" t="n">
        <f aca="false">(P340-O340)*S340</f>
        <v>125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796.08</v>
      </c>
      <c r="D341" s="339"/>
      <c r="E341" s="339" t="n">
        <f aca="false">F341+G341</f>
        <v>52.08</v>
      </c>
      <c r="F341" s="339" t="n">
        <f aca="false">0.04*H341</f>
        <v>29.76</v>
      </c>
      <c r="G341" s="339" t="n">
        <f aca="false">0.03*H341</f>
        <v>22.32</v>
      </c>
      <c r="H341" s="339" t="n">
        <f aca="false">T341</f>
        <v>744</v>
      </c>
      <c r="I341" s="339" t="n">
        <f aca="false">0.6*C341</f>
        <v>477.648</v>
      </c>
      <c r="J341" s="340"/>
      <c r="K341" s="340"/>
      <c r="L341" s="340"/>
      <c r="M341" s="340"/>
      <c r="N341" s="340" t="s">
        <v>530</v>
      </c>
      <c r="O341" s="339" t="n">
        <f aca="false">5123+33265+31698</f>
        <v>70086</v>
      </c>
      <c r="P341" s="339" t="n">
        <f aca="false">5449+31995+33386</f>
        <v>70830</v>
      </c>
      <c r="Q341" s="352"/>
      <c r="R341" s="421"/>
      <c r="S341" s="339" t="n">
        <v>1</v>
      </c>
      <c r="T341" s="339" t="n">
        <f aca="false">(P341-O341)*S341</f>
        <v>744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211.86</v>
      </c>
      <c r="D342" s="32"/>
      <c r="E342" s="32" t="n">
        <f aca="false">F342+G342</f>
        <v>13.86</v>
      </c>
      <c r="F342" s="70" t="n">
        <f aca="false">0.04*H342</f>
        <v>7.92</v>
      </c>
      <c r="G342" s="32" t="n">
        <f aca="false">0.03*H342</f>
        <v>5.94</v>
      </c>
      <c r="H342" s="32" t="n">
        <f aca="false">T342</f>
        <v>198</v>
      </c>
      <c r="I342" s="32" t="n">
        <f aca="false">0.6*C342</f>
        <v>127.116</v>
      </c>
      <c r="J342" s="35"/>
      <c r="K342" s="35"/>
      <c r="L342" s="35"/>
      <c r="M342" s="35"/>
      <c r="N342" s="35"/>
      <c r="O342" s="32" t="n">
        <v>53610</v>
      </c>
      <c r="P342" s="32" t="n">
        <v>53808</v>
      </c>
      <c r="Q342" s="36"/>
      <c r="R342" s="107"/>
      <c r="S342" s="69" t="n">
        <v>1</v>
      </c>
      <c r="T342" s="32" t="n">
        <f aca="false">(P342-O342)*S342</f>
        <v>198</v>
      </c>
      <c r="U342" s="3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7035.25</v>
      </c>
      <c r="D343" s="32"/>
      <c r="E343" s="32" t="n">
        <f aca="false">F343+G343</f>
        <v>460.25</v>
      </c>
      <c r="F343" s="70" t="n">
        <f aca="false">0.04*H343</f>
        <v>263</v>
      </c>
      <c r="G343" s="32" t="n">
        <f aca="false">0.03*H343</f>
        <v>197.25</v>
      </c>
      <c r="H343" s="32" t="n">
        <f aca="false">T343</f>
        <v>6575</v>
      </c>
      <c r="I343" s="32" t="n">
        <f aca="false">0.5*C343</f>
        <v>3517.625</v>
      </c>
      <c r="J343" s="35"/>
      <c r="K343" s="35"/>
      <c r="L343" s="35"/>
      <c r="M343" s="35"/>
      <c r="N343" s="35"/>
      <c r="O343" s="32" t="n">
        <f aca="false">103577+1455+337262</f>
        <v>442294</v>
      </c>
      <c r="P343" s="32" t="n">
        <f aca="false">104796+1475+342598</f>
        <v>448869</v>
      </c>
      <c r="Q343" s="36"/>
      <c r="R343" s="107"/>
      <c r="S343" s="69" t="n">
        <v>1</v>
      </c>
      <c r="T343" s="32" t="n">
        <f aca="false">(P343-O343)*S343</f>
        <v>6575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157.29</v>
      </c>
      <c r="D344" s="32"/>
      <c r="E344" s="32" t="n">
        <f aca="false">F344+G344</f>
        <v>10.29</v>
      </c>
      <c r="F344" s="70" t="n">
        <f aca="false">0.04*H344</f>
        <v>5.88</v>
      </c>
      <c r="G344" s="32" t="n">
        <f aca="false">0.03*H344</f>
        <v>4.41</v>
      </c>
      <c r="H344" s="32" t="n">
        <f aca="false">T344</f>
        <v>147</v>
      </c>
      <c r="I344" s="32" t="n">
        <f aca="false">0.5*C344</f>
        <v>78.645</v>
      </c>
      <c r="J344" s="35"/>
      <c r="K344" s="35"/>
      <c r="L344" s="35"/>
      <c r="M344" s="35"/>
      <c r="N344" s="35"/>
      <c r="O344" s="32" t="n">
        <v>5318</v>
      </c>
      <c r="P344" s="32" t="n">
        <v>5465</v>
      </c>
      <c r="Q344" s="36"/>
      <c r="R344" s="107"/>
      <c r="S344" s="69" t="n">
        <v>1</v>
      </c>
      <c r="T344" s="32" t="n">
        <f aca="false">(P344-O344)*S344</f>
        <v>147</v>
      </c>
      <c r="U344" s="3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260.01</v>
      </c>
      <c r="D345" s="32"/>
      <c r="E345" s="32" t="n">
        <f aca="false">F345+G345</f>
        <v>17.01</v>
      </c>
      <c r="F345" s="32" t="n">
        <f aca="false">0.04*H345</f>
        <v>9.72</v>
      </c>
      <c r="G345" s="32" t="n">
        <f aca="false">0.03*H345</f>
        <v>7.29</v>
      </c>
      <c r="H345" s="32" t="n">
        <f aca="false">T345</f>
        <v>243</v>
      </c>
      <c r="I345" s="32" t="n">
        <f aca="false">0.6*C345</f>
        <v>156.006</v>
      </c>
      <c r="J345" s="35"/>
      <c r="K345" s="35"/>
      <c r="L345" s="35"/>
      <c r="M345" s="35"/>
      <c r="N345" s="35" t="s">
        <v>540</v>
      </c>
      <c r="O345" s="32" t="n">
        <f aca="false">32633+68077</f>
        <v>100710</v>
      </c>
      <c r="P345" s="32" t="n">
        <f aca="false">32779+68174</f>
        <v>100953</v>
      </c>
      <c r="Q345" s="234"/>
      <c r="R345" s="78"/>
      <c r="S345" s="69" t="n">
        <v>1</v>
      </c>
      <c r="T345" s="32" t="n">
        <f aca="false">(P345-O345)*S345</f>
        <v>243</v>
      </c>
      <c r="U345" s="423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4.28</v>
      </c>
      <c r="D346" s="32"/>
      <c r="E346" s="32" t="n">
        <f aca="false">F346+G346</f>
        <v>0.28</v>
      </c>
      <c r="F346" s="126" t="n">
        <f aca="false">0.04*H346</f>
        <v>0.16</v>
      </c>
      <c r="G346" s="32" t="n">
        <f aca="false">0.03*H346</f>
        <v>0.12</v>
      </c>
      <c r="H346" s="32" t="n">
        <f aca="false">T346</f>
        <v>4</v>
      </c>
      <c r="I346" s="32" t="n">
        <f aca="false">0.6*C346</f>
        <v>2.568</v>
      </c>
      <c r="J346" s="35"/>
      <c r="K346" s="35"/>
      <c r="L346" s="35"/>
      <c r="M346" s="35"/>
      <c r="N346" s="35"/>
      <c r="O346" s="32" t="n">
        <v>11376</v>
      </c>
      <c r="P346" s="32" t="n">
        <v>11380</v>
      </c>
      <c r="Q346" s="36"/>
      <c r="R346" s="107"/>
      <c r="S346" s="69" t="n">
        <v>1</v>
      </c>
      <c r="T346" s="32" t="n">
        <f aca="false">(P346-O346)*S346</f>
        <v>4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37.45</v>
      </c>
      <c r="D347" s="45"/>
      <c r="E347" s="45" t="n">
        <f aca="false">F347+G347</f>
        <v>2.45</v>
      </c>
      <c r="F347" s="45" t="n">
        <f aca="false">0.04*H347</f>
        <v>1.4</v>
      </c>
      <c r="G347" s="45" t="n">
        <f aca="false">0.03*H347</f>
        <v>1.05</v>
      </c>
      <c r="H347" s="45" t="n">
        <f aca="false">T347</f>
        <v>35</v>
      </c>
      <c r="I347" s="45" t="n">
        <f aca="false">0.4*C347</f>
        <v>14.98</v>
      </c>
      <c r="J347" s="48"/>
      <c r="K347" s="48"/>
      <c r="L347" s="48"/>
      <c r="M347" s="48"/>
      <c r="N347" s="48"/>
      <c r="O347" s="45" t="n">
        <v>2581</v>
      </c>
      <c r="P347" s="45" t="n">
        <v>2616</v>
      </c>
      <c r="Q347" s="92"/>
      <c r="R347" s="49"/>
      <c r="S347" s="176" t="n">
        <v>1</v>
      </c>
      <c r="T347" s="45" t="n">
        <f aca="false">(P347-O347)*S347</f>
        <v>35</v>
      </c>
      <c r="U347" s="50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0</v>
      </c>
      <c r="D349" s="32"/>
      <c r="E349" s="32" t="n">
        <f aca="false">F349+G349</f>
        <v>0</v>
      </c>
      <c r="F349" s="32" t="n">
        <f aca="false">0.04*H349</f>
        <v>0</v>
      </c>
      <c r="G349" s="32" t="n">
        <f aca="false">0.03*H349</f>
        <v>0</v>
      </c>
      <c r="H349" s="32" t="n">
        <f aca="false">T349</f>
        <v>0</v>
      </c>
      <c r="I349" s="32" t="n">
        <f aca="false">0.6*C349</f>
        <v>0</v>
      </c>
      <c r="J349" s="35"/>
      <c r="K349" s="35"/>
      <c r="L349" s="35"/>
      <c r="M349" s="35"/>
      <c r="N349" s="35"/>
      <c r="O349" s="32" t="n">
        <v>6867</v>
      </c>
      <c r="P349" s="32" t="n">
        <v>6902</v>
      </c>
      <c r="Q349" s="35"/>
      <c r="R349" s="37"/>
      <c r="S349" s="32" t="n">
        <v>1</v>
      </c>
      <c r="T349" s="32" t="n">
        <f aca="false">(P349-O349)*S349-T347</f>
        <v>0</v>
      </c>
      <c r="U349" s="3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31" t="s">
        <v>551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38" t="n">
        <v>451396</v>
      </c>
      <c r="V350" s="39" t="s">
        <v>552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20.33</v>
      </c>
      <c r="D351" s="32"/>
      <c r="E351" s="32" t="n">
        <f aca="false">F351+G351</f>
        <v>1.33</v>
      </c>
      <c r="F351" s="32" t="n">
        <f aca="false">0.04*H351</f>
        <v>0.76</v>
      </c>
      <c r="G351" s="32" t="n">
        <f aca="false">0.03*H351</f>
        <v>0.57</v>
      </c>
      <c r="H351" s="32" t="n">
        <f aca="false">T351</f>
        <v>19</v>
      </c>
      <c r="I351" s="32" t="n">
        <f aca="false">0.6*C351</f>
        <v>12.198</v>
      </c>
      <c r="J351" s="35"/>
      <c r="K351" s="35"/>
      <c r="L351" s="35"/>
      <c r="M351" s="35"/>
      <c r="N351" s="35"/>
      <c r="O351" s="32" t="n">
        <v>6901</v>
      </c>
      <c r="P351" s="32" t="n">
        <v>6920</v>
      </c>
      <c r="Q351" s="35" t="s">
        <v>39</v>
      </c>
      <c r="R351" s="37"/>
      <c r="S351" s="69" t="n">
        <v>1</v>
      </c>
      <c r="T351" s="32" t="n">
        <f aca="false">(P351-O351)*S351</f>
        <v>19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39.59</v>
      </c>
      <c r="D352" s="32"/>
      <c r="E352" s="32" t="n">
        <f aca="false">F352+G352</f>
        <v>2.59</v>
      </c>
      <c r="F352" s="32" t="n">
        <f aca="false">0.04*H352</f>
        <v>1.48</v>
      </c>
      <c r="G352" s="32" t="n">
        <f aca="false">0.03*H352</f>
        <v>1.11</v>
      </c>
      <c r="H352" s="32" t="n">
        <f aca="false">T352</f>
        <v>37</v>
      </c>
      <c r="I352" s="32" t="n">
        <f aca="false">0.6*C352</f>
        <v>23.754</v>
      </c>
      <c r="J352" s="35"/>
      <c r="K352" s="35"/>
      <c r="L352" s="35"/>
      <c r="M352" s="35"/>
      <c r="N352" s="35"/>
      <c r="O352" s="32" t="n">
        <v>10286</v>
      </c>
      <c r="P352" s="32" t="n">
        <v>10323</v>
      </c>
      <c r="Q352" s="35"/>
      <c r="R352" s="37"/>
      <c r="S352" s="69" t="n">
        <v>1</v>
      </c>
      <c r="T352" s="32" t="n">
        <f aca="false">(P352-O352)*S352</f>
        <v>37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101.65</v>
      </c>
      <c r="D354" s="32"/>
      <c r="E354" s="32" t="n">
        <f aca="false">F354+G354</f>
        <v>6.65</v>
      </c>
      <c r="F354" s="32" t="n">
        <f aca="false">0.04*H354</f>
        <v>3.8</v>
      </c>
      <c r="G354" s="32" t="n">
        <f aca="false">0.03*H354</f>
        <v>2.85</v>
      </c>
      <c r="H354" s="32" t="n">
        <f aca="false">T354</f>
        <v>95</v>
      </c>
      <c r="I354" s="32" t="n">
        <f aca="false">0.4*C354</f>
        <v>40.66</v>
      </c>
      <c r="J354" s="35"/>
      <c r="K354" s="35"/>
      <c r="L354" s="35"/>
      <c r="M354" s="35"/>
      <c r="N354" s="35"/>
      <c r="O354" s="32" t="n">
        <v>1602</v>
      </c>
      <c r="P354" s="32" t="n">
        <v>1697</v>
      </c>
      <c r="Q354" s="36"/>
      <c r="R354" s="42"/>
      <c r="S354" s="69" t="n">
        <v>1</v>
      </c>
      <c r="T354" s="32" t="n">
        <f aca="false">(P354-O354)*S354</f>
        <v>95</v>
      </c>
      <c r="U354" s="3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220.42</v>
      </c>
      <c r="D355" s="32"/>
      <c r="E355" s="32" t="n">
        <f aca="false">F355+G355</f>
        <v>14.42</v>
      </c>
      <c r="F355" s="32" t="n">
        <f aca="false">0.04*H355</f>
        <v>8.24</v>
      </c>
      <c r="G355" s="32" t="n">
        <f aca="false">0.03*H355</f>
        <v>6.18</v>
      </c>
      <c r="H355" s="32" t="n">
        <f aca="false">T355</f>
        <v>206</v>
      </c>
      <c r="I355" s="32" t="n">
        <f aca="false">H355*0.5</f>
        <v>103</v>
      </c>
      <c r="J355" s="427"/>
      <c r="K355" s="427"/>
      <c r="L355" s="427"/>
      <c r="M355" s="427"/>
      <c r="N355" s="427"/>
      <c r="O355" s="32" t="n">
        <v>3528</v>
      </c>
      <c r="P355" s="32" t="n">
        <v>3734</v>
      </c>
      <c r="Q355" s="427"/>
      <c r="R355" s="126"/>
      <c r="S355" s="69" t="n">
        <v>1</v>
      </c>
      <c r="T355" s="32" t="n">
        <f aca="false">(P355-O355)*S355</f>
        <v>206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39" t="n">
        <f aca="false">H356+E356</f>
        <v>452.61</v>
      </c>
      <c r="D356" s="339"/>
      <c r="E356" s="339" t="n">
        <f aca="false">G356+F356</f>
        <v>29.61</v>
      </c>
      <c r="F356" s="339" t="n">
        <f aca="false">0.04*H356</f>
        <v>16.92</v>
      </c>
      <c r="G356" s="339" t="n">
        <f aca="false">0.03*H356</f>
        <v>12.69</v>
      </c>
      <c r="H356" s="339" t="n">
        <f aca="false">T356</f>
        <v>423</v>
      </c>
      <c r="I356" s="339" t="n">
        <f aca="false">0.6*C356</f>
        <v>271.566</v>
      </c>
      <c r="J356" s="340"/>
      <c r="K356" s="340"/>
      <c r="L356" s="340"/>
      <c r="M356" s="340"/>
      <c r="N356" s="340"/>
      <c r="O356" s="339" t="n">
        <v>34621</v>
      </c>
      <c r="P356" s="339" t="n">
        <v>35044</v>
      </c>
      <c r="Q356" s="341"/>
      <c r="R356" s="342"/>
      <c r="S356" s="343" t="n">
        <v>1</v>
      </c>
      <c r="T356" s="339" t="n">
        <f aca="false">(P356-O356)*S356</f>
        <v>423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311.37</v>
      </c>
      <c r="D357" s="32"/>
      <c r="E357" s="32" t="n">
        <f aca="false">G357+F357</f>
        <v>20.37</v>
      </c>
      <c r="F357" s="32" t="n">
        <f aca="false">0.04*H357</f>
        <v>11.64</v>
      </c>
      <c r="G357" s="32" t="n">
        <f aca="false">0.03*H357</f>
        <v>8.73</v>
      </c>
      <c r="H357" s="32" t="n">
        <f aca="false">T357</f>
        <v>291</v>
      </c>
      <c r="I357" s="32" t="n">
        <f aca="false">0.6*C357</f>
        <v>186.822</v>
      </c>
      <c r="J357" s="35"/>
      <c r="K357" s="35"/>
      <c r="L357" s="35"/>
      <c r="M357" s="35"/>
      <c r="N357" s="35"/>
      <c r="O357" s="32" t="n">
        <v>61228</v>
      </c>
      <c r="P357" s="32" t="n">
        <v>61519</v>
      </c>
      <c r="Q357" s="234"/>
      <c r="R357" s="78"/>
      <c r="S357" s="69" t="n">
        <v>1</v>
      </c>
      <c r="T357" s="32" t="n">
        <f aca="false">(P357-O357)*S357</f>
        <v>291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501.83</v>
      </c>
      <c r="D358" s="32"/>
      <c r="E358" s="32" t="n">
        <f aca="false">F358+G358</f>
        <v>32.83</v>
      </c>
      <c r="F358" s="32" t="n">
        <f aca="false">0.04*H358</f>
        <v>18.76</v>
      </c>
      <c r="G358" s="32" t="n">
        <f aca="false">0.03*H358</f>
        <v>14.07</v>
      </c>
      <c r="H358" s="32" t="n">
        <f aca="false">T358</f>
        <v>469</v>
      </c>
      <c r="I358" s="32" t="n">
        <f aca="false">0.6*C358</f>
        <v>301.098</v>
      </c>
      <c r="J358" s="35"/>
      <c r="K358" s="35"/>
      <c r="L358" s="35"/>
      <c r="M358" s="35"/>
      <c r="N358" s="35"/>
      <c r="O358" s="32" t="n">
        <v>25903</v>
      </c>
      <c r="P358" s="32" t="n">
        <v>26372</v>
      </c>
      <c r="Q358" s="36"/>
      <c r="R358" s="42"/>
      <c r="S358" s="32" t="n">
        <v>1</v>
      </c>
      <c r="T358" s="32" t="n">
        <f aca="false">(P358-O358)*S358</f>
        <v>469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735.09</v>
      </c>
      <c r="D359" s="32"/>
      <c r="E359" s="32" t="n">
        <f aca="false">F359+G359</f>
        <v>48.09</v>
      </c>
      <c r="F359" s="32" t="n">
        <f aca="false">0.04*H359</f>
        <v>27.48</v>
      </c>
      <c r="G359" s="32" t="n">
        <f aca="false">0.03*H359</f>
        <v>20.61</v>
      </c>
      <c r="H359" s="32" t="n">
        <f aca="false">T359</f>
        <v>687</v>
      </c>
      <c r="I359" s="32" t="n">
        <f aca="false">H359*0.5</f>
        <v>343.5</v>
      </c>
      <c r="J359" s="427"/>
      <c r="K359" s="427"/>
      <c r="L359" s="427"/>
      <c r="M359" s="427"/>
      <c r="N359" s="427"/>
      <c r="O359" s="32" t="n">
        <v>71743</v>
      </c>
      <c r="P359" s="32" t="n">
        <v>72430</v>
      </c>
      <c r="Q359" s="427"/>
      <c r="R359" s="126"/>
      <c r="S359" s="69" t="n">
        <v>1</v>
      </c>
      <c r="T359" s="32" t="n">
        <f aca="false">(P359-O359)*S359</f>
        <v>687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643.07</v>
      </c>
      <c r="D360" s="32"/>
      <c r="E360" s="32" t="n">
        <f aca="false">F360+G360</f>
        <v>42.07</v>
      </c>
      <c r="F360" s="32" t="n">
        <f aca="false">0.04*H360</f>
        <v>24.04</v>
      </c>
      <c r="G360" s="32" t="n">
        <f aca="false">0.03*H360</f>
        <v>18.03</v>
      </c>
      <c r="H360" s="32" t="n">
        <f aca="false">T360</f>
        <v>601</v>
      </c>
      <c r="I360" s="32" t="n">
        <f aca="false">0.6*C360</f>
        <v>385.842</v>
      </c>
      <c r="J360" s="35"/>
      <c r="K360" s="35"/>
      <c r="L360" s="35"/>
      <c r="M360" s="35"/>
      <c r="N360" s="35"/>
      <c r="O360" s="32" t="n">
        <v>21791</v>
      </c>
      <c r="P360" s="32" t="n">
        <v>22392</v>
      </c>
      <c r="Q360" s="36"/>
      <c r="R360" s="42"/>
      <c r="S360" s="69" t="n">
        <v>1</v>
      </c>
      <c r="T360" s="32" t="n">
        <f aca="false">(P360-O360)*S360</f>
        <v>601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423.72</v>
      </c>
      <c r="D361" s="32"/>
      <c r="E361" s="32" t="n">
        <f aca="false">F361+G361</f>
        <v>27.72</v>
      </c>
      <c r="F361" s="32" t="n">
        <f aca="false">0.04*H361</f>
        <v>15.84</v>
      </c>
      <c r="G361" s="32" t="n">
        <f aca="false">0.03*H361</f>
        <v>11.88</v>
      </c>
      <c r="H361" s="32" t="n">
        <f aca="false">T361</f>
        <v>396</v>
      </c>
      <c r="I361" s="32" t="n">
        <f aca="false">0.6*C361</f>
        <v>254.232</v>
      </c>
      <c r="J361" s="35"/>
      <c r="K361" s="35"/>
      <c r="L361" s="35"/>
      <c r="M361" s="35"/>
      <c r="N361" s="35"/>
      <c r="O361" s="32" t="n">
        <v>8335</v>
      </c>
      <c r="P361" s="32" t="n">
        <v>8731</v>
      </c>
      <c r="Q361" s="36"/>
      <c r="R361" s="42"/>
      <c r="S361" s="69" t="n">
        <v>1</v>
      </c>
      <c r="T361" s="32" t="n">
        <f aca="false">(P361-O361)*S361</f>
        <v>396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1530.1</v>
      </c>
      <c r="D362" s="32"/>
      <c r="E362" s="32" t="n">
        <f aca="false">F362+G362</f>
        <v>100.1</v>
      </c>
      <c r="F362" s="32" t="n">
        <f aca="false">0.04*H362</f>
        <v>57.2</v>
      </c>
      <c r="G362" s="32" t="n">
        <f aca="false">0.03*H362</f>
        <v>42.9</v>
      </c>
      <c r="H362" s="32" t="n">
        <f aca="false">T362</f>
        <v>1430</v>
      </c>
      <c r="I362" s="32" t="n">
        <f aca="false">0.6*C362</f>
        <v>918.06</v>
      </c>
      <c r="J362" s="35"/>
      <c r="K362" s="35"/>
      <c r="L362" s="35"/>
      <c r="M362" s="35"/>
      <c r="N362" s="35"/>
      <c r="O362" s="32" t="n">
        <f aca="false">5100+47400+17900</f>
        <v>70400</v>
      </c>
      <c r="P362" s="32" t="n">
        <f aca="false">5480+47750+18600</f>
        <v>71830</v>
      </c>
      <c r="Q362" s="36"/>
      <c r="R362" s="42"/>
      <c r="S362" s="32" t="n">
        <v>1</v>
      </c>
      <c r="T362" s="32" t="n">
        <f aca="false">(P362-O362)*S362</f>
        <v>1430</v>
      </c>
      <c r="U362" s="38" t="s">
        <v>576</v>
      </c>
      <c r="V362" s="39" t="s">
        <v>577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/>
      <c r="C365" s="429"/>
      <c r="D365" s="429"/>
      <c r="E365" s="429"/>
      <c r="F365" s="429"/>
      <c r="G365" s="429"/>
      <c r="H365" s="429"/>
      <c r="I365" s="429"/>
      <c r="J365" s="430"/>
      <c r="K365" s="430"/>
      <c r="L365" s="430"/>
      <c r="M365" s="430"/>
      <c r="N365" s="430"/>
      <c r="O365" s="429"/>
      <c r="P365" s="429"/>
      <c r="Q365" s="430"/>
      <c r="R365" s="431"/>
      <c r="S365" s="429"/>
      <c r="T365" s="429"/>
      <c r="U365" s="432"/>
      <c r="V365" s="433"/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262.15</v>
      </c>
      <c r="D366" s="32"/>
      <c r="E366" s="32" t="n">
        <f aca="false">F366+G366</f>
        <v>17.15</v>
      </c>
      <c r="F366" s="32" t="n">
        <f aca="false">0.04*H366</f>
        <v>9.8</v>
      </c>
      <c r="G366" s="32" t="n">
        <f aca="false">0.03*H366</f>
        <v>7.35</v>
      </c>
      <c r="H366" s="32" t="n">
        <f aca="false">T366</f>
        <v>245</v>
      </c>
      <c r="I366" s="32" t="n">
        <f aca="false">0.6*C366</f>
        <v>157.29</v>
      </c>
      <c r="J366" s="35"/>
      <c r="K366" s="35"/>
      <c r="L366" s="35"/>
      <c r="M366" s="35"/>
      <c r="N366" s="35"/>
      <c r="O366" s="32" t="n">
        <v>15141</v>
      </c>
      <c r="P366" s="32" t="n">
        <v>15386</v>
      </c>
      <c r="Q366" s="35"/>
      <c r="R366" s="37"/>
      <c r="S366" s="32" t="n">
        <v>1</v>
      </c>
      <c r="T366" s="32" t="n">
        <f aca="false">(P366-O366)*S366</f>
        <v>245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32.1</v>
      </c>
      <c r="D367" s="32"/>
      <c r="E367" s="32" t="n">
        <f aca="false">F367+G367</f>
        <v>2.1</v>
      </c>
      <c r="F367" s="32" t="n">
        <f aca="false">0.04*H367</f>
        <v>1.2</v>
      </c>
      <c r="G367" s="32" t="n">
        <f aca="false">0.03*H367</f>
        <v>0.9</v>
      </c>
      <c r="H367" s="32" t="n">
        <f aca="false">T367</f>
        <v>30</v>
      </c>
      <c r="I367" s="32" t="n">
        <f aca="false">0.6*C367</f>
        <v>19.26</v>
      </c>
      <c r="J367" s="35"/>
      <c r="K367" s="35"/>
      <c r="L367" s="35"/>
      <c r="M367" s="35"/>
      <c r="N367" s="35" t="s">
        <v>583</v>
      </c>
      <c r="O367" s="126" t="n">
        <v>27832</v>
      </c>
      <c r="P367" s="126" t="n">
        <v>27862</v>
      </c>
      <c r="Q367" s="36"/>
      <c r="R367" s="42"/>
      <c r="S367" s="69" t="n">
        <v>1</v>
      </c>
      <c r="T367" s="32" t="n">
        <f aca="false">(P367-O367)*S367</f>
        <v>30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32.1</v>
      </c>
      <c r="D369" s="32"/>
      <c r="E369" s="32" t="n">
        <f aca="false">F369+G369</f>
        <v>2.1</v>
      </c>
      <c r="F369" s="32" t="n">
        <f aca="false">0.04*H369</f>
        <v>1.2</v>
      </c>
      <c r="G369" s="32" t="n">
        <f aca="false">0.03*H369</f>
        <v>0.9</v>
      </c>
      <c r="H369" s="32" t="n">
        <f aca="false">T369</f>
        <v>30</v>
      </c>
      <c r="I369" s="32" t="n">
        <f aca="false">0.5*C369</f>
        <v>16.05</v>
      </c>
      <c r="J369" s="35"/>
      <c r="K369" s="35"/>
      <c r="L369" s="35"/>
      <c r="M369" s="35"/>
      <c r="N369" s="35"/>
      <c r="O369" s="32" t="n">
        <v>4772</v>
      </c>
      <c r="P369" s="32" t="n">
        <v>4802</v>
      </c>
      <c r="Q369" s="36"/>
      <c r="R369" s="42"/>
      <c r="S369" s="275" t="n">
        <v>1</v>
      </c>
      <c r="T369" s="32" t="n">
        <f aca="false">(P369-O369)*S369</f>
        <v>30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146.59</v>
      </c>
      <c r="D370" s="32"/>
      <c r="E370" s="32" t="n">
        <f aca="false">G370+F370</f>
        <v>9.59</v>
      </c>
      <c r="F370" s="32" t="n">
        <f aca="false">0.04*H370</f>
        <v>5.48</v>
      </c>
      <c r="G370" s="32" t="n">
        <f aca="false">0.03*H370</f>
        <v>4.11</v>
      </c>
      <c r="H370" s="32" t="n">
        <f aca="false">T370</f>
        <v>137</v>
      </c>
      <c r="I370" s="32" t="n">
        <f aca="false">0.6*C370</f>
        <v>87.954</v>
      </c>
      <c r="J370" s="35"/>
      <c r="K370" s="35"/>
      <c r="L370" s="35"/>
      <c r="M370" s="35"/>
      <c r="N370" s="35"/>
      <c r="O370" s="32" t="n">
        <v>33355</v>
      </c>
      <c r="P370" s="32" t="n">
        <v>33492</v>
      </c>
      <c r="Q370" s="234"/>
      <c r="R370" s="78"/>
      <c r="S370" s="69" t="n">
        <v>1</v>
      </c>
      <c r="T370" s="32" t="n">
        <f aca="false">(P370-O370)*S370</f>
        <v>137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31" t="s">
        <v>594</v>
      </c>
      <c r="C372" s="32" t="n">
        <f aca="false">H372+E372</f>
        <v>53.5</v>
      </c>
      <c r="D372" s="32"/>
      <c r="E372" s="32" t="n">
        <f aca="false">F372+G372</f>
        <v>3.5</v>
      </c>
      <c r="F372" s="32" t="n">
        <f aca="false">0.04*H372</f>
        <v>2</v>
      </c>
      <c r="G372" s="32" t="n">
        <f aca="false">0.03*H372</f>
        <v>1.5</v>
      </c>
      <c r="H372" s="32" t="n">
        <f aca="false">T372</f>
        <v>50</v>
      </c>
      <c r="I372" s="32" t="n">
        <f aca="false">0.4*C372</f>
        <v>21.4</v>
      </c>
      <c r="J372" s="35"/>
      <c r="K372" s="35"/>
      <c r="L372" s="35"/>
      <c r="M372" s="35"/>
      <c r="N372" s="35"/>
      <c r="O372" s="32" t="n">
        <v>6912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50</v>
      </c>
      <c r="U372" s="38" t="n">
        <v>2302221</v>
      </c>
      <c r="V372" s="39" t="s">
        <v>595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254.66</v>
      </c>
      <c r="D373" s="32"/>
      <c r="E373" s="32" t="n">
        <f aca="false">F373+G373</f>
        <v>16.66</v>
      </c>
      <c r="F373" s="32" t="n">
        <f aca="false">0.04*H373</f>
        <v>9.52</v>
      </c>
      <c r="G373" s="32" t="n">
        <f aca="false">0.03*H373</f>
        <v>7.14</v>
      </c>
      <c r="H373" s="32" t="n">
        <f aca="false">T373</f>
        <v>238</v>
      </c>
      <c r="I373" s="32" t="n">
        <f aca="false">0.6*C373</f>
        <v>152.796</v>
      </c>
      <c r="J373" s="35"/>
      <c r="K373" s="35"/>
      <c r="L373" s="35"/>
      <c r="M373" s="35"/>
      <c r="N373" s="35"/>
      <c r="O373" s="32" t="n">
        <v>9512</v>
      </c>
      <c r="P373" s="32" t="n">
        <v>9750</v>
      </c>
      <c r="Q373" s="234"/>
      <c r="R373" s="78"/>
      <c r="S373" s="32" t="n">
        <v>1</v>
      </c>
      <c r="T373" s="32" t="n">
        <f aca="false">(P373-O373)*S373</f>
        <v>238</v>
      </c>
      <c r="U373" s="3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</f>
        <v>0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7"/>
      <c r="R374" s="259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16566</v>
      </c>
      <c r="P375" s="32" t="n">
        <v>16587</v>
      </c>
      <c r="Q375" s="234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3346.96</v>
      </c>
      <c r="D376" s="32"/>
      <c r="E376" s="32" t="n">
        <f aca="false">F376++G376</f>
        <v>218.96</v>
      </c>
      <c r="F376" s="32" t="n">
        <f aca="false">0.04*H376</f>
        <v>125.12</v>
      </c>
      <c r="G376" s="32" t="n">
        <f aca="false">0.03*H376</f>
        <v>93.84</v>
      </c>
      <c r="H376" s="32" t="n">
        <f aca="false">T376</f>
        <v>3128</v>
      </c>
      <c r="I376" s="32" t="n">
        <f aca="false">0.6*C376</f>
        <v>2008.176</v>
      </c>
      <c r="J376" s="35"/>
      <c r="K376" s="35"/>
      <c r="L376" s="35"/>
      <c r="M376" s="35"/>
      <c r="N376" s="35"/>
      <c r="O376" s="32" t="n">
        <v>386751</v>
      </c>
      <c r="P376" s="32" t="n">
        <v>389879</v>
      </c>
      <c r="Q376" s="36"/>
      <c r="R376" s="42"/>
      <c r="S376" s="69" t="n">
        <v>1</v>
      </c>
      <c r="T376" s="32" t="n">
        <f aca="false">(P376-O376)*S376</f>
        <v>3128</v>
      </c>
      <c r="U376" s="3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2241.65</v>
      </c>
      <c r="D377" s="32"/>
      <c r="E377" s="32" t="n">
        <f aca="false">G377+F377</f>
        <v>146.65</v>
      </c>
      <c r="F377" s="32" t="n">
        <f aca="false">0.04*H377</f>
        <v>83.8</v>
      </c>
      <c r="G377" s="32" t="n">
        <f aca="false">0.03*H377</f>
        <v>62.85</v>
      </c>
      <c r="H377" s="32" t="n">
        <f aca="false">T377</f>
        <v>2095</v>
      </c>
      <c r="I377" s="32" t="n">
        <f aca="false">0.6*C377</f>
        <v>1344.99</v>
      </c>
      <c r="J377" s="35"/>
      <c r="K377" s="35"/>
      <c r="L377" s="35"/>
      <c r="M377" s="35"/>
      <c r="N377" s="35"/>
      <c r="O377" s="32" t="n">
        <v>178739</v>
      </c>
      <c r="P377" s="32" t="n">
        <v>180834</v>
      </c>
      <c r="Q377" s="234"/>
      <c r="R377" s="78"/>
      <c r="S377" s="69" t="n">
        <v>1</v>
      </c>
      <c r="T377" s="32" t="n">
        <f aca="false">(P377-O377)*S377</f>
        <v>2095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21973.52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309.23</v>
      </c>
      <c r="D615" s="109"/>
      <c r="E615" s="32" t="n">
        <f aca="false">F615+G615</f>
        <v>20.23</v>
      </c>
      <c r="F615" s="32" t="n">
        <f aca="false">0.04*H615</f>
        <v>11.56</v>
      </c>
      <c r="G615" s="32" t="n">
        <f aca="false">0.03*H615</f>
        <v>8.67</v>
      </c>
      <c r="H615" s="32" t="n">
        <f aca="false">T615</f>
        <v>289</v>
      </c>
      <c r="I615" s="32" t="n">
        <f aca="false">0.5*C615</f>
        <v>154.615</v>
      </c>
      <c r="J615" s="35"/>
      <c r="K615" s="35"/>
      <c r="L615" s="35"/>
      <c r="M615" s="35"/>
      <c r="N615" s="35"/>
      <c r="O615" s="339" t="n">
        <v>14225</v>
      </c>
      <c r="P615" s="339" t="n">
        <v>14514</v>
      </c>
      <c r="Q615" s="234"/>
      <c r="R615" s="78"/>
      <c r="S615" s="69" t="n">
        <v>1</v>
      </c>
      <c r="T615" s="32" t="n">
        <f aca="false">(P615-O615)*S615</f>
        <v>289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529.65</v>
      </c>
      <c r="D617" s="126"/>
      <c r="E617" s="32" t="n">
        <f aca="false">F617+G617</f>
        <v>34.65</v>
      </c>
      <c r="F617" s="32" t="n">
        <f aca="false">0.04*H617</f>
        <v>19.8</v>
      </c>
      <c r="G617" s="32" t="n">
        <f aca="false">0.03*H617</f>
        <v>14.85</v>
      </c>
      <c r="H617" s="32" t="n">
        <f aca="false">T617</f>
        <v>495</v>
      </c>
      <c r="I617" s="32" t="n">
        <f aca="false">0.5*C617</f>
        <v>264.825</v>
      </c>
      <c r="J617" s="35"/>
      <c r="K617" s="35"/>
      <c r="L617" s="35"/>
      <c r="M617" s="35"/>
      <c r="N617" s="35"/>
      <c r="O617" s="339" t="n">
        <v>35512</v>
      </c>
      <c r="P617" s="339" t="n">
        <v>36007</v>
      </c>
      <c r="Q617" s="36"/>
      <c r="R617" s="474"/>
      <c r="S617" s="69" t="n">
        <v>1</v>
      </c>
      <c r="T617" s="32" t="n">
        <f aca="false">(P617-O617)*S617</f>
        <v>495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975.84</v>
      </c>
      <c r="D618" s="126"/>
      <c r="E618" s="32" t="n">
        <f aca="false">F618+G618</f>
        <v>63.84</v>
      </c>
      <c r="F618" s="32" t="n">
        <f aca="false">0.04*H618</f>
        <v>36.48</v>
      </c>
      <c r="G618" s="32" t="n">
        <f aca="false">0.03*H618</f>
        <v>27.36</v>
      </c>
      <c r="H618" s="32" t="n">
        <f aca="false">T618</f>
        <v>912</v>
      </c>
      <c r="I618" s="32" t="n">
        <f aca="false">0.5*C618</f>
        <v>487.92</v>
      </c>
      <c r="J618" s="35"/>
      <c r="K618" s="35"/>
      <c r="L618" s="35"/>
      <c r="M618" s="35"/>
      <c r="N618" s="35"/>
      <c r="O618" s="339" t="n">
        <v>43203</v>
      </c>
      <c r="P618" s="339" t="n">
        <v>44115</v>
      </c>
      <c r="Q618" s="36"/>
      <c r="R618" s="474"/>
      <c r="S618" s="69" t="n">
        <v>1</v>
      </c>
      <c r="T618" s="32" t="n">
        <f aca="false">(P618-O618)*S618</f>
        <v>912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598.13</v>
      </c>
      <c r="D619" s="109"/>
      <c r="E619" s="32" t="n">
        <f aca="false">F619+G619</f>
        <v>39.13</v>
      </c>
      <c r="F619" s="32" t="n">
        <f aca="false">0.04*H619</f>
        <v>22.36</v>
      </c>
      <c r="G619" s="32" t="n">
        <f aca="false">0.03*H619</f>
        <v>16.77</v>
      </c>
      <c r="H619" s="32" t="n">
        <f aca="false">T619</f>
        <v>559</v>
      </c>
      <c r="I619" s="32" t="n">
        <f aca="false">0.5*C619</f>
        <v>299.065</v>
      </c>
      <c r="J619" s="35"/>
      <c r="K619" s="35"/>
      <c r="L619" s="35"/>
      <c r="M619" s="35"/>
      <c r="N619" s="35"/>
      <c r="O619" s="339" t="n">
        <v>67482</v>
      </c>
      <c r="P619" s="339" t="n">
        <v>68041</v>
      </c>
      <c r="Q619" s="36"/>
      <c r="R619" s="474"/>
      <c r="S619" s="69" t="n">
        <v>1</v>
      </c>
      <c r="T619" s="32" t="n">
        <f aca="false">(P619-O619)*S619</f>
        <v>559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262.15</v>
      </c>
      <c r="D620" s="126"/>
      <c r="E620" s="32" t="n">
        <f aca="false">F620+G620</f>
        <v>17.15</v>
      </c>
      <c r="F620" s="32" t="n">
        <f aca="false">0.04*H620</f>
        <v>9.8</v>
      </c>
      <c r="G620" s="32" t="n">
        <f aca="false">0.03*H620</f>
        <v>7.35</v>
      </c>
      <c r="H620" s="32" t="n">
        <f aca="false">T620</f>
        <v>245</v>
      </c>
      <c r="I620" s="32" t="n">
        <f aca="false">0.5*C620</f>
        <v>131.075</v>
      </c>
      <c r="J620" s="35"/>
      <c r="K620" s="35"/>
      <c r="L620" s="35"/>
      <c r="M620" s="35"/>
      <c r="N620" s="35"/>
      <c r="O620" s="339" t="n">
        <v>38466</v>
      </c>
      <c r="P620" s="339" t="n">
        <v>38711</v>
      </c>
      <c r="Q620" s="36"/>
      <c r="R620" s="474"/>
      <c r="S620" s="69" t="n">
        <v>1</v>
      </c>
      <c r="T620" s="32" t="n">
        <f aca="false">(P620-O620)*S620</f>
        <v>245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668</v>
      </c>
      <c r="C621" s="32" t="n">
        <f aca="false">H621+E621</f>
        <v>360.59</v>
      </c>
      <c r="D621" s="126"/>
      <c r="E621" s="32" t="n">
        <f aca="false">F621+G621</f>
        <v>23.59</v>
      </c>
      <c r="F621" s="32" t="n">
        <f aca="false">0.04*H621</f>
        <v>13.48</v>
      </c>
      <c r="G621" s="32" t="n">
        <f aca="false">0.03*H621</f>
        <v>10.11</v>
      </c>
      <c r="H621" s="32" t="n">
        <f aca="false">T621</f>
        <v>337</v>
      </c>
      <c r="I621" s="32" t="n">
        <f aca="false">0.5*C621</f>
        <v>180.295</v>
      </c>
      <c r="J621" s="35"/>
      <c r="K621" s="35"/>
      <c r="L621" s="35"/>
      <c r="M621" s="35"/>
      <c r="N621" s="35"/>
      <c r="O621" s="339" t="n">
        <v>48796</v>
      </c>
      <c r="P621" s="339" t="n">
        <v>49133</v>
      </c>
      <c r="Q621" s="36"/>
      <c r="R621" s="474"/>
      <c r="S621" s="69" t="n">
        <v>1</v>
      </c>
      <c r="T621" s="32" t="n">
        <f aca="false">(P621-O621)*S621</f>
        <v>337</v>
      </c>
      <c r="U621" s="3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484.71</v>
      </c>
      <c r="D622" s="126"/>
      <c r="E622" s="32" t="n">
        <f aca="false">F622+G622</f>
        <v>31.71</v>
      </c>
      <c r="F622" s="32" t="n">
        <f aca="false">0.04*H622</f>
        <v>18.12</v>
      </c>
      <c r="G622" s="32" t="n">
        <f aca="false">0.03*H622</f>
        <v>13.59</v>
      </c>
      <c r="H622" s="32" t="n">
        <f aca="false">T622</f>
        <v>453</v>
      </c>
      <c r="I622" s="32" t="n">
        <f aca="false">0.5*C622</f>
        <v>242.355</v>
      </c>
      <c r="J622" s="35"/>
      <c r="K622" s="35"/>
      <c r="L622" s="35"/>
      <c r="M622" s="35"/>
      <c r="N622" s="35"/>
      <c r="O622" s="339" t="n">
        <v>88461</v>
      </c>
      <c r="P622" s="339" t="n">
        <v>88914</v>
      </c>
      <c r="Q622" s="36"/>
      <c r="R622" s="474"/>
      <c r="S622" s="69" t="n">
        <v>1</v>
      </c>
      <c r="T622" s="32" t="n">
        <f aca="false">(P622-O622)*S622</f>
        <v>453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1211.24</v>
      </c>
      <c r="D623" s="126"/>
      <c r="E623" s="32" t="n">
        <f aca="false">F623+G623</f>
        <v>79.24</v>
      </c>
      <c r="F623" s="32" t="n">
        <f aca="false">0.04*H623</f>
        <v>45.28</v>
      </c>
      <c r="G623" s="32" t="n">
        <f aca="false">0.03*H623</f>
        <v>33.96</v>
      </c>
      <c r="H623" s="32" t="n">
        <f aca="false">T623</f>
        <v>1132</v>
      </c>
      <c r="I623" s="32" t="n">
        <f aca="false">0.5*C623</f>
        <v>605.62</v>
      </c>
      <c r="J623" s="35"/>
      <c r="K623" s="35"/>
      <c r="L623" s="35"/>
      <c r="M623" s="35"/>
      <c r="N623" s="35"/>
      <c r="O623" s="339" t="n">
        <v>42218</v>
      </c>
      <c r="P623" s="339" t="n">
        <v>43350</v>
      </c>
      <c r="Q623" s="234"/>
      <c r="R623" s="235"/>
      <c r="S623" s="69" t="n">
        <v>1</v>
      </c>
      <c r="T623" s="32" t="n">
        <f aca="false">(P623-O623)*S623</f>
        <v>1132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18430.75</v>
      </c>
      <c r="D624" s="126"/>
      <c r="E624" s="32" t="n">
        <f aca="false">F624+G624</f>
        <v>1205.75</v>
      </c>
      <c r="F624" s="32" t="n">
        <f aca="false">0.04*H624</f>
        <v>689</v>
      </c>
      <c r="G624" s="32" t="n">
        <f aca="false">0.03*H624</f>
        <v>516.75</v>
      </c>
      <c r="H624" s="32" t="n">
        <f aca="false">T624</f>
        <v>17225</v>
      </c>
      <c r="I624" s="32" t="n">
        <f aca="false">0.5*C624</f>
        <v>9215.375</v>
      </c>
      <c r="J624" s="35"/>
      <c r="K624" s="35"/>
      <c r="L624" s="35"/>
      <c r="M624" s="35"/>
      <c r="N624" s="35"/>
      <c r="O624" s="339" t="n">
        <v>233784</v>
      </c>
      <c r="P624" s="339" t="n">
        <v>251009</v>
      </c>
      <c r="Q624" s="234"/>
      <c r="R624" s="235"/>
      <c r="S624" s="69" t="n">
        <v>1</v>
      </c>
      <c r="T624" s="32" t="n">
        <f aca="false">(P624-O624)*S624</f>
        <v>17225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476" t="s">
        <v>677</v>
      </c>
      <c r="C625" s="32" t="n">
        <f aca="false">H625+E625</f>
        <v>751.14</v>
      </c>
      <c r="D625" s="477"/>
      <c r="E625" s="32" t="n">
        <f aca="false">F625+G625</f>
        <v>49.14</v>
      </c>
      <c r="F625" s="32" t="n">
        <f aca="false">0.04*H625</f>
        <v>28.08</v>
      </c>
      <c r="G625" s="32" t="n">
        <f aca="false">0.03*H625</f>
        <v>21.06</v>
      </c>
      <c r="H625" s="32" t="n">
        <f aca="false">T625</f>
        <v>702</v>
      </c>
      <c r="I625" s="32" t="n">
        <f aca="false">0.5*C625</f>
        <v>375.57</v>
      </c>
      <c r="J625" s="63"/>
      <c r="K625" s="35"/>
      <c r="L625" s="35"/>
      <c r="M625" s="35"/>
      <c r="N625" s="35"/>
      <c r="O625" s="478" t="n">
        <v>47740</v>
      </c>
      <c r="P625" s="478" t="n">
        <v>48442</v>
      </c>
      <c r="Q625" s="36"/>
      <c r="R625" s="479"/>
      <c r="S625" s="69" t="n">
        <v>1</v>
      </c>
      <c r="T625" s="32" t="n">
        <f aca="false">(P625-O625)*S625</f>
        <v>702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679</v>
      </c>
      <c r="C626" s="32" t="n">
        <f aca="false">H626+E626</f>
        <v>2075.8</v>
      </c>
      <c r="D626" s="480"/>
      <c r="E626" s="32" t="n">
        <f aca="false">F626+G626</f>
        <v>135.8</v>
      </c>
      <c r="F626" s="32" t="n">
        <f aca="false">0.04*H626</f>
        <v>77.6</v>
      </c>
      <c r="G626" s="32" t="n">
        <f aca="false">0.03*H626</f>
        <v>58.2</v>
      </c>
      <c r="H626" s="32" t="n">
        <f aca="false">T626</f>
        <v>1940</v>
      </c>
      <c r="I626" s="32" t="n">
        <f aca="false">0.5*C626</f>
        <v>1037.9</v>
      </c>
      <c r="J626" s="37"/>
      <c r="K626" s="37"/>
      <c r="L626" s="37"/>
      <c r="M626" s="37"/>
      <c r="N626" s="37"/>
      <c r="O626" s="416" t="n">
        <v>63223</v>
      </c>
      <c r="P626" s="416" t="n">
        <v>65163</v>
      </c>
      <c r="Q626" s="42"/>
      <c r="R626" s="42"/>
      <c r="S626" s="69" t="n">
        <v>1</v>
      </c>
      <c r="T626" s="32" t="n">
        <f aca="false">(P626-O626)*S626</f>
        <v>1940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507.18</v>
      </c>
      <c r="D627" s="126"/>
      <c r="E627" s="32" t="n">
        <f aca="false">F627+G627</f>
        <v>33.18</v>
      </c>
      <c r="F627" s="32" t="n">
        <f aca="false">0.04*H627</f>
        <v>18.96</v>
      </c>
      <c r="G627" s="32" t="n">
        <f aca="false">0.03*H627</f>
        <v>14.22</v>
      </c>
      <c r="H627" s="32" t="n">
        <f aca="false">T627</f>
        <v>474</v>
      </c>
      <c r="I627" s="32" t="n">
        <f aca="false">0.5*C627</f>
        <v>253.59</v>
      </c>
      <c r="J627" s="37"/>
      <c r="K627" s="37"/>
      <c r="L627" s="37"/>
      <c r="M627" s="37"/>
      <c r="N627" s="37"/>
      <c r="O627" s="416" t="n">
        <v>26471</v>
      </c>
      <c r="P627" s="416" t="n">
        <v>26945</v>
      </c>
      <c r="Q627" s="42"/>
      <c r="R627" s="42"/>
      <c r="S627" s="69" t="n">
        <v>1</v>
      </c>
      <c r="T627" s="32" t="n">
        <f aca="false">(P627-O627)*S627</f>
        <v>474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683</v>
      </c>
      <c r="C628" s="32" t="n">
        <f aca="false">H628+E628</f>
        <v>490.06</v>
      </c>
      <c r="D628" s="126"/>
      <c r="E628" s="32" t="n">
        <f aca="false">F628+G628</f>
        <v>32.06</v>
      </c>
      <c r="F628" s="32" t="n">
        <f aca="false">0.04*H628</f>
        <v>18.32</v>
      </c>
      <c r="G628" s="32" t="n">
        <f aca="false">0.03*H628</f>
        <v>13.74</v>
      </c>
      <c r="H628" s="32" t="n">
        <f aca="false">T628</f>
        <v>458</v>
      </c>
      <c r="I628" s="32" t="n">
        <f aca="false">0.5*C628</f>
        <v>245.03</v>
      </c>
      <c r="J628" s="37"/>
      <c r="K628" s="37"/>
      <c r="L628" s="37"/>
      <c r="M628" s="37"/>
      <c r="N628" s="37"/>
      <c r="O628" s="416" t="n">
        <v>36639</v>
      </c>
      <c r="P628" s="416" t="n">
        <v>37097</v>
      </c>
      <c r="Q628" s="42"/>
      <c r="R628" s="42"/>
      <c r="S628" s="69" t="n">
        <v>1</v>
      </c>
      <c r="T628" s="32" t="n">
        <f aca="false">(P628-O628)*S628</f>
        <v>458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798.22</v>
      </c>
      <c r="D629" s="126"/>
      <c r="E629" s="32" t="n">
        <f aca="false">F629+G629</f>
        <v>52.22</v>
      </c>
      <c r="F629" s="32" t="n">
        <f aca="false">0.04*H629</f>
        <v>29.84</v>
      </c>
      <c r="G629" s="32" t="n">
        <f aca="false">0.03*H629</f>
        <v>22.38</v>
      </c>
      <c r="H629" s="32" t="n">
        <f aca="false">T629</f>
        <v>746</v>
      </c>
      <c r="I629" s="32" t="n">
        <f aca="false">0.5*C629</f>
        <v>399.11</v>
      </c>
      <c r="J629" s="37"/>
      <c r="K629" s="37"/>
      <c r="L629" s="37"/>
      <c r="M629" s="37"/>
      <c r="N629" s="37"/>
      <c r="O629" s="416" t="n">
        <v>31347</v>
      </c>
      <c r="P629" s="416" t="n">
        <v>32093</v>
      </c>
      <c r="Q629" s="42"/>
      <c r="R629" s="42"/>
      <c r="S629" s="69" t="n">
        <v>1</v>
      </c>
      <c r="T629" s="32" t="n">
        <f aca="false">(P629-O629)*S629</f>
        <v>746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350.96</v>
      </c>
      <c r="D630" s="126"/>
      <c r="E630" s="32" t="n">
        <f aca="false">F630+G630</f>
        <v>22.96</v>
      </c>
      <c r="F630" s="32" t="n">
        <f aca="false">0.04*H630</f>
        <v>13.12</v>
      </c>
      <c r="G630" s="32" t="n">
        <f aca="false">0.03*H630</f>
        <v>9.84</v>
      </c>
      <c r="H630" s="32" t="n">
        <f aca="false">T630</f>
        <v>328</v>
      </c>
      <c r="I630" s="32" t="n">
        <f aca="false">0.5*C630</f>
        <v>175.48</v>
      </c>
      <c r="J630" s="37"/>
      <c r="K630" s="37"/>
      <c r="L630" s="37"/>
      <c r="M630" s="37"/>
      <c r="N630" s="37"/>
      <c r="O630" s="416" t="n">
        <v>22123</v>
      </c>
      <c r="P630" s="416" t="n">
        <v>22451</v>
      </c>
      <c r="Q630" s="42"/>
      <c r="R630" s="42"/>
      <c r="S630" s="69" t="n">
        <v>1</v>
      </c>
      <c r="T630" s="32" t="n">
        <f aca="false">(P630-O630)*S630</f>
        <v>328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451.54</v>
      </c>
      <c r="D631" s="126"/>
      <c r="E631" s="32" t="n">
        <f aca="false">F631+G631</f>
        <v>29.54</v>
      </c>
      <c r="F631" s="32" t="n">
        <f aca="false">0.04*H631</f>
        <v>16.88</v>
      </c>
      <c r="G631" s="32" t="n">
        <f aca="false">0.03*H631</f>
        <v>12.66</v>
      </c>
      <c r="H631" s="32" t="n">
        <f aca="false">T631</f>
        <v>422</v>
      </c>
      <c r="I631" s="32" t="n">
        <f aca="false">0.5*C631</f>
        <v>225.77</v>
      </c>
      <c r="J631" s="37"/>
      <c r="K631" s="37"/>
      <c r="L631" s="37"/>
      <c r="M631" s="37"/>
      <c r="N631" s="37"/>
      <c r="O631" s="416" t="n">
        <v>24420</v>
      </c>
      <c r="P631" s="416" t="n">
        <v>24842</v>
      </c>
      <c r="Q631" s="42"/>
      <c r="R631" s="42"/>
      <c r="S631" s="69" t="n">
        <v>1</v>
      </c>
      <c r="T631" s="32" t="n">
        <f aca="false">(P631-O631)*S631</f>
        <v>422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690</v>
      </c>
      <c r="C632" s="32" t="n">
        <f aca="false">H632+E632</f>
        <v>450.47</v>
      </c>
      <c r="D632" s="126"/>
      <c r="E632" s="32" t="n">
        <f aca="false">F632+G632</f>
        <v>29.47</v>
      </c>
      <c r="F632" s="32" t="n">
        <f aca="false">0.04*H632</f>
        <v>16.84</v>
      </c>
      <c r="G632" s="32" t="n">
        <f aca="false">0.03*H632</f>
        <v>12.63</v>
      </c>
      <c r="H632" s="32" t="n">
        <f aca="false">T632</f>
        <v>421</v>
      </c>
      <c r="I632" s="32" t="n">
        <f aca="false">0.5*C632</f>
        <v>225.235</v>
      </c>
      <c r="J632" s="37"/>
      <c r="K632" s="37"/>
      <c r="L632" s="37"/>
      <c r="M632" s="37"/>
      <c r="N632" s="37"/>
      <c r="O632" s="416" t="n">
        <v>21674</v>
      </c>
      <c r="P632" s="416" t="n">
        <v>22095</v>
      </c>
      <c r="Q632" s="42"/>
      <c r="R632" s="42"/>
      <c r="S632" s="69" t="n">
        <v>1</v>
      </c>
      <c r="T632" s="32" t="n">
        <f aca="false">(P632-O632)*S632</f>
        <v>421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692</v>
      </c>
      <c r="C633" s="32" t="n">
        <f aca="false">H633+E633</f>
        <v>640.93</v>
      </c>
      <c r="D633" s="126"/>
      <c r="E633" s="32" t="n">
        <f aca="false">F633+G633</f>
        <v>41.93</v>
      </c>
      <c r="F633" s="32" t="n">
        <f aca="false">0.04*H633</f>
        <v>23.96</v>
      </c>
      <c r="G633" s="32" t="n">
        <f aca="false">0.03*H633</f>
        <v>17.97</v>
      </c>
      <c r="H633" s="32" t="n">
        <f aca="false">T633</f>
        <v>599</v>
      </c>
      <c r="I633" s="32" t="n">
        <f aca="false">0.5*C633</f>
        <v>320.465</v>
      </c>
      <c r="J633" s="37"/>
      <c r="K633" s="37"/>
      <c r="L633" s="37"/>
      <c r="M633" s="37"/>
      <c r="N633" s="37"/>
      <c r="O633" s="416" t="n">
        <v>60632</v>
      </c>
      <c r="P633" s="416" t="n">
        <v>61231</v>
      </c>
      <c r="Q633" s="42"/>
      <c r="R633" s="42"/>
      <c r="S633" s="69" t="n">
        <v>1</v>
      </c>
      <c r="T633" s="32" t="n">
        <f aca="false">(P633-O633)*S633</f>
        <v>599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218.28</v>
      </c>
      <c r="D634" s="126"/>
      <c r="E634" s="32" t="n">
        <f aca="false">F634+G634</f>
        <v>14.28</v>
      </c>
      <c r="F634" s="32" t="n">
        <f aca="false">0.04*H634</f>
        <v>8.16</v>
      </c>
      <c r="G634" s="32" t="n">
        <f aca="false">0.03*H634</f>
        <v>6.12</v>
      </c>
      <c r="H634" s="32" t="n">
        <f aca="false">T634</f>
        <v>204</v>
      </c>
      <c r="I634" s="32" t="n">
        <f aca="false">0.5*C634</f>
        <v>109.14</v>
      </c>
      <c r="J634" s="37"/>
      <c r="K634" s="37"/>
      <c r="L634" s="37"/>
      <c r="M634" s="37"/>
      <c r="N634" s="37"/>
      <c r="O634" s="416" t="n">
        <v>14346</v>
      </c>
      <c r="P634" s="416" t="n">
        <v>14550</v>
      </c>
      <c r="Q634" s="42"/>
      <c r="R634" s="42"/>
      <c r="S634" s="69" t="n">
        <v>1</v>
      </c>
      <c r="T634" s="32" t="n">
        <f aca="false">(P634-O634)*S634</f>
        <v>204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71.69</v>
      </c>
      <c r="D637" s="126"/>
      <c r="E637" s="32" t="n">
        <f aca="false">F637+G637</f>
        <v>4.69</v>
      </c>
      <c r="F637" s="32" t="n">
        <f aca="false">0.04*H637</f>
        <v>2.68</v>
      </c>
      <c r="G637" s="32" t="n">
        <f aca="false">0.03*H637</f>
        <v>2.01</v>
      </c>
      <c r="H637" s="32" t="n">
        <f aca="false">T637</f>
        <v>67</v>
      </c>
      <c r="I637" s="32" t="n">
        <f aca="false">0.5*C637</f>
        <v>35.845</v>
      </c>
      <c r="J637" s="37"/>
      <c r="K637" s="37"/>
      <c r="L637" s="37"/>
      <c r="M637" s="37"/>
      <c r="N637" s="37"/>
      <c r="O637" s="416" t="n">
        <v>599</v>
      </c>
      <c r="P637" s="416" t="n">
        <v>666</v>
      </c>
      <c r="Q637" s="42"/>
      <c r="R637" s="42"/>
      <c r="S637" s="69" t="n">
        <v>1</v>
      </c>
      <c r="T637" s="32" t="n">
        <f aca="false">(P637-O637)*S637</f>
        <v>67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639.86</v>
      </c>
      <c r="D638" s="126"/>
      <c r="E638" s="32" t="n">
        <f aca="false">F638+G638</f>
        <v>41.86</v>
      </c>
      <c r="F638" s="32" t="n">
        <f aca="false">0.04*H638</f>
        <v>23.92</v>
      </c>
      <c r="G638" s="32" t="n">
        <f aca="false">0.03*H638</f>
        <v>17.94</v>
      </c>
      <c r="H638" s="32" t="n">
        <f aca="false">T638</f>
        <v>598</v>
      </c>
      <c r="I638" s="32" t="n">
        <f aca="false">0.5*C638</f>
        <v>319.93</v>
      </c>
      <c r="J638" s="37"/>
      <c r="K638" s="37"/>
      <c r="L638" s="37"/>
      <c r="M638" s="37"/>
      <c r="N638" s="37"/>
      <c r="O638" s="416" t="n">
        <v>8294</v>
      </c>
      <c r="P638" s="416" t="n">
        <v>8892</v>
      </c>
      <c r="Q638" s="42"/>
      <c r="R638" s="42"/>
      <c r="S638" s="69" t="n">
        <v>1</v>
      </c>
      <c r="T638" s="32" t="n">
        <f aca="false">(P638-O638)*S638</f>
        <v>598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670.89</v>
      </c>
      <c r="D639" s="126"/>
      <c r="E639" s="32" t="n">
        <f aca="false">F639+G639</f>
        <v>43.89</v>
      </c>
      <c r="F639" s="32" t="n">
        <f aca="false">0.04*H639</f>
        <v>25.08</v>
      </c>
      <c r="G639" s="32" t="n">
        <f aca="false">0.03*H639</f>
        <v>18.81</v>
      </c>
      <c r="H639" s="32" t="n">
        <f aca="false">T639</f>
        <v>627</v>
      </c>
      <c r="I639" s="32" t="n">
        <f aca="false">0.5*C639</f>
        <v>335.445</v>
      </c>
      <c r="J639" s="37"/>
      <c r="K639" s="37"/>
      <c r="L639" s="37"/>
      <c r="M639" s="37"/>
      <c r="N639" s="37"/>
      <c r="O639" s="416" t="n">
        <v>107263</v>
      </c>
      <c r="P639" s="416" t="n">
        <v>107890</v>
      </c>
      <c r="Q639" s="42"/>
      <c r="R639" s="42"/>
      <c r="S639" s="69" t="n">
        <v>1</v>
      </c>
      <c r="T639" s="32" t="n">
        <f aca="false">(P639-O639)*S639</f>
        <v>627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5001.18</v>
      </c>
      <c r="D640" s="126"/>
      <c r="E640" s="32" t="n">
        <f aca="false">F640+G640</f>
        <v>327.18</v>
      </c>
      <c r="F640" s="32" t="n">
        <f aca="false">0.04*H640</f>
        <v>186.96</v>
      </c>
      <c r="G640" s="32" t="n">
        <f aca="false">0.03*H640</f>
        <v>140.22</v>
      </c>
      <c r="H640" s="32" t="n">
        <f aca="false">T640</f>
        <v>4674</v>
      </c>
      <c r="I640" s="32" t="n">
        <f aca="false">0.5*C640</f>
        <v>2500.59</v>
      </c>
      <c r="J640" s="37"/>
      <c r="K640" s="37"/>
      <c r="L640" s="37"/>
      <c r="M640" s="37"/>
      <c r="N640" s="37"/>
      <c r="O640" s="416" t="n">
        <v>246082</v>
      </c>
      <c r="P640" s="416" t="n">
        <v>250756</v>
      </c>
      <c r="Q640" s="42"/>
      <c r="R640" s="42"/>
      <c r="S640" s="69" t="n">
        <v>1</v>
      </c>
      <c r="T640" s="32" t="n">
        <f aca="false">(P640-O640)*S640</f>
        <v>4674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630.23</v>
      </c>
      <c r="D642" s="109"/>
      <c r="E642" s="32" t="n">
        <f aca="false">F642+G642</f>
        <v>41.23</v>
      </c>
      <c r="F642" s="32" t="n">
        <f aca="false">0.04*H642</f>
        <v>23.56</v>
      </c>
      <c r="G642" s="32" t="n">
        <f aca="false">0.03*H642</f>
        <v>17.67</v>
      </c>
      <c r="H642" s="32" t="n">
        <f aca="false">T642</f>
        <v>589</v>
      </c>
      <c r="I642" s="32" t="n">
        <f aca="false">0.5*C642</f>
        <v>315.115</v>
      </c>
      <c r="J642" s="37"/>
      <c r="K642" s="37"/>
      <c r="L642" s="37"/>
      <c r="M642" s="37"/>
      <c r="N642" s="37"/>
      <c r="O642" s="416" t="n">
        <v>2318</v>
      </c>
      <c r="P642" s="416" t="n">
        <v>2907</v>
      </c>
      <c r="Q642" s="42"/>
      <c r="R642" s="42"/>
      <c r="S642" s="126" t="n">
        <v>1</v>
      </c>
      <c r="T642" s="32" t="n">
        <f aca="false">(P642-O642)*S642</f>
        <v>589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706</v>
      </c>
      <c r="C643" s="32" t="n">
        <f aca="false">H643+E643</f>
        <v>68.48</v>
      </c>
      <c r="D643" s="109"/>
      <c r="E643" s="32" t="n">
        <f aca="false">F643+G643</f>
        <v>4.48</v>
      </c>
      <c r="F643" s="32" t="n">
        <f aca="false">0.04*H643</f>
        <v>2.56</v>
      </c>
      <c r="G643" s="32" t="n">
        <f aca="false">0.03*H643</f>
        <v>1.92</v>
      </c>
      <c r="H643" s="32" t="n">
        <f aca="false">T643</f>
        <v>64</v>
      </c>
      <c r="I643" s="32" t="n">
        <f aca="false">0.5*C643</f>
        <v>34.24</v>
      </c>
      <c r="J643" s="37"/>
      <c r="K643" s="37"/>
      <c r="L643" s="37"/>
      <c r="M643" s="37"/>
      <c r="N643" s="37"/>
      <c r="O643" s="416" t="n">
        <v>13616</v>
      </c>
      <c r="P643" s="416" t="n">
        <v>13680</v>
      </c>
      <c r="Q643" s="42"/>
      <c r="R643" s="42"/>
      <c r="S643" s="126" t="n">
        <v>1</v>
      </c>
      <c r="T643" s="32" t="n">
        <f aca="false">(P643-O643)*S643</f>
        <v>64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53.5</v>
      </c>
      <c r="D644" s="486"/>
      <c r="E644" s="485" t="n">
        <f aca="false">F644+G644</f>
        <v>3.5</v>
      </c>
      <c r="F644" s="485" t="n">
        <f aca="false">0.04*H644</f>
        <v>2</v>
      </c>
      <c r="G644" s="485" t="n">
        <f aca="false">0.03*H644</f>
        <v>1.5</v>
      </c>
      <c r="H644" s="485" t="n">
        <f aca="false">T644</f>
        <v>50</v>
      </c>
      <c r="I644" s="485" t="n">
        <f aca="false">0.5*C644</f>
        <v>26.75</v>
      </c>
      <c r="J644" s="487"/>
      <c r="K644" s="487"/>
      <c r="L644" s="487"/>
      <c r="M644" s="487"/>
      <c r="N644" s="487"/>
      <c r="O644" s="488" t="n">
        <v>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50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711</v>
      </c>
      <c r="C646" s="148" t="n">
        <f aca="false">H646+E646</f>
        <v>0</v>
      </c>
      <c r="D646" s="190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6"/>
      <c r="K646" s="226"/>
      <c r="L646" s="226"/>
      <c r="M646" s="226"/>
      <c r="N646" s="226"/>
      <c r="O646" s="482" t="n">
        <v>6430</v>
      </c>
      <c r="P646" s="482" t="n">
        <v>6430</v>
      </c>
      <c r="Q646" s="276"/>
      <c r="R646" s="276"/>
      <c r="S646" s="149" t="n">
        <v>1</v>
      </c>
      <c r="T646" s="148" t="n">
        <f aca="false">(P646-O646)*S646</f>
        <v>0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559.61</v>
      </c>
      <c r="D647" s="32"/>
      <c r="E647" s="32" t="n">
        <f aca="false">G647+F647</f>
        <v>36.61</v>
      </c>
      <c r="F647" s="32" t="n">
        <f aca="false">0.04*H647</f>
        <v>20.92</v>
      </c>
      <c r="G647" s="32" t="n">
        <f aca="false">0.03*H647</f>
        <v>15.69</v>
      </c>
      <c r="H647" s="32" t="n">
        <f aca="false">T647</f>
        <v>523</v>
      </c>
      <c r="I647" s="32" t="n">
        <f aca="false">0.6*C647</f>
        <v>335.766</v>
      </c>
      <c r="J647" s="35"/>
      <c r="K647" s="35"/>
      <c r="L647" s="35"/>
      <c r="M647" s="35"/>
      <c r="N647" s="35"/>
      <c r="O647" s="32" t="n">
        <v>16462</v>
      </c>
      <c r="P647" s="32" t="n">
        <v>16985</v>
      </c>
      <c r="Q647" s="36"/>
      <c r="R647" s="367"/>
      <c r="S647" s="69" t="n">
        <v>1</v>
      </c>
      <c r="T647" s="32" t="n">
        <f aca="false">(P647-O647)*S647</f>
        <v>523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127.33</v>
      </c>
      <c r="D650" s="32"/>
      <c r="E650" s="32" t="n">
        <f aca="false">F650+G650</f>
        <v>8.33</v>
      </c>
      <c r="F650" s="32" t="n">
        <f aca="false">0.04*H650</f>
        <v>4.76</v>
      </c>
      <c r="G650" s="32" t="n">
        <f aca="false">0.03*H650</f>
        <v>3.57</v>
      </c>
      <c r="H650" s="32" t="n">
        <f aca="false">T650</f>
        <v>119</v>
      </c>
      <c r="I650" s="32"/>
      <c r="J650" s="126"/>
      <c r="K650" s="126"/>
      <c r="L650" s="126"/>
      <c r="M650" s="126"/>
      <c r="N650" s="126"/>
      <c r="O650" s="126" t="n">
        <v>4016</v>
      </c>
      <c r="P650" s="126" t="n">
        <v>4135</v>
      </c>
      <c r="Q650" s="126"/>
      <c r="R650" s="126"/>
      <c r="S650" s="126" t="n">
        <v>1</v>
      </c>
      <c r="T650" s="32" t="n">
        <f aca="false">(P650-O650)*S650</f>
        <v>119</v>
      </c>
      <c r="U650" s="418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432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148.73</v>
      </c>
      <c r="D653" s="32"/>
      <c r="E653" s="32" t="n">
        <f aca="false">F653+G653</f>
        <v>9.73</v>
      </c>
      <c r="F653" s="32" t="n">
        <f aca="false">0.04*H653</f>
        <v>5.56</v>
      </c>
      <c r="G653" s="32" t="n">
        <f aca="false">0.03*H653</f>
        <v>4.17</v>
      </c>
      <c r="H653" s="32" t="n">
        <f aca="false">T653</f>
        <v>139</v>
      </c>
      <c r="I653" s="32" t="n">
        <f aca="false">0.6*C653</f>
        <v>89.238</v>
      </c>
      <c r="J653" s="35"/>
      <c r="K653" s="35"/>
      <c r="L653" s="35"/>
      <c r="M653" s="35"/>
      <c r="N653" s="35"/>
      <c r="O653" s="32" t="n">
        <v>8938</v>
      </c>
      <c r="P653" s="32" t="n">
        <v>9077</v>
      </c>
      <c r="Q653" s="35" t="s">
        <v>153</v>
      </c>
      <c r="R653" s="37"/>
      <c r="S653" s="69" t="n">
        <v>1</v>
      </c>
      <c r="T653" s="32" t="n">
        <f aca="false">(P653-O653)*S653</f>
        <v>139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37868.37</v>
      </c>
      <c r="D654" s="190"/>
      <c r="E654" s="190" t="n">
        <f aca="false">F654+G654</f>
        <v>2402.47</v>
      </c>
      <c r="F654" s="190" t="n">
        <f aca="false">0.04*H654</f>
        <v>1372.84</v>
      </c>
      <c r="G654" s="190" t="n">
        <f aca="false">0.03*H654</f>
        <v>1029.63</v>
      </c>
      <c r="H654" s="190" t="n">
        <f aca="false">SUM(H616:H645)</f>
        <v>34321</v>
      </c>
      <c r="I654" s="190" t="n">
        <f aca="false">SUM(I616:I647)</f>
        <v>18697.501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79"/>
      <c r="C657" s="32"/>
      <c r="D657" s="126"/>
      <c r="E657" s="32"/>
      <c r="F657" s="32"/>
      <c r="G657" s="32"/>
      <c r="H657" s="32"/>
      <c r="I657" s="126"/>
      <c r="J657" s="63"/>
      <c r="K657" s="63"/>
      <c r="L657" s="63"/>
      <c r="M657" s="63"/>
      <c r="N657" s="63"/>
      <c r="O657" s="126"/>
      <c r="P657" s="126"/>
      <c r="Q657" s="138"/>
      <c r="R657" s="139"/>
      <c r="S657" s="126"/>
      <c r="T657" s="32"/>
      <c r="U657" s="38"/>
      <c r="V657" s="39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79" t="s">
        <v>724</v>
      </c>
      <c r="C658" s="32" t="n">
        <f aca="false">H658+E658</f>
        <v>3233.54</v>
      </c>
      <c r="D658" s="126"/>
      <c r="E658" s="32" t="n">
        <f aca="false">F658+G658</f>
        <v>211.54</v>
      </c>
      <c r="F658" s="32" t="n">
        <f aca="false">0.04*T658</f>
        <v>120.88</v>
      </c>
      <c r="G658" s="32" t="n">
        <f aca="false">0.03*T658</f>
        <v>90.66</v>
      </c>
      <c r="H658" s="32" t="n">
        <f aca="false">T658</f>
        <v>3022</v>
      </c>
      <c r="I658" s="32" t="n">
        <f aca="false">H658*0.5</f>
        <v>1511</v>
      </c>
      <c r="J658" s="63"/>
      <c r="K658" s="63"/>
      <c r="L658" s="63"/>
      <c r="M658" s="63"/>
      <c r="N658" s="63"/>
      <c r="O658" s="126" t="n">
        <v>35978</v>
      </c>
      <c r="P658" s="126" t="n">
        <v>39000</v>
      </c>
      <c r="Q658" s="138"/>
      <c r="R658" s="139"/>
      <c r="S658" s="126" t="n">
        <v>1</v>
      </c>
      <c r="T658" s="32" t="n">
        <f aca="false">(P658-O658)*S658</f>
        <v>3022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79" t="s">
        <v>727</v>
      </c>
      <c r="C659" s="32" t="n">
        <f aca="false">H659+E659</f>
        <v>4574.25</v>
      </c>
      <c r="D659" s="126"/>
      <c r="E659" s="32" t="n">
        <f aca="false">F659+G659</f>
        <v>299.25</v>
      </c>
      <c r="F659" s="32" t="n">
        <f aca="false">0.04*T659</f>
        <v>171</v>
      </c>
      <c r="G659" s="32" t="n">
        <f aca="false">0.03*T659</f>
        <v>128.25</v>
      </c>
      <c r="H659" s="32" t="n">
        <f aca="false">T659</f>
        <v>4275</v>
      </c>
      <c r="I659" s="32" t="n">
        <f aca="false">H659*0.5</f>
        <v>2137.5</v>
      </c>
      <c r="J659" s="63"/>
      <c r="K659" s="63"/>
      <c r="L659" s="63"/>
      <c r="M659" s="63"/>
      <c r="N659" s="63"/>
      <c r="O659" s="126" t="n">
        <v>151253</v>
      </c>
      <c r="P659" s="126" t="n">
        <v>155528</v>
      </c>
      <c r="Q659" s="138"/>
      <c r="R659" s="139"/>
      <c r="S659" s="126" t="n">
        <v>1</v>
      </c>
      <c r="T659" s="32" t="n">
        <f aca="false">(P659-O659)*S659</f>
        <v>4275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190.46</v>
      </c>
      <c r="D660" s="126"/>
      <c r="E660" s="32" t="n">
        <f aca="false">F660+G660</f>
        <v>12.46</v>
      </c>
      <c r="F660" s="32" t="n">
        <f aca="false">0.04*T660</f>
        <v>7.12</v>
      </c>
      <c r="G660" s="32" t="n">
        <f aca="false">0.03*T660</f>
        <v>5.34</v>
      </c>
      <c r="H660" s="32" t="n">
        <f aca="false">T660</f>
        <v>178</v>
      </c>
      <c r="I660" s="32" t="n">
        <f aca="false">H660*0.5</f>
        <v>89</v>
      </c>
      <c r="J660" s="63"/>
      <c r="K660" s="63"/>
      <c r="L660" s="63"/>
      <c r="M660" s="63"/>
      <c r="N660" s="63"/>
      <c r="O660" s="126" t="n">
        <v>15317</v>
      </c>
      <c r="P660" s="126" t="n">
        <v>15495</v>
      </c>
      <c r="Q660" s="138"/>
      <c r="R660" s="139"/>
      <c r="S660" s="126" t="n">
        <v>1</v>
      </c>
      <c r="T660" s="32" t="n">
        <f aca="false">(P660-O660)*S660</f>
        <v>178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347.75</v>
      </c>
      <c r="D661" s="126"/>
      <c r="E661" s="32" t="n">
        <f aca="false">F661+G661</f>
        <v>22.75</v>
      </c>
      <c r="F661" s="32" t="n">
        <f aca="false">0.04*T661</f>
        <v>13</v>
      </c>
      <c r="G661" s="32" t="n">
        <f aca="false">0.03*T661</f>
        <v>9.75</v>
      </c>
      <c r="H661" s="32" t="n">
        <f aca="false">T661</f>
        <v>325</v>
      </c>
      <c r="I661" s="32" t="n">
        <f aca="false">H661*0.5</f>
        <v>162.5</v>
      </c>
      <c r="J661" s="63"/>
      <c r="K661" s="63"/>
      <c r="L661" s="63"/>
      <c r="M661" s="63"/>
      <c r="N661" s="63"/>
      <c r="O661" s="126" t="n">
        <v>17331</v>
      </c>
      <c r="P661" s="126" t="n">
        <v>17656</v>
      </c>
      <c r="Q661" s="138"/>
      <c r="R661" s="139"/>
      <c r="S661" s="126" t="n">
        <v>1</v>
      </c>
      <c r="T661" s="32" t="n">
        <f aca="false">(P661-O661)*S661</f>
        <v>325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321</v>
      </c>
      <c r="D662" s="126"/>
      <c r="E662" s="32" t="n">
        <f aca="false">F662+G662</f>
        <v>21</v>
      </c>
      <c r="F662" s="32" t="n">
        <f aca="false">0.04*T662</f>
        <v>12</v>
      </c>
      <c r="G662" s="32" t="n">
        <f aca="false">0.03*T662</f>
        <v>9</v>
      </c>
      <c r="H662" s="32" t="n">
        <f aca="false">T662</f>
        <v>300</v>
      </c>
      <c r="I662" s="32" t="n">
        <f aca="false">H662*0.5</f>
        <v>150</v>
      </c>
      <c r="J662" s="63"/>
      <c r="K662" s="63"/>
      <c r="L662" s="63"/>
      <c r="M662" s="63"/>
      <c r="N662" s="63"/>
      <c r="O662" s="126" t="n">
        <v>17266</v>
      </c>
      <c r="P662" s="126" t="n">
        <v>17566</v>
      </c>
      <c r="Q662" s="138"/>
      <c r="R662" s="139"/>
      <c r="S662" s="126" t="n">
        <v>1</v>
      </c>
      <c r="T662" s="32" t="n">
        <f aca="false">(P662-O662)*S662</f>
        <v>300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315.65</v>
      </c>
      <c r="D663" s="126"/>
      <c r="E663" s="32" t="n">
        <f aca="false">F663+G663</f>
        <v>20.65</v>
      </c>
      <c r="F663" s="32" t="n">
        <f aca="false">0.04*T663</f>
        <v>11.8</v>
      </c>
      <c r="G663" s="32" t="n">
        <f aca="false">0.03*T663</f>
        <v>8.85</v>
      </c>
      <c r="H663" s="32" t="n">
        <f aca="false">T663</f>
        <v>295</v>
      </c>
      <c r="I663" s="32" t="n">
        <f aca="false">H663*0.5</f>
        <v>147.5</v>
      </c>
      <c r="J663" s="63"/>
      <c r="K663" s="63"/>
      <c r="L663" s="63"/>
      <c r="M663" s="63"/>
      <c r="N663" s="63"/>
      <c r="O663" s="126" t="n">
        <v>20670</v>
      </c>
      <c r="P663" s="126" t="n">
        <v>20965</v>
      </c>
      <c r="Q663" s="138"/>
      <c r="R663" s="139"/>
      <c r="S663" s="126" t="n">
        <v>1</v>
      </c>
      <c r="T663" s="32" t="n">
        <f aca="false">(P663-O663)*S663</f>
        <v>295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236.47</v>
      </c>
      <c r="D664" s="126"/>
      <c r="E664" s="32" t="n">
        <f aca="false">F664+G664</f>
        <v>15.47</v>
      </c>
      <c r="F664" s="32" t="n">
        <f aca="false">0.04*T664</f>
        <v>8.84</v>
      </c>
      <c r="G664" s="32" t="n">
        <f aca="false">0.03*T664</f>
        <v>6.63</v>
      </c>
      <c r="H664" s="32" t="n">
        <f aca="false">T664</f>
        <v>221</v>
      </c>
      <c r="I664" s="32" t="n">
        <f aca="false">H664*0.5</f>
        <v>110.5</v>
      </c>
      <c r="J664" s="63"/>
      <c r="K664" s="63"/>
      <c r="L664" s="63"/>
      <c r="M664" s="63"/>
      <c r="N664" s="63"/>
      <c r="O664" s="126" t="n">
        <v>20348</v>
      </c>
      <c r="P664" s="126" t="n">
        <v>20569</v>
      </c>
      <c r="Q664" s="138"/>
      <c r="R664" s="139"/>
      <c r="S664" s="126" t="n">
        <v>1</v>
      </c>
      <c r="T664" s="32" t="n">
        <f aca="false">(P664-O664)*S664</f>
        <v>221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79" t="s">
        <v>740</v>
      </c>
      <c r="C665" s="32" t="n">
        <f aca="false">H665+E665</f>
        <v>822.83</v>
      </c>
      <c r="D665" s="126"/>
      <c r="E665" s="32" t="n">
        <f aca="false">F665+G665</f>
        <v>53.83</v>
      </c>
      <c r="F665" s="32" t="n">
        <f aca="false">0.04*T665</f>
        <v>30.76</v>
      </c>
      <c r="G665" s="32" t="n">
        <f aca="false">0.03*T665</f>
        <v>23.07</v>
      </c>
      <c r="H665" s="32" t="n">
        <f aca="false">T665</f>
        <v>769</v>
      </c>
      <c r="I665" s="32" t="n">
        <f aca="false">H665*0.5</f>
        <v>384.5</v>
      </c>
      <c r="J665" s="63"/>
      <c r="K665" s="63"/>
      <c r="L665" s="63"/>
      <c r="M665" s="63"/>
      <c r="N665" s="63"/>
      <c r="O665" s="126" t="n">
        <v>34127</v>
      </c>
      <c r="P665" s="126" t="n">
        <v>34896</v>
      </c>
      <c r="Q665" s="138"/>
      <c r="R665" s="139"/>
      <c r="S665" s="126" t="n">
        <v>1</v>
      </c>
      <c r="T665" s="32" t="n">
        <f aca="false">(P665-O665)*S665</f>
        <v>769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499" t="s">
        <v>742</v>
      </c>
      <c r="C666" s="32" t="n">
        <f aca="false">H666+E666</f>
        <v>184.04</v>
      </c>
      <c r="D666" s="126"/>
      <c r="E666" s="32" t="n">
        <f aca="false">F666+G666</f>
        <v>12.04</v>
      </c>
      <c r="F666" s="32" t="n">
        <f aca="false">0.04*T666</f>
        <v>6.88</v>
      </c>
      <c r="G666" s="32" t="n">
        <f aca="false">0.03*T666</f>
        <v>5.16</v>
      </c>
      <c r="H666" s="32" t="n">
        <f aca="false">T666</f>
        <v>172</v>
      </c>
      <c r="I666" s="32" t="n">
        <f aca="false">H666*0.5</f>
        <v>86</v>
      </c>
      <c r="J666" s="63"/>
      <c r="K666" s="63"/>
      <c r="L666" s="63"/>
      <c r="M666" s="63"/>
      <c r="N666" s="63"/>
      <c r="O666" s="126" t="n">
        <v>9236</v>
      </c>
      <c r="P666" s="126" t="n">
        <v>9408</v>
      </c>
      <c r="Q666" s="138"/>
      <c r="R666" s="139"/>
      <c r="S666" s="126" t="n">
        <v>1</v>
      </c>
      <c r="T666" s="32" t="n">
        <f aca="false">(P666-O666)*S666</f>
        <v>172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1525.82</v>
      </c>
      <c r="D667" s="126"/>
      <c r="E667" s="32" t="n">
        <f aca="false">F667+G667</f>
        <v>99.82</v>
      </c>
      <c r="F667" s="32" t="n">
        <f aca="false">0.04*T667</f>
        <v>57.04</v>
      </c>
      <c r="G667" s="32" t="n">
        <f aca="false">0.03*T667</f>
        <v>42.78</v>
      </c>
      <c r="H667" s="32" t="n">
        <f aca="false">T667</f>
        <v>1426</v>
      </c>
      <c r="I667" s="32" t="n">
        <f aca="false">H667*0.5</f>
        <v>713</v>
      </c>
      <c r="J667" s="63"/>
      <c r="K667" s="63"/>
      <c r="L667" s="63"/>
      <c r="M667" s="63"/>
      <c r="N667" s="63"/>
      <c r="O667" s="126" t="n">
        <v>85643</v>
      </c>
      <c r="P667" s="126" t="n">
        <v>87069</v>
      </c>
      <c r="Q667" s="138"/>
      <c r="R667" s="139"/>
      <c r="S667" s="126" t="n">
        <v>1</v>
      </c>
      <c r="T667" s="32" t="n">
        <f aca="false">(P667-O667)*S667</f>
        <v>1426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667.68</v>
      </c>
      <c r="D668" s="126"/>
      <c r="E668" s="32" t="n">
        <f aca="false">F668+G668</f>
        <v>43.68</v>
      </c>
      <c r="F668" s="32" t="n">
        <f aca="false">0.04*T668</f>
        <v>24.96</v>
      </c>
      <c r="G668" s="32" t="n">
        <f aca="false">0.03*T668</f>
        <v>18.72</v>
      </c>
      <c r="H668" s="32" t="n">
        <f aca="false">T668</f>
        <v>624</v>
      </c>
      <c r="I668" s="32" t="n">
        <f aca="false">H668*0.5</f>
        <v>312</v>
      </c>
      <c r="J668" s="63"/>
      <c r="K668" s="63"/>
      <c r="L668" s="63"/>
      <c r="M668" s="63"/>
      <c r="N668" s="63"/>
      <c r="O668" s="126" t="n">
        <v>40051</v>
      </c>
      <c r="P668" s="126" t="n">
        <v>40675</v>
      </c>
      <c r="Q668" s="138"/>
      <c r="R668" s="139"/>
      <c r="S668" s="126" t="n">
        <v>1</v>
      </c>
      <c r="T668" s="32" t="n">
        <f aca="false">(P668-O668)*S668</f>
        <v>624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177.62</v>
      </c>
      <c r="D669" s="126"/>
      <c r="E669" s="32" t="n">
        <f aca="false">F669+G669</f>
        <v>11.62</v>
      </c>
      <c r="F669" s="32" t="n">
        <f aca="false">0.04*T669</f>
        <v>6.64</v>
      </c>
      <c r="G669" s="32" t="n">
        <f aca="false">0.03*T669</f>
        <v>4.98</v>
      </c>
      <c r="H669" s="32" t="n">
        <f aca="false">T669</f>
        <v>166</v>
      </c>
      <c r="I669" s="32" t="n">
        <f aca="false">H669*0.5</f>
        <v>83</v>
      </c>
      <c r="J669" s="63"/>
      <c r="K669" s="63"/>
      <c r="L669" s="63"/>
      <c r="M669" s="63"/>
      <c r="N669" s="63"/>
      <c r="O669" s="126" t="n">
        <v>8967</v>
      </c>
      <c r="P669" s="126" t="n">
        <v>9133</v>
      </c>
      <c r="Q669" s="138"/>
      <c r="R669" s="139"/>
      <c r="S669" s="126" t="n">
        <v>1</v>
      </c>
      <c r="T669" s="32" t="n">
        <f aca="false">(P669-O669)*S669</f>
        <v>166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9" t="s">
        <v>750</v>
      </c>
      <c r="C670" s="32" t="n">
        <f aca="false">H670+E670</f>
        <v>293.18</v>
      </c>
      <c r="D670" s="126"/>
      <c r="E670" s="32" t="n">
        <f aca="false">F670+G670</f>
        <v>19.18</v>
      </c>
      <c r="F670" s="32" t="n">
        <f aca="false">0.04*T670</f>
        <v>10.96</v>
      </c>
      <c r="G670" s="32" t="n">
        <f aca="false">0.03*T670</f>
        <v>8.22</v>
      </c>
      <c r="H670" s="32" t="n">
        <f aca="false">T670</f>
        <v>274</v>
      </c>
      <c r="I670" s="32" t="n">
        <f aca="false">H670*0.5</f>
        <v>137</v>
      </c>
      <c r="J670" s="63"/>
      <c r="K670" s="63"/>
      <c r="L670" s="63"/>
      <c r="M670" s="63"/>
      <c r="N670" s="63"/>
      <c r="O670" s="126" t="n">
        <v>15200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274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747.93</v>
      </c>
      <c r="D671" s="126"/>
      <c r="E671" s="32" t="n">
        <f aca="false">F671+G671</f>
        <v>48.93</v>
      </c>
      <c r="F671" s="32" t="n">
        <f aca="false">0.04*T671</f>
        <v>27.96</v>
      </c>
      <c r="G671" s="32" t="n">
        <f aca="false">0.03*T671</f>
        <v>20.97</v>
      </c>
      <c r="H671" s="32" t="n">
        <f aca="false">T671</f>
        <v>699</v>
      </c>
      <c r="I671" s="32" t="n">
        <f aca="false">H671*0.5</f>
        <v>349.5</v>
      </c>
      <c r="J671" s="63"/>
      <c r="K671" s="63"/>
      <c r="L671" s="63"/>
      <c r="M671" s="63"/>
      <c r="N671" s="63"/>
      <c r="O671" s="126" t="n">
        <v>21742</v>
      </c>
      <c r="P671" s="126" t="n">
        <v>22441</v>
      </c>
      <c r="Q671" s="138"/>
      <c r="R671" s="139"/>
      <c r="S671" s="126" t="n">
        <v>1</v>
      </c>
      <c r="T671" s="32" t="n">
        <f aca="false">(P671-O671)*S671</f>
        <v>699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266.43</v>
      </c>
      <c r="D672" s="126"/>
      <c r="E672" s="32" t="n">
        <f aca="false">F672+G672</f>
        <v>17.43</v>
      </c>
      <c r="F672" s="32" t="n">
        <f aca="false">0.04*T672</f>
        <v>9.96</v>
      </c>
      <c r="G672" s="32" t="n">
        <f aca="false">0.03*T672</f>
        <v>7.47</v>
      </c>
      <c r="H672" s="32" t="n">
        <f aca="false">T672</f>
        <v>249</v>
      </c>
      <c r="I672" s="32" t="n">
        <f aca="false">H672*0.5</f>
        <v>124.5</v>
      </c>
      <c r="J672" s="63"/>
      <c r="K672" s="63"/>
      <c r="L672" s="63"/>
      <c r="M672" s="63"/>
      <c r="N672" s="63"/>
      <c r="O672" s="126" t="n">
        <v>8796</v>
      </c>
      <c r="P672" s="126" t="n">
        <v>9045</v>
      </c>
      <c r="Q672" s="138"/>
      <c r="R672" s="139"/>
      <c r="S672" s="126" t="n">
        <v>1</v>
      </c>
      <c r="T672" s="32" t="n">
        <f aca="false">(P672-O672)*S672</f>
        <v>249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756</v>
      </c>
      <c r="C673" s="32" t="n">
        <f aca="false">H673+E673</f>
        <v>417.3</v>
      </c>
      <c r="D673" s="126"/>
      <c r="E673" s="32" t="n">
        <f aca="false">F673+G673</f>
        <v>27.3</v>
      </c>
      <c r="F673" s="32" t="n">
        <f aca="false">0.04*T673</f>
        <v>15.6</v>
      </c>
      <c r="G673" s="32" t="n">
        <f aca="false">0.03*T673</f>
        <v>11.7</v>
      </c>
      <c r="H673" s="32" t="n">
        <f aca="false">T673</f>
        <v>390</v>
      </c>
      <c r="I673" s="32" t="n">
        <f aca="false">H673*0.5</f>
        <v>195</v>
      </c>
      <c r="J673" s="63"/>
      <c r="K673" s="63"/>
      <c r="L673" s="63"/>
      <c r="M673" s="63"/>
      <c r="N673" s="63"/>
      <c r="O673" s="126" t="n">
        <v>15686</v>
      </c>
      <c r="P673" s="126" t="n">
        <v>16076</v>
      </c>
      <c r="Q673" s="138"/>
      <c r="R673" s="139"/>
      <c r="S673" s="126" t="n">
        <v>1</v>
      </c>
      <c r="T673" s="32" t="n">
        <f aca="false">(P673-O673)*S673</f>
        <v>390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584.22</v>
      </c>
      <c r="D674" s="126"/>
      <c r="E674" s="32" t="n">
        <f aca="false">F674+G674</f>
        <v>38.22</v>
      </c>
      <c r="F674" s="32" t="n">
        <f aca="false">0.04*T674</f>
        <v>21.84</v>
      </c>
      <c r="G674" s="32" t="n">
        <f aca="false">0.03*T674</f>
        <v>16.38</v>
      </c>
      <c r="H674" s="32" t="n">
        <f aca="false">T674</f>
        <v>546</v>
      </c>
      <c r="I674" s="32" t="n">
        <f aca="false">H674*0.5</f>
        <v>273</v>
      </c>
      <c r="J674" s="63"/>
      <c r="K674" s="63"/>
      <c r="L674" s="63"/>
      <c r="M674" s="63"/>
      <c r="N674" s="63"/>
      <c r="O674" s="126" t="n">
        <v>44021</v>
      </c>
      <c r="P674" s="126" t="n">
        <v>44567</v>
      </c>
      <c r="Q674" s="138"/>
      <c r="R674" s="139"/>
      <c r="S674" s="126" t="n">
        <v>1</v>
      </c>
      <c r="T674" s="32" t="n">
        <f aca="false">(P674-O674)*S674</f>
        <v>546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511.46</v>
      </c>
      <c r="D675" s="126"/>
      <c r="E675" s="32" t="n">
        <f aca="false">F675+G675</f>
        <v>33.46</v>
      </c>
      <c r="F675" s="32" t="n">
        <f aca="false">0.04*T675</f>
        <v>19.12</v>
      </c>
      <c r="G675" s="32" t="n">
        <f aca="false">0.03*T675</f>
        <v>14.34</v>
      </c>
      <c r="H675" s="32" t="n">
        <f aca="false">T675</f>
        <v>478</v>
      </c>
      <c r="I675" s="32" t="n">
        <f aca="false">H675*0.5</f>
        <v>239</v>
      </c>
      <c r="J675" s="63"/>
      <c r="K675" s="63"/>
      <c r="L675" s="63"/>
      <c r="M675" s="63"/>
      <c r="N675" s="63"/>
      <c r="O675" s="126" t="n">
        <v>22641</v>
      </c>
      <c r="P675" s="126" t="n">
        <v>23119</v>
      </c>
      <c r="Q675" s="138"/>
      <c r="R675" s="139"/>
      <c r="S675" s="126" t="n">
        <v>1</v>
      </c>
      <c r="T675" s="32" t="n">
        <f aca="false">(P675-O675)*S675</f>
        <v>478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586.36</v>
      </c>
      <c r="D676" s="126"/>
      <c r="E676" s="32" t="n">
        <f aca="false">F676+G676</f>
        <v>38.36</v>
      </c>
      <c r="F676" s="32" t="n">
        <f aca="false">0.04*T676</f>
        <v>21.92</v>
      </c>
      <c r="G676" s="32" t="n">
        <f aca="false">0.03*T676</f>
        <v>16.44</v>
      </c>
      <c r="H676" s="32" t="n">
        <f aca="false">T676</f>
        <v>548</v>
      </c>
      <c r="I676" s="32" t="n">
        <f aca="false">H676*0.5</f>
        <v>274</v>
      </c>
      <c r="J676" s="63"/>
      <c r="K676" s="63"/>
      <c r="L676" s="63"/>
      <c r="M676" s="63"/>
      <c r="N676" s="63"/>
      <c r="O676" s="126" t="n">
        <v>33727</v>
      </c>
      <c r="P676" s="126" t="n">
        <v>34275</v>
      </c>
      <c r="Q676" s="138"/>
      <c r="R676" s="139"/>
      <c r="S676" s="126" t="n">
        <v>1</v>
      </c>
      <c r="T676" s="32" t="n">
        <f aca="false">(P676-O676)*S676</f>
        <v>548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9" t="s">
        <v>764</v>
      </c>
      <c r="C677" s="32" t="n">
        <f aca="false">H677+E677</f>
        <v>2281.24</v>
      </c>
      <c r="D677" s="126"/>
      <c r="E677" s="32" t="n">
        <f aca="false">F677+G677</f>
        <v>149.24</v>
      </c>
      <c r="F677" s="32" t="n">
        <f aca="false">0.04*T677</f>
        <v>85.28</v>
      </c>
      <c r="G677" s="32" t="n">
        <f aca="false">0.03*T677</f>
        <v>63.96</v>
      </c>
      <c r="H677" s="32" t="n">
        <f aca="false">T677</f>
        <v>2132</v>
      </c>
      <c r="I677" s="32" t="n">
        <f aca="false">H677*0.5</f>
        <v>1066</v>
      </c>
      <c r="J677" s="63"/>
      <c r="K677" s="63"/>
      <c r="L677" s="63"/>
      <c r="M677" s="63"/>
      <c r="N677" s="63"/>
      <c r="O677" s="500" t="n">
        <v>61675</v>
      </c>
      <c r="P677" s="500" t="n">
        <v>63807</v>
      </c>
      <c r="Q677" s="138"/>
      <c r="R677" s="139"/>
      <c r="S677" s="126" t="n">
        <v>1</v>
      </c>
      <c r="T677" s="32" t="n">
        <f aca="false">(P677-O677)*S677</f>
        <v>2132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1479.81</v>
      </c>
      <c r="D678" s="126"/>
      <c r="E678" s="32" t="n">
        <f aca="false">F678+G678</f>
        <v>96.81</v>
      </c>
      <c r="F678" s="32" t="n">
        <f aca="false">0.04*T678</f>
        <v>55.32</v>
      </c>
      <c r="G678" s="32" t="n">
        <f aca="false">0.03*T678</f>
        <v>41.49</v>
      </c>
      <c r="H678" s="32" t="n">
        <f aca="false">T678</f>
        <v>1383</v>
      </c>
      <c r="I678" s="32" t="n">
        <f aca="false">H678*0.5</f>
        <v>691.5</v>
      </c>
      <c r="J678" s="63"/>
      <c r="K678" s="63"/>
      <c r="L678" s="63"/>
      <c r="M678" s="63"/>
      <c r="N678" s="63"/>
      <c r="O678" s="126" t="n">
        <v>55143</v>
      </c>
      <c r="P678" s="126" t="n">
        <v>56526</v>
      </c>
      <c r="Q678" s="138"/>
      <c r="R678" s="139"/>
      <c r="S678" s="126" t="n">
        <v>1</v>
      </c>
      <c r="T678" s="32" t="n">
        <f aca="false">(P678-O678)*S678</f>
        <v>1383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1949.54</v>
      </c>
      <c r="D679" s="32"/>
      <c r="E679" s="32" t="n">
        <f aca="false">F679+G679</f>
        <v>127.54</v>
      </c>
      <c r="F679" s="32" t="n">
        <f aca="false">0.04*H679</f>
        <v>72.88</v>
      </c>
      <c r="G679" s="32" t="n">
        <f aca="false">0.03*H679</f>
        <v>54.66</v>
      </c>
      <c r="H679" s="32" t="n">
        <f aca="false">T679</f>
        <v>1822</v>
      </c>
      <c r="I679" s="32" t="n">
        <f aca="false">0.5*C679</f>
        <v>974.77</v>
      </c>
      <c r="J679" s="35"/>
      <c r="K679" s="35"/>
      <c r="L679" s="35"/>
      <c r="M679" s="35"/>
      <c r="N679" s="35"/>
      <c r="O679" s="32" t="n">
        <v>68617</v>
      </c>
      <c r="P679" s="32" t="n">
        <v>70439</v>
      </c>
      <c r="Q679" s="36"/>
      <c r="R679" s="501"/>
      <c r="S679" s="32" t="n">
        <v>1</v>
      </c>
      <c r="T679" s="32" t="n">
        <f aca="false">(P679-O679)*S679</f>
        <v>1822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770</v>
      </c>
      <c r="C680" s="32" t="n">
        <f aca="false">H680+E680</f>
        <v>2304.78</v>
      </c>
      <c r="D680" s="126"/>
      <c r="E680" s="32" t="n">
        <f aca="false">F680+G680</f>
        <v>150.78</v>
      </c>
      <c r="F680" s="32" t="n">
        <f aca="false">0.04*T680</f>
        <v>86.16</v>
      </c>
      <c r="G680" s="32" t="n">
        <f aca="false">0.03*T680</f>
        <v>64.62</v>
      </c>
      <c r="H680" s="32" t="n">
        <f aca="false">T680</f>
        <v>2154</v>
      </c>
      <c r="I680" s="32" t="n">
        <f aca="false">H680*0.5</f>
        <v>1077</v>
      </c>
      <c r="J680" s="63"/>
      <c r="K680" s="63"/>
      <c r="L680" s="63"/>
      <c r="M680" s="63"/>
      <c r="N680" s="63"/>
      <c r="O680" s="126" t="n">
        <v>36516</v>
      </c>
      <c r="P680" s="126" t="n">
        <v>38670</v>
      </c>
      <c r="Q680" s="138"/>
      <c r="R680" s="139"/>
      <c r="S680" s="126" t="n">
        <v>1</v>
      </c>
      <c r="T680" s="32" t="n">
        <f aca="false">(P680-O680)*S680</f>
        <v>2154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862.42</v>
      </c>
      <c r="D681" s="126"/>
      <c r="E681" s="32" t="n">
        <f aca="false">F681+G681</f>
        <v>56.42</v>
      </c>
      <c r="F681" s="32" t="n">
        <f aca="false">0.04*T681</f>
        <v>32.24</v>
      </c>
      <c r="G681" s="32" t="n">
        <f aca="false">0.03*T681</f>
        <v>24.18</v>
      </c>
      <c r="H681" s="32" t="n">
        <f aca="false">T681</f>
        <v>806</v>
      </c>
      <c r="I681" s="32" t="n">
        <f aca="false">H681*0.5</f>
        <v>403</v>
      </c>
      <c r="J681" s="63"/>
      <c r="K681" s="63"/>
      <c r="L681" s="63"/>
      <c r="M681" s="63"/>
      <c r="N681" s="63"/>
      <c r="O681" s="126" t="n">
        <v>53314</v>
      </c>
      <c r="P681" s="126" t="n">
        <v>54120</v>
      </c>
      <c r="Q681" s="138"/>
      <c r="R681" s="139"/>
      <c r="S681" s="126" t="n">
        <v>1</v>
      </c>
      <c r="T681" s="32" t="n">
        <f aca="false">(P681-O681)*S681</f>
        <v>806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1921.72</v>
      </c>
      <c r="D682" s="126"/>
      <c r="E682" s="32" t="n">
        <f aca="false">F682+G682</f>
        <v>125.72</v>
      </c>
      <c r="F682" s="32" t="n">
        <f aca="false">0.04*T682</f>
        <v>71.84</v>
      </c>
      <c r="G682" s="32" t="n">
        <f aca="false">0.03*T682</f>
        <v>53.88</v>
      </c>
      <c r="H682" s="32" t="n">
        <f aca="false">T682</f>
        <v>1796</v>
      </c>
      <c r="I682" s="32" t="n">
        <f aca="false">H682*0.5</f>
        <v>898</v>
      </c>
      <c r="J682" s="63"/>
      <c r="K682" s="63"/>
      <c r="L682" s="63"/>
      <c r="M682" s="63"/>
      <c r="N682" s="63"/>
      <c r="O682" s="126" t="n">
        <v>172846</v>
      </c>
      <c r="P682" s="126" t="n">
        <v>174642</v>
      </c>
      <c r="Q682" s="138"/>
      <c r="R682" s="139"/>
      <c r="S682" s="126" t="n">
        <v>1</v>
      </c>
      <c r="T682" s="32" t="n">
        <f aca="false">(P682-O682)*S682</f>
        <v>1796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1014.36</v>
      </c>
      <c r="D683" s="126"/>
      <c r="E683" s="32" t="n">
        <f aca="false">F683+G683</f>
        <v>66.36</v>
      </c>
      <c r="F683" s="32" t="n">
        <f aca="false">0.04*T683</f>
        <v>37.92</v>
      </c>
      <c r="G683" s="32" t="n">
        <f aca="false">0.03*T683</f>
        <v>28.44</v>
      </c>
      <c r="H683" s="32" t="n">
        <f aca="false">T683</f>
        <v>948</v>
      </c>
      <c r="I683" s="32" t="n">
        <f aca="false">H683*0.5</f>
        <v>474</v>
      </c>
      <c r="J683" s="35"/>
      <c r="K683" s="35"/>
      <c r="L683" s="35"/>
      <c r="M683" s="35"/>
      <c r="N683" s="35"/>
      <c r="O683" s="32" t="n">
        <v>54542</v>
      </c>
      <c r="P683" s="32" t="n">
        <v>55490</v>
      </c>
      <c r="Q683" s="427"/>
      <c r="R683" s="139"/>
      <c r="S683" s="69" t="n">
        <v>1</v>
      </c>
      <c r="T683" s="32" t="n">
        <f aca="false">(P683-O683)*S683</f>
        <v>948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533.93</v>
      </c>
      <c r="D684" s="126"/>
      <c r="E684" s="32" t="n">
        <f aca="false">F684+G684</f>
        <v>34.93</v>
      </c>
      <c r="F684" s="32" t="n">
        <f aca="false">0.04*T684</f>
        <v>19.96</v>
      </c>
      <c r="G684" s="32" t="n">
        <f aca="false">0.03*T684</f>
        <v>14.97</v>
      </c>
      <c r="H684" s="32" t="n">
        <f aca="false">T684</f>
        <v>499</v>
      </c>
      <c r="I684" s="32" t="n">
        <f aca="false">H684*0.5</f>
        <v>249.5</v>
      </c>
      <c r="J684" s="35"/>
      <c r="K684" s="35"/>
      <c r="L684" s="35"/>
      <c r="M684" s="35"/>
      <c r="N684" s="35"/>
      <c r="O684" s="32" t="n">
        <v>31858</v>
      </c>
      <c r="P684" s="32" t="n">
        <v>32357</v>
      </c>
      <c r="Q684" s="427"/>
      <c r="R684" s="139"/>
      <c r="S684" s="69" t="n">
        <v>1</v>
      </c>
      <c r="T684" s="32" t="n">
        <f aca="false">(P684-O684)*S684</f>
        <v>499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337.05</v>
      </c>
      <c r="D685" s="126"/>
      <c r="E685" s="32" t="n">
        <f aca="false">F685+G685</f>
        <v>22.05</v>
      </c>
      <c r="F685" s="32" t="n">
        <f aca="false">0.04*T685</f>
        <v>12.6</v>
      </c>
      <c r="G685" s="32" t="n">
        <f aca="false">0.03*T685</f>
        <v>9.45</v>
      </c>
      <c r="H685" s="32" t="n">
        <f aca="false">T685</f>
        <v>315</v>
      </c>
      <c r="I685" s="32" t="n">
        <f aca="false">H685*0.5</f>
        <v>157.5</v>
      </c>
      <c r="J685" s="35"/>
      <c r="K685" s="35"/>
      <c r="L685" s="35"/>
      <c r="M685" s="35"/>
      <c r="N685" s="35"/>
      <c r="O685" s="32" t="n">
        <v>15441</v>
      </c>
      <c r="P685" s="32" t="n">
        <v>15756</v>
      </c>
      <c r="Q685" s="427"/>
      <c r="R685" s="139"/>
      <c r="S685" s="69" t="n">
        <v>1</v>
      </c>
      <c r="T685" s="32" t="n">
        <f aca="false">(P685-O685)*S685</f>
        <v>315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/>
      <c r="C686" s="32" t="n">
        <f aca="false">H686+E686</f>
        <v>0</v>
      </c>
      <c r="D686" s="126"/>
      <c r="E686" s="32" t="n">
        <f aca="false">F686+G686</f>
        <v>0</v>
      </c>
      <c r="F686" s="32" t="n">
        <f aca="false">0.04*T686</f>
        <v>0</v>
      </c>
      <c r="G686" s="32" t="n">
        <f aca="false">0.03*T686</f>
        <v>0</v>
      </c>
      <c r="H686" s="32" t="n">
        <f aca="false">T686</f>
        <v>0</v>
      </c>
      <c r="I686" s="32" t="n">
        <f aca="false">H686*0.5</f>
        <v>0</v>
      </c>
      <c r="J686" s="35"/>
      <c r="K686" s="35"/>
      <c r="L686" s="35"/>
      <c r="M686" s="35"/>
      <c r="N686" s="35"/>
      <c r="O686" s="32" t="n">
        <v>239407</v>
      </c>
      <c r="P686" s="32" t="n">
        <v>239407</v>
      </c>
      <c r="Q686" s="427"/>
      <c r="R686" s="139"/>
      <c r="S686" s="69" t="n">
        <v>1</v>
      </c>
      <c r="T686" s="32" t="n">
        <f aca="false">(P686-O686)*S686</f>
        <v>0</v>
      </c>
      <c r="U686" s="38" t="n">
        <v>2556</v>
      </c>
      <c r="V686" s="39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885.96</v>
      </c>
      <c r="D689" s="126"/>
      <c r="E689" s="32" t="n">
        <f aca="false">F689+G689</f>
        <v>57.96</v>
      </c>
      <c r="F689" s="32" t="n">
        <f aca="false">0.04*T689</f>
        <v>33.12</v>
      </c>
      <c r="G689" s="32" t="n">
        <f aca="false">0.03*T689</f>
        <v>24.84</v>
      </c>
      <c r="H689" s="32" t="n">
        <f aca="false">T689</f>
        <v>828</v>
      </c>
      <c r="I689" s="32" t="n">
        <f aca="false">H689*0.5</f>
        <v>414</v>
      </c>
      <c r="J689" s="35"/>
      <c r="K689" s="35"/>
      <c r="L689" s="35"/>
      <c r="M689" s="35"/>
      <c r="N689" s="35"/>
      <c r="O689" s="32" t="n">
        <v>40607</v>
      </c>
      <c r="P689" s="32" t="n">
        <v>41435</v>
      </c>
      <c r="Q689" s="427"/>
      <c r="R689" s="139"/>
      <c r="S689" s="69" t="n">
        <v>1</v>
      </c>
      <c r="T689" s="32" t="n">
        <f aca="false">(P689-O689)*S689</f>
        <v>828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79" t="s">
        <v>786</v>
      </c>
      <c r="C693" s="32" t="n">
        <f aca="false">H693+E693</f>
        <v>4003.94</v>
      </c>
      <c r="D693" s="126"/>
      <c r="E693" s="32" t="n">
        <f aca="false">F693+G693</f>
        <v>261.94</v>
      </c>
      <c r="F693" s="32" t="n">
        <f aca="false">0.04*T693</f>
        <v>149.68</v>
      </c>
      <c r="G693" s="32" t="n">
        <f aca="false">0.03*T693</f>
        <v>112.26</v>
      </c>
      <c r="H693" s="32" t="n">
        <f aca="false">T693</f>
        <v>3742</v>
      </c>
      <c r="I693" s="32" t="n">
        <f aca="false">H693*0.5</f>
        <v>1871</v>
      </c>
      <c r="J693" s="35"/>
      <c r="K693" s="35"/>
      <c r="L693" s="35"/>
      <c r="M693" s="35"/>
      <c r="N693" s="35"/>
      <c r="O693" s="32" t="n">
        <v>43810</v>
      </c>
      <c r="P693" s="32" t="n">
        <v>47552</v>
      </c>
      <c r="Q693" s="427"/>
      <c r="R693" s="139"/>
      <c r="S693" s="69" t="n">
        <v>1</v>
      </c>
      <c r="T693" s="32" t="n">
        <f aca="false">(P693-O693)*S693</f>
        <v>3742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11242.49</v>
      </c>
      <c r="D694" s="126"/>
      <c r="E694" s="32" t="n">
        <f aca="false">F694+G694</f>
        <v>735.49</v>
      </c>
      <c r="F694" s="32" t="n">
        <f aca="false">0.04*T694</f>
        <v>420.28</v>
      </c>
      <c r="G694" s="32" t="n">
        <f aca="false">0.03*T694</f>
        <v>315.21</v>
      </c>
      <c r="H694" s="32" t="n">
        <f aca="false">T694</f>
        <v>10507</v>
      </c>
      <c r="I694" s="32" t="n">
        <f aca="false">H694*0.5</f>
        <v>5253.5</v>
      </c>
      <c r="J694" s="35"/>
      <c r="K694" s="35"/>
      <c r="L694" s="35"/>
      <c r="M694" s="35"/>
      <c r="N694" s="35"/>
      <c r="O694" s="32" t="n">
        <v>59065</v>
      </c>
      <c r="P694" s="32" t="n">
        <v>69572</v>
      </c>
      <c r="Q694" s="427"/>
      <c r="R694" s="139"/>
      <c r="S694" s="69" t="n">
        <v>1</v>
      </c>
      <c r="T694" s="32" t="n">
        <f aca="false">(P694-O694)*S694</f>
        <v>10507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34.24</v>
      </c>
      <c r="D696" s="126"/>
      <c r="E696" s="32" t="n">
        <f aca="false">F696+G696</f>
        <v>2.24</v>
      </c>
      <c r="F696" s="32" t="n">
        <f aca="false">0.04*T696</f>
        <v>1.28</v>
      </c>
      <c r="G696" s="32" t="n">
        <f aca="false">0.03*T696</f>
        <v>0.96</v>
      </c>
      <c r="H696" s="32" t="n">
        <f aca="false">T696</f>
        <v>32</v>
      </c>
      <c r="I696" s="32" t="n">
        <f aca="false">H696*0.5</f>
        <v>16</v>
      </c>
      <c r="J696" s="35"/>
      <c r="K696" s="35"/>
      <c r="L696" s="35"/>
      <c r="M696" s="35"/>
      <c r="N696" s="35"/>
      <c r="O696" s="32" t="n">
        <v>61111</v>
      </c>
      <c r="P696" s="32" t="n">
        <v>62091</v>
      </c>
      <c r="Q696" s="427"/>
      <c r="R696" s="139"/>
      <c r="S696" s="69" t="n">
        <v>1</v>
      </c>
      <c r="T696" s="32" t="n">
        <f aca="false">(P696-O696)*S696-T683</f>
        <v>32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44855.47</v>
      </c>
      <c r="D706" s="465"/>
      <c r="E706" s="190"/>
      <c r="F706" s="190"/>
      <c r="G706" s="190"/>
      <c r="H706" s="190"/>
      <c r="I706" s="190" t="n">
        <f aca="false">SUM(I657:I691)</f>
        <v>13883.77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1478703.78295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236917.212999999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57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7923</v>
      </c>
      <c r="P719" s="32" t="n">
        <v>7980</v>
      </c>
      <c r="Q719" s="36"/>
      <c r="R719" s="474"/>
      <c r="S719" s="69" t="n">
        <v>1</v>
      </c>
      <c r="T719" s="32" t="n">
        <f aca="false">(P719-O719)*S719</f>
        <v>57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672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121330</v>
      </c>
      <c r="P720" s="32" t="n">
        <v>122002</v>
      </c>
      <c r="Q720" s="36"/>
      <c r="R720" s="474"/>
      <c r="S720" s="275" t="n">
        <v>1</v>
      </c>
      <c r="T720" s="32" t="n">
        <f aca="false">(P720-O720)*S720</f>
        <v>672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14790</v>
      </c>
      <c r="P721" s="32" t="n">
        <v>14836</v>
      </c>
      <c r="Q721" s="36"/>
      <c r="R721" s="474"/>
      <c r="S721" s="275" t="n">
        <v>1</v>
      </c>
      <c r="T721" s="32" t="n">
        <f aca="false">(P721-O721)*S721</f>
        <v>46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86354</v>
      </c>
      <c r="P722" s="149" t="n">
        <v>86354</v>
      </c>
      <c r="Q722" s="204"/>
      <c r="R722" s="514"/>
      <c r="S722" s="401" t="n">
        <v>1</v>
      </c>
      <c r="T722" s="148" t="n">
        <f aca="false">(P722-O722)*S722</f>
        <v>0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212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50515</v>
      </c>
      <c r="P723" s="32" t="n">
        <v>50727</v>
      </c>
      <c r="Q723" s="36"/>
      <c r="R723" s="474"/>
      <c r="S723" s="69" t="n">
        <v>1</v>
      </c>
      <c r="T723" s="32" t="n">
        <f aca="false">(P723-O723)*S723</f>
        <v>212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796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5364</v>
      </c>
      <c r="P724" s="32" t="n">
        <v>6160</v>
      </c>
      <c r="Q724" s="234"/>
      <c r="R724" s="235"/>
      <c r="S724" s="69" t="n">
        <v>1</v>
      </c>
      <c r="T724" s="32" t="n">
        <f aca="false">P724-O724</f>
        <v>796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1111</v>
      </c>
      <c r="D726" s="148" t="n">
        <f aca="false">D720+D724</f>
        <v>672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1512558.06295</v>
      </c>
      <c r="D729" s="190" t="n">
        <f aca="false">D709+D726</f>
        <v>672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236917.212999999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4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3" colorId="64" zoomScale="40" zoomScaleNormal="40" zoomScalePageLayoutView="100" workbookViewId="0">
      <selection pane="topLeft" activeCell="O33" activeCellId="0" sqref="O3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84.85"/>
    <col collapsed="false" customWidth="true" hidden="false" outlineLevel="0" max="2" min="2" style="519" width="27.3"/>
    <col collapsed="false" customWidth="true" hidden="false" outlineLevel="0" max="3" min="3" style="519" width="0.14"/>
    <col collapsed="false" customWidth="true" hidden="false" outlineLevel="0" max="4" min="4" style="519" width="24.43"/>
    <col collapsed="false" customWidth="true" hidden="false" outlineLevel="0" max="5" min="5" style="519" width="23.43"/>
    <col collapsed="false" customWidth="true" hidden="false" outlineLevel="0" max="6" min="6" style="519" width="23.28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5.85"/>
    <col collapsed="false" customWidth="true" hidden="false" outlineLevel="0" max="15" min="15" style="519" width="22.71"/>
    <col collapsed="false" customWidth="false" hidden="true" outlineLevel="0" max="17" min="16" style="519" width="9.14"/>
    <col collapsed="false" customWidth="true" hidden="false" outlineLevel="0" max="18" min="18" style="519" width="11.71"/>
    <col collapsed="false" customWidth="true" hidden="false" outlineLevel="0" max="19" min="19" style="519" width="25.72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26.25" hidden="false" customHeight="fals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26.25" hidden="false" customHeight="false" outlineLevel="0" collapsed="false">
      <c r="A29" s="526"/>
      <c r="B29" s="526"/>
      <c r="C29" s="526"/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26.25" hidden="false" customHeight="false" outlineLevel="0" collapsed="false">
      <c r="A33" s="531" t="s">
        <v>804</v>
      </c>
      <c r="B33" s="393" t="n">
        <f aca="false">G33+D33</f>
        <v>3124.4</v>
      </c>
      <c r="C33" s="393"/>
      <c r="D33" s="393" t="n">
        <f aca="false">E33+F33</f>
        <v>204.4</v>
      </c>
      <c r="E33" s="393" t="n">
        <f aca="false">0.04*G33</f>
        <v>116.8</v>
      </c>
      <c r="F33" s="393" t="n">
        <f aca="false">0.03*G33</f>
        <v>87.6</v>
      </c>
      <c r="G33" s="393" t="n">
        <f aca="false">S33</f>
        <v>2920</v>
      </c>
      <c r="H33" s="393" t="n">
        <f aca="false">0.6*B33</f>
        <v>1874.64</v>
      </c>
      <c r="I33" s="532"/>
      <c r="J33" s="532"/>
      <c r="K33" s="532"/>
      <c r="L33" s="532"/>
      <c r="M33" s="532"/>
      <c r="N33" s="393" t="n">
        <v>4512</v>
      </c>
      <c r="O33" s="393" t="n">
        <v>4585</v>
      </c>
      <c r="P33" s="390"/>
      <c r="Q33" s="392"/>
      <c r="R33" s="533" t="n">
        <v>40</v>
      </c>
      <c r="S33" s="393" t="n">
        <f aca="false">(O33-N33)*R33</f>
        <v>2920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26.25" hidden="false" customHeight="false" outlineLevel="0" collapsed="false">
      <c r="A34" s="531" t="s">
        <v>805</v>
      </c>
      <c r="B34" s="393" t="n">
        <f aca="false">G34+D34</f>
        <v>3894.8</v>
      </c>
      <c r="C34" s="393"/>
      <c r="D34" s="393" t="n">
        <f aca="false">E34+F34</f>
        <v>254.8</v>
      </c>
      <c r="E34" s="393" t="n">
        <f aca="false">0.04*G34</f>
        <v>145.6</v>
      </c>
      <c r="F34" s="393" t="n">
        <f aca="false">0.03*G34</f>
        <v>109.2</v>
      </c>
      <c r="G34" s="393" t="n">
        <f aca="false">S34</f>
        <v>3640</v>
      </c>
      <c r="H34" s="393" t="n">
        <f aca="false">0.6*B34</f>
        <v>2336.88</v>
      </c>
      <c r="I34" s="532"/>
      <c r="J34" s="532"/>
      <c r="K34" s="532"/>
      <c r="L34" s="532"/>
      <c r="M34" s="532"/>
      <c r="N34" s="393" t="n">
        <v>4045</v>
      </c>
      <c r="O34" s="393" t="n">
        <v>4136</v>
      </c>
      <c r="P34" s="390"/>
      <c r="Q34" s="392"/>
      <c r="R34" s="533" t="n">
        <v>40</v>
      </c>
      <c r="S34" s="393" t="n">
        <f aca="false">(O34-N34)*R34</f>
        <v>3640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26.25" hidden="false" customHeight="false" outlineLevel="0" collapsed="false">
      <c r="A35" s="531" t="s">
        <v>806</v>
      </c>
      <c r="B35" s="393" t="n">
        <f aca="false">G35+D35</f>
        <v>4280</v>
      </c>
      <c r="C35" s="393"/>
      <c r="D35" s="393" t="n">
        <f aca="false">E35+F35</f>
        <v>280</v>
      </c>
      <c r="E35" s="393" t="n">
        <f aca="false">0.04*G35</f>
        <v>160</v>
      </c>
      <c r="F35" s="393" t="n">
        <f aca="false">0.03*G35</f>
        <v>120</v>
      </c>
      <c r="G35" s="393" t="n">
        <f aca="false">S35</f>
        <v>4000</v>
      </c>
      <c r="H35" s="393" t="n">
        <f aca="false">0.6*B35</f>
        <v>2568</v>
      </c>
      <c r="I35" s="532"/>
      <c r="J35" s="532"/>
      <c r="K35" s="532"/>
      <c r="L35" s="532"/>
      <c r="M35" s="532"/>
      <c r="N35" s="393" t="n">
        <v>4485</v>
      </c>
      <c r="O35" s="393" t="n">
        <v>4585</v>
      </c>
      <c r="P35" s="390"/>
      <c r="Q35" s="392"/>
      <c r="R35" s="533" t="n">
        <v>40</v>
      </c>
      <c r="S35" s="393" t="n">
        <f aca="false">(O35-N35)*R35</f>
        <v>4000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26.25" hidden="false" customHeight="false" outlineLevel="0" collapsed="false">
      <c r="A36" s="531" t="s">
        <v>807</v>
      </c>
      <c r="B36" s="393" t="n">
        <f aca="false">G36+D36</f>
        <v>27178</v>
      </c>
      <c r="C36" s="393"/>
      <c r="D36" s="393" t="n">
        <f aca="false">E36+F36</f>
        <v>1778</v>
      </c>
      <c r="E36" s="393" t="n">
        <f aca="false">0.04*G36</f>
        <v>1016</v>
      </c>
      <c r="F36" s="393" t="n">
        <f aca="false">0.03*G36</f>
        <v>762</v>
      </c>
      <c r="G36" s="393" t="n">
        <f aca="false">S36</f>
        <v>25400</v>
      </c>
      <c r="H36" s="393" t="n">
        <f aca="false">0.6*B36</f>
        <v>16306.8</v>
      </c>
      <c r="I36" s="532"/>
      <c r="J36" s="532"/>
      <c r="K36" s="532"/>
      <c r="L36" s="532"/>
      <c r="M36" s="532"/>
      <c r="N36" s="393" t="n">
        <v>14288</v>
      </c>
      <c r="O36" s="393" t="n">
        <v>14923</v>
      </c>
      <c r="P36" s="390"/>
      <c r="Q36" s="392"/>
      <c r="R36" s="533" t="n">
        <v>40</v>
      </c>
      <c r="S36" s="393" t="n">
        <f aca="false">(O36-N36)*R36</f>
        <v>25400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26.25" hidden="false" customHeight="false" outlineLevel="0" collapsed="false">
      <c r="A37" s="531" t="s">
        <v>808</v>
      </c>
      <c r="B37" s="393" t="n">
        <f aca="false">G37+D37</f>
        <v>2568</v>
      </c>
      <c r="C37" s="393"/>
      <c r="D37" s="393" t="n">
        <f aca="false">E37+F37</f>
        <v>168</v>
      </c>
      <c r="E37" s="393" t="n">
        <f aca="false">0.04*G37</f>
        <v>96</v>
      </c>
      <c r="F37" s="393" t="n">
        <f aca="false">0.03*G37</f>
        <v>72</v>
      </c>
      <c r="G37" s="393" t="n">
        <f aca="false">S37</f>
        <v>2400</v>
      </c>
      <c r="H37" s="393" t="n">
        <f aca="false">0.6*B37</f>
        <v>1540.8</v>
      </c>
      <c r="I37" s="532"/>
      <c r="J37" s="532"/>
      <c r="K37" s="532"/>
      <c r="L37" s="532"/>
      <c r="M37" s="532"/>
      <c r="N37" s="393" t="n">
        <v>6336</v>
      </c>
      <c r="O37" s="393" t="n">
        <v>6396</v>
      </c>
      <c r="P37" s="390"/>
      <c r="Q37" s="392"/>
      <c r="R37" s="533" t="n">
        <v>40</v>
      </c>
      <c r="S37" s="393" t="n">
        <f aca="false">(O37-N37)*R37</f>
        <v>2400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26.25" hidden="false" customHeight="false" outlineLevel="0" collapsed="false">
      <c r="A38" s="531" t="s">
        <v>809</v>
      </c>
      <c r="B38" s="393" t="n">
        <f aca="false">G38+D38</f>
        <v>642</v>
      </c>
      <c r="C38" s="393"/>
      <c r="D38" s="393" t="n">
        <f aca="false">E38+F38</f>
        <v>42</v>
      </c>
      <c r="E38" s="393" t="n">
        <f aca="false">0.04*G38</f>
        <v>24</v>
      </c>
      <c r="F38" s="393" t="n">
        <f aca="false">0.03*G38</f>
        <v>18</v>
      </c>
      <c r="G38" s="393" t="n">
        <f aca="false">S38</f>
        <v>600</v>
      </c>
      <c r="H38" s="393" t="n">
        <f aca="false">0.6*B38</f>
        <v>385.2</v>
      </c>
      <c r="I38" s="532"/>
      <c r="J38" s="532"/>
      <c r="K38" s="532"/>
      <c r="L38" s="532"/>
      <c r="M38" s="532"/>
      <c r="N38" s="393" t="n">
        <v>661</v>
      </c>
      <c r="O38" s="393" t="n">
        <v>681</v>
      </c>
      <c r="P38" s="390"/>
      <c r="Q38" s="392"/>
      <c r="R38" s="533" t="n">
        <v>30</v>
      </c>
      <c r="S38" s="393" t="n">
        <f aca="false">(O38-N38)*R38</f>
        <v>600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26.25" hidden="false" customHeight="false" outlineLevel="0" collapsed="false">
      <c r="A39" s="531" t="s">
        <v>810</v>
      </c>
      <c r="B39" s="393" t="n">
        <f aca="false">G39+D39</f>
        <v>3167.2</v>
      </c>
      <c r="C39" s="393"/>
      <c r="D39" s="393" t="n">
        <f aca="false">E39+F39</f>
        <v>207.2</v>
      </c>
      <c r="E39" s="393" t="n">
        <f aca="false">0.04*G39</f>
        <v>118.4</v>
      </c>
      <c r="F39" s="393" t="n">
        <f aca="false">0.03*G39</f>
        <v>88.8</v>
      </c>
      <c r="G39" s="393" t="n">
        <f aca="false">S39</f>
        <v>2960</v>
      </c>
      <c r="H39" s="393" t="n">
        <f aca="false">0.6*B39</f>
        <v>1900.32</v>
      </c>
      <c r="I39" s="532"/>
      <c r="J39" s="532"/>
      <c r="K39" s="532"/>
      <c r="L39" s="532"/>
      <c r="M39" s="532"/>
      <c r="N39" s="393" t="n">
        <v>3990</v>
      </c>
      <c r="O39" s="393" t="n">
        <v>4064</v>
      </c>
      <c r="P39" s="390"/>
      <c r="Q39" s="392"/>
      <c r="R39" s="533" t="n">
        <v>40</v>
      </c>
      <c r="S39" s="393" t="n">
        <f aca="false">(O39-N39)*R39</f>
        <v>2960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26.25" hidden="false" customHeight="false" outlineLevel="0" collapsed="false">
      <c r="A40" s="531" t="s">
        <v>811</v>
      </c>
      <c r="B40" s="393" t="n">
        <f aca="false">G40+D40</f>
        <v>4964.8</v>
      </c>
      <c r="C40" s="393"/>
      <c r="D40" s="393" t="n">
        <f aca="false">E40+F40</f>
        <v>324.8</v>
      </c>
      <c r="E40" s="393" t="n">
        <f aca="false">0.04*G40</f>
        <v>185.6</v>
      </c>
      <c r="F40" s="393" t="n">
        <f aca="false">0.03*G40</f>
        <v>139.2</v>
      </c>
      <c r="G40" s="393" t="n">
        <f aca="false">S40</f>
        <v>4640</v>
      </c>
      <c r="H40" s="393" t="n">
        <f aca="false">0.6*B40</f>
        <v>2978.88</v>
      </c>
      <c r="I40" s="532"/>
      <c r="J40" s="532"/>
      <c r="K40" s="532"/>
      <c r="L40" s="532"/>
      <c r="M40" s="532"/>
      <c r="N40" s="393" t="n">
        <v>4770</v>
      </c>
      <c r="O40" s="393" t="n">
        <v>4886</v>
      </c>
      <c r="P40" s="390"/>
      <c r="Q40" s="392"/>
      <c r="R40" s="533" t="n">
        <v>40</v>
      </c>
      <c r="S40" s="393" t="n">
        <f aca="false">(O40-N40)*R40</f>
        <v>4640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26.25" hidden="false" customHeight="false" outlineLevel="0" collapsed="false">
      <c r="A41" s="531" t="s">
        <v>812</v>
      </c>
      <c r="B41" s="393" t="n">
        <f aca="false">G41+D41</f>
        <v>5264.4</v>
      </c>
      <c r="C41" s="393"/>
      <c r="D41" s="393" t="n">
        <f aca="false">E41+F41</f>
        <v>344.4</v>
      </c>
      <c r="E41" s="393" t="n">
        <f aca="false">0.04*G41</f>
        <v>196.8</v>
      </c>
      <c r="F41" s="393" t="n">
        <f aca="false">0.03*G41</f>
        <v>147.6</v>
      </c>
      <c r="G41" s="393" t="n">
        <f aca="false">S41</f>
        <v>4920</v>
      </c>
      <c r="H41" s="393" t="n">
        <f aca="false">0.6*B41</f>
        <v>3158.64</v>
      </c>
      <c r="I41" s="532"/>
      <c r="J41" s="532"/>
      <c r="K41" s="532"/>
      <c r="L41" s="532"/>
      <c r="M41" s="532"/>
      <c r="N41" s="393" t="n">
        <v>8345</v>
      </c>
      <c r="O41" s="393" t="n">
        <v>8468</v>
      </c>
      <c r="P41" s="390"/>
      <c r="Q41" s="392"/>
      <c r="R41" s="533" t="n">
        <v>40</v>
      </c>
      <c r="S41" s="393" t="n">
        <f aca="false">(O41-N41)*R41</f>
        <v>4920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26.25" hidden="false" customHeight="false" outlineLevel="0" collapsed="false">
      <c r="A42" s="531" t="s">
        <v>813</v>
      </c>
      <c r="B42" s="393" t="n">
        <f aca="false">G42+D42</f>
        <v>2011.6</v>
      </c>
      <c r="C42" s="393"/>
      <c r="D42" s="393" t="n">
        <f aca="false">E42+F42</f>
        <v>131.6</v>
      </c>
      <c r="E42" s="393" t="n">
        <f aca="false">0.04*G42</f>
        <v>75.2</v>
      </c>
      <c r="F42" s="393" t="n">
        <f aca="false">0.03*G42</f>
        <v>56.4</v>
      </c>
      <c r="G42" s="393" t="n">
        <f aca="false">S42</f>
        <v>1880</v>
      </c>
      <c r="H42" s="393" t="n">
        <f aca="false">0.6*B42</f>
        <v>1206.96</v>
      </c>
      <c r="I42" s="532"/>
      <c r="J42" s="532"/>
      <c r="K42" s="532"/>
      <c r="L42" s="532"/>
      <c r="M42" s="532"/>
      <c r="N42" s="393" t="n">
        <v>1890</v>
      </c>
      <c r="O42" s="393" t="n">
        <v>1937</v>
      </c>
      <c r="P42" s="390"/>
      <c r="Q42" s="392"/>
      <c r="R42" s="533" t="n">
        <v>40</v>
      </c>
      <c r="S42" s="393" t="n">
        <f aca="false">(O42-N42)*R42</f>
        <v>1880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26.25" hidden="false" customHeight="false" outlineLevel="0" collapsed="false">
      <c r="A43" s="531" t="s">
        <v>814</v>
      </c>
      <c r="B43" s="393" t="n">
        <f aca="false">G43+D43</f>
        <v>1840.4</v>
      </c>
      <c r="C43" s="393"/>
      <c r="D43" s="393" t="n">
        <f aca="false">E43+F43</f>
        <v>120.4</v>
      </c>
      <c r="E43" s="393" t="n">
        <f aca="false">0.04*G43</f>
        <v>68.8</v>
      </c>
      <c r="F43" s="393" t="n">
        <f aca="false">0.03*G43</f>
        <v>51.6</v>
      </c>
      <c r="G43" s="393" t="n">
        <f aca="false">S43</f>
        <v>1720</v>
      </c>
      <c r="H43" s="393" t="n">
        <f aca="false">0.6*B43</f>
        <v>1104.24</v>
      </c>
      <c r="I43" s="532"/>
      <c r="J43" s="532"/>
      <c r="K43" s="532"/>
      <c r="L43" s="532"/>
      <c r="M43" s="532"/>
      <c r="N43" s="393" t="n">
        <v>1405</v>
      </c>
      <c r="O43" s="393" t="n">
        <v>1448</v>
      </c>
      <c r="P43" s="390"/>
      <c r="Q43" s="392"/>
      <c r="R43" s="533" t="n">
        <v>40</v>
      </c>
      <c r="S43" s="393" t="n">
        <f aca="false">(O43-N43)*R43</f>
        <v>1720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28.5" hidden="false" customHeight="true" outlineLevel="0" collapsed="false">
      <c r="A44" s="534" t="s">
        <v>815</v>
      </c>
      <c r="B44" s="535" t="n">
        <f aca="false">G44+D44</f>
        <v>13867.2</v>
      </c>
      <c r="C44" s="535"/>
      <c r="D44" s="535" t="n">
        <f aca="false">E44+F44</f>
        <v>907.2</v>
      </c>
      <c r="E44" s="535" t="n">
        <f aca="false">0.04*G44</f>
        <v>518.4</v>
      </c>
      <c r="F44" s="535" t="n">
        <f aca="false">0.03*G44</f>
        <v>388.8</v>
      </c>
      <c r="G44" s="535" t="n">
        <f aca="false">S44</f>
        <v>12960</v>
      </c>
      <c r="H44" s="535" t="n">
        <f aca="false">0.6*B44</f>
        <v>8320.32</v>
      </c>
      <c r="I44" s="536"/>
      <c r="J44" s="536"/>
      <c r="K44" s="536"/>
      <c r="L44" s="536"/>
      <c r="M44" s="536"/>
      <c r="N44" s="535" t="n">
        <v>27354</v>
      </c>
      <c r="O44" s="535" t="n">
        <v>27678</v>
      </c>
      <c r="P44" s="537"/>
      <c r="Q44" s="538"/>
      <c r="R44" s="539" t="n">
        <v>40</v>
      </c>
      <c r="S44" s="535" t="n">
        <f aca="false">(O44-N44)*R44</f>
        <v>12960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26.25" hidden="false" customHeight="false" outlineLevel="0" collapsed="false">
      <c r="A45" s="531" t="s">
        <v>816</v>
      </c>
      <c r="B45" s="393" t="n">
        <f aca="false">G45+D45</f>
        <v>23026.4</v>
      </c>
      <c r="C45" s="393"/>
      <c r="D45" s="393" t="n">
        <f aca="false">E45+F45</f>
        <v>1506.4</v>
      </c>
      <c r="E45" s="393" t="n">
        <f aca="false">0.04*G45</f>
        <v>860.8</v>
      </c>
      <c r="F45" s="393" t="n">
        <f aca="false">0.03*G45</f>
        <v>645.6</v>
      </c>
      <c r="G45" s="393" t="n">
        <f aca="false">S45</f>
        <v>21520</v>
      </c>
      <c r="H45" s="393" t="n">
        <f aca="false">0.6*B45</f>
        <v>13815.84</v>
      </c>
      <c r="I45" s="532"/>
      <c r="J45" s="532"/>
      <c r="K45" s="532"/>
      <c r="L45" s="532"/>
      <c r="M45" s="532"/>
      <c r="N45" s="393" t="n">
        <v>22318</v>
      </c>
      <c r="O45" s="393" t="n">
        <v>22856</v>
      </c>
      <c r="P45" s="390"/>
      <c r="Q45" s="392"/>
      <c r="R45" s="533" t="n">
        <v>40</v>
      </c>
      <c r="S45" s="393" t="n">
        <f aca="false">(O45-N45)*R45</f>
        <v>21520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26.25" hidden="false" customHeight="false" outlineLevel="0" collapsed="false">
      <c r="A46" s="531" t="s">
        <v>817</v>
      </c>
      <c r="B46" s="393" t="n">
        <f aca="false">G46+D46</f>
        <v>16991.6</v>
      </c>
      <c r="C46" s="393"/>
      <c r="D46" s="393" t="n">
        <f aca="false">E46+F46</f>
        <v>1111.6</v>
      </c>
      <c r="E46" s="393" t="n">
        <f aca="false">0.04*G46</f>
        <v>635.2</v>
      </c>
      <c r="F46" s="393" t="n">
        <f aca="false">0.03*G46</f>
        <v>476.4</v>
      </c>
      <c r="G46" s="393" t="n">
        <f aca="false">S46</f>
        <v>15880</v>
      </c>
      <c r="H46" s="393" t="n">
        <f aca="false">0.6*B46</f>
        <v>10194.96</v>
      </c>
      <c r="I46" s="532"/>
      <c r="J46" s="532"/>
      <c r="K46" s="532"/>
      <c r="L46" s="532"/>
      <c r="M46" s="532"/>
      <c r="N46" s="393" t="n">
        <v>16943</v>
      </c>
      <c r="O46" s="393" t="n">
        <v>17340</v>
      </c>
      <c r="P46" s="390"/>
      <c r="Q46" s="392"/>
      <c r="R46" s="533" t="n">
        <v>40</v>
      </c>
      <c r="S46" s="393" t="n">
        <f aca="false">(O46-N46)*R46</f>
        <v>15880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26.25" hidden="false" customHeight="false" outlineLevel="0" collapsed="false">
      <c r="A47" s="531" t="s">
        <v>818</v>
      </c>
      <c r="B47" s="393" t="n">
        <f aca="false">G47+D47</f>
        <v>1968.8</v>
      </c>
      <c r="C47" s="393"/>
      <c r="D47" s="393" t="n">
        <f aca="false">E47+F47</f>
        <v>128.8</v>
      </c>
      <c r="E47" s="393" t="n">
        <f aca="false">0.04*G47</f>
        <v>73.6</v>
      </c>
      <c r="F47" s="393" t="n">
        <f aca="false">0.03*G47</f>
        <v>55.2</v>
      </c>
      <c r="G47" s="393" t="n">
        <f aca="false">S47</f>
        <v>1840</v>
      </c>
      <c r="H47" s="393" t="n">
        <f aca="false">0.6*B47</f>
        <v>1181.28</v>
      </c>
      <c r="I47" s="532"/>
      <c r="J47" s="532"/>
      <c r="K47" s="532"/>
      <c r="L47" s="532"/>
      <c r="M47" s="532"/>
      <c r="N47" s="393" t="n">
        <v>2560</v>
      </c>
      <c r="O47" s="393" t="n">
        <v>2606</v>
      </c>
      <c r="P47" s="390"/>
      <c r="Q47" s="392"/>
      <c r="R47" s="533" t="n">
        <v>40</v>
      </c>
      <c r="S47" s="393" t="n">
        <f aca="false">(O47-N47)*R47</f>
        <v>1840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26.25" hidden="false" customHeight="fals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26.25" hidden="false" customHeight="false" outlineLevel="0" collapsed="false">
      <c r="A49" s="531" t="s">
        <v>819</v>
      </c>
      <c r="B49" s="393" t="n">
        <f aca="false">G49+D49</f>
        <v>36016.2</v>
      </c>
      <c r="C49" s="393"/>
      <c r="D49" s="393" t="n">
        <f aca="false">E49+F49</f>
        <v>2356.2</v>
      </c>
      <c r="E49" s="393" t="n">
        <f aca="false">0.04*G49</f>
        <v>1346.4</v>
      </c>
      <c r="F49" s="393" t="n">
        <f aca="false">0.03*G49</f>
        <v>1009.8</v>
      </c>
      <c r="G49" s="393" t="n">
        <f aca="false">S49</f>
        <v>33660</v>
      </c>
      <c r="H49" s="393" t="n">
        <f aca="false">0.6*B49</f>
        <v>21609.72</v>
      </c>
      <c r="I49" s="532"/>
      <c r="J49" s="532"/>
      <c r="K49" s="532"/>
      <c r="L49" s="532"/>
      <c r="M49" s="532"/>
      <c r="N49" s="393" t="n">
        <v>23941</v>
      </c>
      <c r="O49" s="393" t="n">
        <v>24502</v>
      </c>
      <c r="P49" s="390"/>
      <c r="Q49" s="392"/>
      <c r="R49" s="533" t="n">
        <v>60</v>
      </c>
      <c r="S49" s="393" t="n">
        <f aca="false">(O49-N49)*R49</f>
        <v>33660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26.25" hidden="false" customHeight="false" outlineLevel="0" collapsed="false">
      <c r="A50" s="531" t="s">
        <v>820</v>
      </c>
      <c r="B50" s="393" t="n">
        <f aca="false">G50+D50</f>
        <v>4793.6</v>
      </c>
      <c r="C50" s="393"/>
      <c r="D50" s="393" t="n">
        <f aca="false">E50+F50</f>
        <v>313.6</v>
      </c>
      <c r="E50" s="393" t="n">
        <f aca="false">0.04*G50</f>
        <v>179.2</v>
      </c>
      <c r="F50" s="393" t="n">
        <f aca="false">0.03*G50</f>
        <v>134.4</v>
      </c>
      <c r="G50" s="393" t="n">
        <f aca="false">S50</f>
        <v>4480</v>
      </c>
      <c r="H50" s="393" t="n">
        <f aca="false">0.6*B50</f>
        <v>2876.16</v>
      </c>
      <c r="I50" s="532"/>
      <c r="J50" s="532"/>
      <c r="K50" s="532"/>
      <c r="L50" s="532"/>
      <c r="M50" s="532"/>
      <c r="N50" s="393" t="n">
        <v>2982</v>
      </c>
      <c r="O50" s="393" t="n">
        <v>3094</v>
      </c>
      <c r="P50" s="390"/>
      <c r="Q50" s="392"/>
      <c r="R50" s="533" t="n">
        <v>40</v>
      </c>
      <c r="S50" s="393" t="n">
        <f aca="false">(O50-N50)*R50</f>
        <v>4480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26.25" hidden="false" customHeight="false" outlineLevel="0" collapsed="false">
      <c r="A51" s="531" t="s">
        <v>821</v>
      </c>
      <c r="B51" s="393" t="n">
        <f aca="false">G51+D51</f>
        <v>2568</v>
      </c>
      <c r="C51" s="393"/>
      <c r="D51" s="393" t="n">
        <f aca="false">E51+F51</f>
        <v>168</v>
      </c>
      <c r="E51" s="393" t="n">
        <f aca="false">0.04*G51</f>
        <v>96</v>
      </c>
      <c r="F51" s="393" t="n">
        <f aca="false">0.03*G51</f>
        <v>72</v>
      </c>
      <c r="G51" s="393" t="n">
        <f aca="false">S51</f>
        <v>2400</v>
      </c>
      <c r="H51" s="393" t="n">
        <f aca="false">0.6*B51</f>
        <v>1540.8</v>
      </c>
      <c r="I51" s="532"/>
      <c r="J51" s="532"/>
      <c r="K51" s="532"/>
      <c r="L51" s="532"/>
      <c r="M51" s="532"/>
      <c r="N51" s="393" t="n">
        <v>2423</v>
      </c>
      <c r="O51" s="393" t="n">
        <v>2483</v>
      </c>
      <c r="P51" s="390"/>
      <c r="Q51" s="392"/>
      <c r="R51" s="533" t="n">
        <v>40</v>
      </c>
      <c r="S51" s="393" t="n">
        <f aca="false">(O51-N51)*R51</f>
        <v>2400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26.25" hidden="false" customHeight="false" outlineLevel="0" collapsed="false">
      <c r="A52" s="531" t="s">
        <v>822</v>
      </c>
      <c r="B52" s="393" t="n">
        <f aca="false">G52+D52</f>
        <v>3038.8</v>
      </c>
      <c r="C52" s="393"/>
      <c r="D52" s="393" t="n">
        <f aca="false">E52+F52</f>
        <v>198.8</v>
      </c>
      <c r="E52" s="393" t="n">
        <f aca="false">0.04*G52</f>
        <v>113.6</v>
      </c>
      <c r="F52" s="393" t="n">
        <f aca="false">0.03*G52</f>
        <v>85.2</v>
      </c>
      <c r="G52" s="393" t="n">
        <f aca="false">S52</f>
        <v>2840</v>
      </c>
      <c r="H52" s="393" t="n">
        <f aca="false">0.6*B52</f>
        <v>1823.28</v>
      </c>
      <c r="I52" s="532"/>
      <c r="J52" s="532"/>
      <c r="K52" s="532"/>
      <c r="L52" s="532"/>
      <c r="M52" s="532"/>
      <c r="N52" s="393" t="n">
        <v>5086</v>
      </c>
      <c r="O52" s="393" t="n">
        <v>5157</v>
      </c>
      <c r="P52" s="390"/>
      <c r="Q52" s="392"/>
      <c r="R52" s="533" t="n">
        <v>40</v>
      </c>
      <c r="S52" s="393" t="n">
        <f aca="false">(O52-N52)*R52</f>
        <v>2840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26.25" hidden="false" customHeight="false" outlineLevel="0" collapsed="false">
      <c r="A53" s="531" t="s">
        <v>823</v>
      </c>
      <c r="B53" s="393" t="n">
        <f aca="false">G53+D53</f>
        <v>16948.8</v>
      </c>
      <c r="C53" s="393"/>
      <c r="D53" s="393" t="n">
        <f aca="false">E53+F53</f>
        <v>1108.8</v>
      </c>
      <c r="E53" s="393" t="n">
        <f aca="false">0.04*G53</f>
        <v>633.6</v>
      </c>
      <c r="F53" s="393" t="n">
        <f aca="false">0.03*G53</f>
        <v>475.2</v>
      </c>
      <c r="G53" s="393" t="n">
        <f aca="false">S53</f>
        <v>15840</v>
      </c>
      <c r="H53" s="393" t="n">
        <f aca="false">0.6*B53</f>
        <v>10169.28</v>
      </c>
      <c r="I53" s="532"/>
      <c r="J53" s="532"/>
      <c r="K53" s="532"/>
      <c r="L53" s="532"/>
      <c r="M53" s="532"/>
      <c r="N53" s="393" t="n">
        <v>29176</v>
      </c>
      <c r="O53" s="393" t="n">
        <v>29572</v>
      </c>
      <c r="P53" s="390"/>
      <c r="Q53" s="392"/>
      <c r="R53" s="533" t="n">
        <v>40</v>
      </c>
      <c r="S53" s="393" t="n">
        <f aca="false">(O53-N53)*R53</f>
        <v>15840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26.25" hidden="false" customHeight="false" outlineLevel="0" collapsed="false">
      <c r="A54" s="531" t="s">
        <v>824</v>
      </c>
      <c r="B54" s="393" t="n">
        <f aca="false">G54+D54</f>
        <v>8731.2</v>
      </c>
      <c r="C54" s="393"/>
      <c r="D54" s="393" t="n">
        <f aca="false">E54+F54</f>
        <v>571.2</v>
      </c>
      <c r="E54" s="393" t="n">
        <f aca="false">0.04*G54</f>
        <v>326.4</v>
      </c>
      <c r="F54" s="393" t="n">
        <f aca="false">0.03*G54</f>
        <v>244.8</v>
      </c>
      <c r="G54" s="393" t="n">
        <f aca="false">S54</f>
        <v>8160</v>
      </c>
      <c r="H54" s="393" t="n">
        <f aca="false">0.6*B54</f>
        <v>5238.72</v>
      </c>
      <c r="I54" s="532"/>
      <c r="J54" s="532"/>
      <c r="K54" s="532"/>
      <c r="L54" s="532"/>
      <c r="M54" s="532"/>
      <c r="N54" s="393" t="n">
        <v>8955</v>
      </c>
      <c r="O54" s="393" t="n">
        <v>9159</v>
      </c>
      <c r="P54" s="390"/>
      <c r="Q54" s="392"/>
      <c r="R54" s="533" t="n">
        <v>40</v>
      </c>
      <c r="S54" s="393" t="n">
        <f aca="false">(O54-N54)*R54</f>
        <v>8160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26.25" hidden="false" customHeight="false" outlineLevel="0" collapsed="false">
      <c r="A55" s="531" t="s">
        <v>825</v>
      </c>
      <c r="B55" s="393" t="n">
        <f aca="false">G55+D55</f>
        <v>1968.8</v>
      </c>
      <c r="C55" s="393"/>
      <c r="D55" s="393" t="n">
        <f aca="false">E55+F55</f>
        <v>128.8</v>
      </c>
      <c r="E55" s="393" t="n">
        <f aca="false">0.04*G55</f>
        <v>73.6</v>
      </c>
      <c r="F55" s="393" t="n">
        <f aca="false">0.03*G55</f>
        <v>55.2</v>
      </c>
      <c r="G55" s="393" t="n">
        <f aca="false">S55</f>
        <v>1840</v>
      </c>
      <c r="H55" s="393" t="n">
        <f aca="false">0.6*B55</f>
        <v>1181.28</v>
      </c>
      <c r="I55" s="532"/>
      <c r="J55" s="532"/>
      <c r="K55" s="532"/>
      <c r="L55" s="532"/>
      <c r="M55" s="532"/>
      <c r="N55" s="393" t="n">
        <v>1973</v>
      </c>
      <c r="O55" s="393" t="n">
        <v>2019</v>
      </c>
      <c r="P55" s="390"/>
      <c r="Q55" s="392"/>
      <c r="R55" s="533" t="n">
        <v>40</v>
      </c>
      <c r="S55" s="393" t="n">
        <f aca="false">(O55-N55)*R55</f>
        <v>1840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26.25" hidden="false" customHeight="false" outlineLevel="0" collapsed="false">
      <c r="A56" s="531" t="s">
        <v>826</v>
      </c>
      <c r="B56" s="393" t="n">
        <f aca="false">G56+D56</f>
        <v>30730.4</v>
      </c>
      <c r="C56" s="393"/>
      <c r="D56" s="393" t="n">
        <f aca="false">E56+F56</f>
        <v>2010.4</v>
      </c>
      <c r="E56" s="393" t="n">
        <f aca="false">0.04*G56</f>
        <v>1148.8</v>
      </c>
      <c r="F56" s="393" t="n">
        <f aca="false">0.03*G56</f>
        <v>861.6</v>
      </c>
      <c r="G56" s="393" t="n">
        <f aca="false">S56</f>
        <v>28720</v>
      </c>
      <c r="H56" s="393" t="n">
        <f aca="false">0.6*B56</f>
        <v>18438.24</v>
      </c>
      <c r="I56" s="532"/>
      <c r="J56" s="532"/>
      <c r="K56" s="532"/>
      <c r="L56" s="532"/>
      <c r="M56" s="532"/>
      <c r="N56" s="393" t="n">
        <v>41025</v>
      </c>
      <c r="O56" s="393" t="n">
        <v>41743</v>
      </c>
      <c r="P56" s="390"/>
      <c r="Q56" s="392"/>
      <c r="R56" s="533" t="n">
        <v>40</v>
      </c>
      <c r="S56" s="393" t="n">
        <f aca="false">(O56-N56)*R56</f>
        <v>28720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26.25" hidden="false" customHeight="false" outlineLevel="0" collapsed="false">
      <c r="A57" s="531" t="s">
        <v>827</v>
      </c>
      <c r="B57" s="393" t="n">
        <f aca="false">G57+D57</f>
        <v>14594.8</v>
      </c>
      <c r="C57" s="393"/>
      <c r="D57" s="393" t="n">
        <f aca="false">E57+F57</f>
        <v>954.8</v>
      </c>
      <c r="E57" s="393" t="n">
        <f aca="false">0.04*G57</f>
        <v>545.6</v>
      </c>
      <c r="F57" s="393" t="n">
        <f aca="false">0.03*G57</f>
        <v>409.2</v>
      </c>
      <c r="G57" s="393" t="n">
        <f aca="false">S57</f>
        <v>13640</v>
      </c>
      <c r="H57" s="393" t="n">
        <f aca="false">0.6*B57</f>
        <v>8756.88</v>
      </c>
      <c r="I57" s="532"/>
      <c r="J57" s="532"/>
      <c r="K57" s="532"/>
      <c r="L57" s="532"/>
      <c r="M57" s="532"/>
      <c r="N57" s="393" t="n">
        <v>11121</v>
      </c>
      <c r="O57" s="393" t="n">
        <v>11462</v>
      </c>
      <c r="P57" s="390"/>
      <c r="Q57" s="392"/>
      <c r="R57" s="533" t="n">
        <v>40</v>
      </c>
      <c r="S57" s="393" t="n">
        <f aca="false">(O57-N57)*R57</f>
        <v>13640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26.25" hidden="false" customHeight="fals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26.25" hidden="false" customHeight="false" outlineLevel="0" collapsed="false">
      <c r="A59" s="531" t="s">
        <v>829</v>
      </c>
      <c r="B59" s="540" t="n">
        <f aca="false">G59+D59</f>
        <v>7104.8</v>
      </c>
      <c r="C59" s="540"/>
      <c r="D59" s="540" t="n">
        <f aca="false">E59+F59</f>
        <v>464.8</v>
      </c>
      <c r="E59" s="540" t="n">
        <f aca="false">0.04*G59</f>
        <v>265.6</v>
      </c>
      <c r="F59" s="540" t="n">
        <f aca="false">0.03*G59</f>
        <v>199.2</v>
      </c>
      <c r="G59" s="540" t="n">
        <f aca="false">S59</f>
        <v>6640</v>
      </c>
      <c r="H59" s="540" t="n">
        <f aca="false">0.6*B59</f>
        <v>4262.88</v>
      </c>
      <c r="I59" s="532"/>
      <c r="J59" s="532"/>
      <c r="K59" s="532"/>
      <c r="L59" s="532"/>
      <c r="M59" s="532"/>
      <c r="N59" s="540" t="n">
        <v>940</v>
      </c>
      <c r="O59" s="540" t="n">
        <v>1106</v>
      </c>
      <c r="P59" s="390"/>
      <c r="Q59" s="541"/>
      <c r="R59" s="542" t="n">
        <v>40</v>
      </c>
      <c r="S59" s="540" t="n">
        <f aca="false">(O59-N59)*R59</f>
        <v>6640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26.25" hidden="false" customHeight="false" outlineLevel="0" collapsed="false">
      <c r="A60" s="531" t="s">
        <v>830</v>
      </c>
      <c r="B60" s="393" t="n">
        <f aca="false">G60+D60</f>
        <v>7094.1</v>
      </c>
      <c r="C60" s="393"/>
      <c r="D60" s="393" t="n">
        <f aca="false">E60+F60</f>
        <v>464.1</v>
      </c>
      <c r="E60" s="393" t="n">
        <f aca="false">0.04*G60</f>
        <v>265.2</v>
      </c>
      <c r="F60" s="393" t="n">
        <f aca="false">0.03*G60</f>
        <v>198.9</v>
      </c>
      <c r="G60" s="393" t="n">
        <f aca="false">S60</f>
        <v>6630</v>
      </c>
      <c r="H60" s="393" t="n">
        <f aca="false">0.6*B60</f>
        <v>4256.46</v>
      </c>
      <c r="I60" s="543"/>
      <c r="J60" s="543"/>
      <c r="K60" s="543"/>
      <c r="L60" s="543"/>
      <c r="M60" s="543"/>
      <c r="N60" s="393" t="n">
        <v>1226</v>
      </c>
      <c r="O60" s="393" t="n">
        <v>1447</v>
      </c>
      <c r="P60" s="544"/>
      <c r="Q60" s="392"/>
      <c r="R60" s="533" t="n">
        <v>30</v>
      </c>
      <c r="S60" s="393" t="n">
        <f aca="false">(O60-N60)*R60</f>
        <v>6630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26.25" hidden="false" customHeight="false" outlineLevel="0" collapsed="false">
      <c r="A61" s="545" t="s">
        <v>831</v>
      </c>
      <c r="B61" s="206" t="n">
        <f aca="false">G61</f>
        <v>2981</v>
      </c>
      <c r="C61" s="207"/>
      <c r="D61" s="206" t="n">
        <f aca="false">E61+F61</f>
        <v>208.67</v>
      </c>
      <c r="E61" s="206" t="n">
        <f aca="false">0.04*G61</f>
        <v>119.24</v>
      </c>
      <c r="F61" s="206" t="n">
        <f aca="false">0.03*G61</f>
        <v>89.43</v>
      </c>
      <c r="G61" s="207" t="n">
        <f aca="false">S61</f>
        <v>2981</v>
      </c>
      <c r="H61" s="546" t="n">
        <f aca="false">B61*0.4</f>
        <v>1192.4</v>
      </c>
      <c r="I61" s="216"/>
      <c r="J61" s="216"/>
      <c r="K61" s="216"/>
      <c r="L61" s="216"/>
      <c r="M61" s="216"/>
      <c r="N61" s="207" t="n">
        <v>770</v>
      </c>
      <c r="O61" s="207" t="n">
        <v>3751</v>
      </c>
      <c r="P61" s="547"/>
      <c r="Q61" s="548"/>
      <c r="R61" s="548" t="n">
        <v>1</v>
      </c>
      <c r="S61" s="207" t="n">
        <f aca="false">(O61-N61)*R61</f>
        <v>2981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26.25" hidden="false" customHeight="false" outlineLevel="0" collapsed="false">
      <c r="A62" s="549" t="s">
        <v>832</v>
      </c>
      <c r="B62" s="395" t="n">
        <f aca="false">SUM(B33:B61)-B44</f>
        <v>237492.9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527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26.25" hidden="false" customHeight="fals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26.25" hidden="false" customHeight="false" outlineLevel="0" collapsed="false">
      <c r="A64" s="527"/>
      <c r="B64" s="206" t="n">
        <f aca="false">G64</f>
        <v>1931</v>
      </c>
      <c r="C64" s="207"/>
      <c r="D64" s="206" t="n">
        <f aca="false">E64+F64</f>
        <v>135.17</v>
      </c>
      <c r="E64" s="206" t="n">
        <f aca="false">0.04*G64</f>
        <v>77.24</v>
      </c>
      <c r="F64" s="206" t="n">
        <f aca="false">0.03*G64</f>
        <v>57.93</v>
      </c>
      <c r="G64" s="207" t="n">
        <f aca="false">S64</f>
        <v>1931</v>
      </c>
      <c r="H64" s="546" t="n">
        <f aca="false">B64*0.4</f>
        <v>772.4</v>
      </c>
      <c r="I64" s="216"/>
      <c r="J64" s="216"/>
      <c r="K64" s="216"/>
      <c r="L64" s="216"/>
      <c r="M64" s="216"/>
      <c r="N64" s="207" t="n">
        <v>17662</v>
      </c>
      <c r="O64" s="207" t="n">
        <v>19593</v>
      </c>
      <c r="P64" s="547"/>
      <c r="Q64" s="548"/>
      <c r="R64" s="548" t="n">
        <v>1</v>
      </c>
      <c r="S64" s="207" t="n">
        <f aca="false">(O64-N64)*R64</f>
        <v>1931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25.5" hidden="false" customHeight="true" outlineLevel="0" collapsed="false">
      <c r="A65" s="551" t="s">
        <v>833</v>
      </c>
      <c r="B65" s="389" t="n">
        <f aca="false">(G65+D65)</f>
        <v>589760.459999998</v>
      </c>
      <c r="C65" s="389"/>
      <c r="D65" s="389" t="n">
        <f aca="false">E65+F65</f>
        <v>38582.4599999999</v>
      </c>
      <c r="E65" s="389" t="n">
        <f aca="false">0.04*G65</f>
        <v>22047.1199999999</v>
      </c>
      <c r="F65" s="389" t="n">
        <f aca="false">0.03*G65</f>
        <v>16535.34</v>
      </c>
      <c r="G65" s="389" t="n">
        <f aca="false">(S65+S66)</f>
        <v>551177.999999998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76943.69</v>
      </c>
      <c r="O65" s="391" t="n">
        <v>77889.32</v>
      </c>
      <c r="P65" s="390"/>
      <c r="Q65" s="392" t="s">
        <v>835</v>
      </c>
      <c r="R65" s="389" t="n">
        <v>300</v>
      </c>
      <c r="S65" s="393" t="n">
        <f aca="false">(O65-N65)*R65</f>
        <v>283689.000000001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26.25" hidden="false" customHeight="fals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71111.77</v>
      </c>
      <c r="O66" s="391" t="n">
        <v>72003.4</v>
      </c>
      <c r="P66" s="390"/>
      <c r="Q66" s="392" t="s">
        <v>835</v>
      </c>
      <c r="R66" s="389" t="n">
        <v>300</v>
      </c>
      <c r="S66" s="393" t="n">
        <f aca="false">(O66-N66)*R66</f>
        <v>267488.999999997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B65-(B62+B44+B86+'Декабрь 2020  '!C328)</f>
        <v>123223.479999998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 t="n">
        <f aca="false">G77</f>
        <v>1931</v>
      </c>
      <c r="C77" s="207"/>
      <c r="D77" s="206" t="n">
        <f aca="false">E77+F77</f>
        <v>135.17</v>
      </c>
      <c r="E77" s="206" t="n">
        <f aca="false">0.04*G77</f>
        <v>77.24</v>
      </c>
      <c r="F77" s="206" t="n">
        <f aca="false">0.03*G77</f>
        <v>57.93</v>
      </c>
      <c r="G77" s="207" t="n">
        <f aca="false">S77</f>
        <v>1931</v>
      </c>
      <c r="H77" s="546" t="n">
        <f aca="false">B77*0.4</f>
        <v>772.4</v>
      </c>
      <c r="I77" s="216"/>
      <c r="J77" s="216"/>
      <c r="K77" s="216"/>
      <c r="L77" s="216"/>
      <c r="M77" s="216"/>
      <c r="N77" s="207" t="n">
        <v>17662</v>
      </c>
      <c r="O77" s="207" t="n">
        <v>19593</v>
      </c>
      <c r="P77" s="134"/>
      <c r="Q77" s="135"/>
      <c r="R77" s="135" t="n">
        <v>1</v>
      </c>
      <c r="S77" s="131" t="n">
        <f aca="false">(O77-N77)*R77</f>
        <v>1931</v>
      </c>
      <c r="T77" s="209" t="n">
        <v>2406</v>
      </c>
      <c r="U77" s="210" t="s">
        <v>839</v>
      </c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10138</v>
      </c>
      <c r="C78" s="207"/>
      <c r="D78" s="206" t="n">
        <f aca="false">E78+F78</f>
        <v>709.66</v>
      </c>
      <c r="E78" s="206" t="n">
        <f aca="false">0.04*G78</f>
        <v>405.52</v>
      </c>
      <c r="F78" s="206" t="n">
        <f aca="false">0.03*G78</f>
        <v>304.14</v>
      </c>
      <c r="G78" s="207" t="n">
        <f aca="false">S78</f>
        <v>10138</v>
      </c>
      <c r="H78" s="546" t="n">
        <f aca="false">B78*0.4</f>
        <v>4055.2</v>
      </c>
      <c r="I78" s="216"/>
      <c r="J78" s="216"/>
      <c r="K78" s="216"/>
      <c r="L78" s="216"/>
      <c r="M78" s="216"/>
      <c r="N78" s="206" t="n">
        <v>79936</v>
      </c>
      <c r="O78" s="206" t="n">
        <v>90074</v>
      </c>
      <c r="P78" s="466"/>
      <c r="Q78" s="498"/>
      <c r="R78" s="498" t="n">
        <v>1</v>
      </c>
      <c r="S78" s="149" t="n">
        <f aca="false">(O78-N78)*R78</f>
        <v>10138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2665.37</v>
      </c>
      <c r="C79" s="206"/>
      <c r="D79" s="206" t="n">
        <f aca="false">E79+F79</f>
        <v>174.37</v>
      </c>
      <c r="E79" s="206" t="n">
        <f aca="false">0.04*G79</f>
        <v>99.64</v>
      </c>
      <c r="F79" s="206" t="n">
        <f aca="false">0.03*G79</f>
        <v>74.73</v>
      </c>
      <c r="G79" s="206" t="n">
        <f aca="false">S79</f>
        <v>2491</v>
      </c>
      <c r="H79" s="206" t="n">
        <f aca="false">0.6*B79</f>
        <v>1599.222</v>
      </c>
      <c r="I79" s="208"/>
      <c r="J79" s="208"/>
      <c r="K79" s="208"/>
      <c r="L79" s="208"/>
      <c r="M79" s="208" t="s">
        <v>170</v>
      </c>
      <c r="N79" s="206" t="n">
        <v>32797</v>
      </c>
      <c r="O79" s="206" t="n">
        <v>35288</v>
      </c>
      <c r="P79" s="204"/>
      <c r="Q79" s="276"/>
      <c r="R79" s="239" t="n">
        <v>1</v>
      </c>
      <c r="S79" s="148" t="n">
        <f aca="false">(O79-N79)*R79</f>
        <v>2491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2254.49</v>
      </c>
      <c r="C80" s="329"/>
      <c r="D80" s="329" t="n">
        <f aca="false">E80+F80</f>
        <v>147.49</v>
      </c>
      <c r="E80" s="329" t="n">
        <f aca="false">0.04*G80</f>
        <v>84.28</v>
      </c>
      <c r="F80" s="329" t="n">
        <f aca="false">0.03*G80</f>
        <v>63.21</v>
      </c>
      <c r="G80" s="329" t="n">
        <f aca="false">S80</f>
        <v>2107</v>
      </c>
      <c r="H80" s="329"/>
      <c r="I80" s="208"/>
      <c r="J80" s="208"/>
      <c r="K80" s="208"/>
      <c r="L80" s="208"/>
      <c r="M80" s="208" t="s">
        <v>340</v>
      </c>
      <c r="N80" s="329" t="n">
        <v>25870</v>
      </c>
      <c r="O80" s="329" t="n">
        <v>27977</v>
      </c>
      <c r="P80" s="237"/>
      <c r="Q80" s="561"/>
      <c r="R80" s="194" t="n">
        <v>1</v>
      </c>
      <c r="S80" s="148" t="n">
        <f aca="false">(O80-N80)*R80</f>
        <v>2107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277.13</v>
      </c>
      <c r="C82" s="329"/>
      <c r="D82" s="329" t="n">
        <f aca="false">E82+F82</f>
        <v>18.13</v>
      </c>
      <c r="E82" s="329" t="n">
        <f aca="false">0.04*G82</f>
        <v>10.36</v>
      </c>
      <c r="F82" s="329" t="n">
        <f aca="false">0.03*G82</f>
        <v>7.77</v>
      </c>
      <c r="G82" s="329" t="n">
        <f aca="false">S82</f>
        <v>259</v>
      </c>
      <c r="H82" s="329"/>
      <c r="I82" s="208"/>
      <c r="J82" s="208"/>
      <c r="K82" s="208"/>
      <c r="L82" s="208"/>
      <c r="M82" s="208" t="s">
        <v>340</v>
      </c>
      <c r="N82" s="329" t="n">
        <v>4505</v>
      </c>
      <c r="O82" s="329" t="n">
        <v>4764</v>
      </c>
      <c r="P82" s="237"/>
      <c r="Q82" s="561"/>
      <c r="R82" s="194" t="n">
        <v>1</v>
      </c>
      <c r="S82" s="194" t="n">
        <f aca="false">O82-N82</f>
        <v>259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1432.73</v>
      </c>
      <c r="C83" s="206"/>
      <c r="D83" s="206" t="n">
        <f aca="false">E83+F83</f>
        <v>93.73</v>
      </c>
      <c r="E83" s="206" t="n">
        <f aca="false">0.04*G83</f>
        <v>53.56</v>
      </c>
      <c r="F83" s="206" t="n">
        <f aca="false">0.03*G83</f>
        <v>40.17</v>
      </c>
      <c r="G83" s="206" t="n">
        <f aca="false">S83</f>
        <v>1339</v>
      </c>
      <c r="H83" s="206" t="n">
        <f aca="false">0.6*B83</f>
        <v>859.638</v>
      </c>
      <c r="I83" s="208"/>
      <c r="J83" s="208"/>
      <c r="K83" s="208"/>
      <c r="L83" s="208"/>
      <c r="M83" s="208"/>
      <c r="N83" s="206" t="n">
        <v>22823</v>
      </c>
      <c r="O83" s="206" t="n">
        <v>24162</v>
      </c>
      <c r="P83" s="9"/>
      <c r="Q83" s="151"/>
      <c r="R83" s="206" t="n">
        <v>1</v>
      </c>
      <c r="S83" s="206" t="n">
        <f aca="false">(O83-N83)*R83</f>
        <v>1339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426.93</v>
      </c>
      <c r="C84" s="329"/>
      <c r="D84" s="329" t="n">
        <f aca="false">E84+F84</f>
        <v>27.93</v>
      </c>
      <c r="E84" s="329" t="n">
        <f aca="false">0.04*G84</f>
        <v>15.96</v>
      </c>
      <c r="F84" s="329" t="n">
        <f aca="false">0.03*G84</f>
        <v>11.97</v>
      </c>
      <c r="G84" s="329" t="n">
        <f aca="false">S84</f>
        <v>399</v>
      </c>
      <c r="H84" s="329"/>
      <c r="I84" s="208"/>
      <c r="J84" s="208"/>
      <c r="K84" s="208"/>
      <c r="L84" s="208"/>
      <c r="M84" s="208" t="s">
        <v>340</v>
      </c>
      <c r="N84" s="329" t="n">
        <v>12397</v>
      </c>
      <c r="O84" s="329" t="n">
        <v>12796</v>
      </c>
      <c r="P84" s="237"/>
      <c r="Q84" s="561"/>
      <c r="R84" s="194" t="n">
        <v>1</v>
      </c>
      <c r="S84" s="194" t="n">
        <f aca="false">O84-N84</f>
        <v>399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9581</v>
      </c>
      <c r="C85" s="207"/>
      <c r="D85" s="206" t="n">
        <f aca="false">E85+F85</f>
        <v>670.67</v>
      </c>
      <c r="E85" s="206" t="n">
        <f aca="false">0.04*G85</f>
        <v>383.24</v>
      </c>
      <c r="F85" s="206" t="n">
        <f aca="false">0.03*G85</f>
        <v>287.43</v>
      </c>
      <c r="G85" s="207" t="n">
        <f aca="false">S85</f>
        <v>9581</v>
      </c>
      <c r="H85" s="546" t="n">
        <f aca="false">B85*0.4</f>
        <v>3832.4</v>
      </c>
      <c r="I85" s="216"/>
      <c r="J85" s="216"/>
      <c r="K85" s="216"/>
      <c r="L85" s="216"/>
      <c r="M85" s="216"/>
      <c r="N85" s="207" t="n">
        <v>96674</v>
      </c>
      <c r="O85" s="207" t="n">
        <v>106255</v>
      </c>
      <c r="P85" s="466"/>
      <c r="Q85" s="498"/>
      <c r="R85" s="498" t="n">
        <v>1</v>
      </c>
      <c r="S85" s="149" t="n">
        <f aca="false">(O85-N85)*R85</f>
        <v>9581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</f>
        <v>29206.65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300" activePane="bottomRight" state="frozen"/>
      <selection pane="topLeft" activeCell="A1" activeCellId="0" sqref="A1"/>
      <selection pane="topRight" activeCell="B1" activeCellId="0" sqref="B1"/>
      <selection pane="bottomLeft" activeCell="A300" activeCellId="0" sqref="A300"/>
      <selection pane="bottomRight" activeCell="C323" activeCellId="0" sqref="C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3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843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2925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2925</v>
      </c>
      <c r="I8" s="148" t="n">
        <f aca="false">0.4*C8</f>
        <v>1170</v>
      </c>
      <c r="J8" s="24"/>
      <c r="K8" s="24"/>
      <c r="L8" s="24"/>
      <c r="M8" s="566"/>
      <c r="N8" s="25"/>
      <c r="O8" s="148" t="n">
        <v>596469</v>
      </c>
      <c r="P8" s="148" t="n">
        <v>598630</v>
      </c>
      <c r="Q8" s="204"/>
      <c r="R8" s="226"/>
      <c r="S8" s="148" t="n">
        <v>1</v>
      </c>
      <c r="T8" s="148" t="n">
        <f aca="false">(P8-O8)*S8</f>
        <v>2161</v>
      </c>
      <c r="U8" s="152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274128</v>
      </c>
      <c r="P9" s="194" t="n">
        <v>274892</v>
      </c>
      <c r="Q9" s="204"/>
      <c r="R9" s="567"/>
      <c r="S9" s="194" t="n">
        <v>1</v>
      </c>
      <c r="T9" s="148" t="n">
        <f aca="false">(P9-O9)*S9</f>
        <v>764</v>
      </c>
      <c r="U9" s="152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11747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11747</v>
      </c>
      <c r="I10" s="148" t="n">
        <f aca="false">0.4*C10</f>
        <v>4698.8</v>
      </c>
      <c r="J10" s="24"/>
      <c r="K10" s="24"/>
      <c r="L10" s="24"/>
      <c r="M10" s="24"/>
      <c r="N10" s="25"/>
      <c r="O10" s="194" t="n">
        <v>5572.4</v>
      </c>
      <c r="P10" s="194" t="n">
        <v>6132.2</v>
      </c>
      <c r="Q10" s="204"/>
      <c r="R10" s="276"/>
      <c r="S10" s="194" t="n">
        <v>15</v>
      </c>
      <c r="T10" s="148" t="n">
        <f aca="false">(P10-O10)*S10</f>
        <v>8397</v>
      </c>
      <c r="U10" s="152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49871</v>
      </c>
      <c r="P11" s="194" t="n">
        <v>53221</v>
      </c>
      <c r="Q11" s="204"/>
      <c r="R11" s="276"/>
      <c r="S11" s="194" t="n">
        <v>1</v>
      </c>
      <c r="T11" s="148" t="n">
        <f aca="false">(P11-O11)*S11</f>
        <v>3350</v>
      </c>
      <c r="U11" s="152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62131.62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433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10882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10882</v>
      </c>
      <c r="I14" s="148" t="n">
        <f aca="false">0.4*C14</f>
        <v>4352.8</v>
      </c>
      <c r="J14" s="162" t="s">
        <v>16</v>
      </c>
      <c r="K14" s="162"/>
      <c r="L14" s="162"/>
      <c r="M14" s="25"/>
      <c r="N14" s="25"/>
      <c r="O14" s="148" t="n">
        <v>2401</v>
      </c>
      <c r="P14" s="148" t="n">
        <v>2945.1</v>
      </c>
      <c r="Q14" s="226" t="s">
        <v>29</v>
      </c>
      <c r="R14" s="226"/>
      <c r="S14" s="148" t="n">
        <v>20</v>
      </c>
      <c r="T14" s="148" t="n">
        <f aca="false">(P14-O14)*S14</f>
        <v>10882</v>
      </c>
      <c r="U14" s="152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H16+E16</f>
        <v>1056.09</v>
      </c>
      <c r="D16" s="148"/>
      <c r="E16" s="148" t="n">
        <f aca="false">F16+G16</f>
        <v>69.09</v>
      </c>
      <c r="F16" s="148" t="n">
        <f aca="false">0.04*H16</f>
        <v>39.48</v>
      </c>
      <c r="G16" s="148" t="n">
        <f aca="false">0.03*H16</f>
        <v>29.61</v>
      </c>
      <c r="H16" s="148" t="n">
        <f aca="false">T16</f>
        <v>987</v>
      </c>
      <c r="I16" s="148" t="n">
        <f aca="false">0.6*C16</f>
        <v>633.654</v>
      </c>
      <c r="J16" s="25"/>
      <c r="K16" s="25"/>
      <c r="L16" s="25"/>
      <c r="M16" s="25"/>
      <c r="N16" s="25"/>
      <c r="O16" s="148" t="n">
        <v>49763</v>
      </c>
      <c r="P16" s="148" t="n">
        <v>50750</v>
      </c>
      <c r="Q16" s="204"/>
      <c r="R16" s="562"/>
      <c r="S16" s="239" t="n">
        <v>1</v>
      </c>
      <c r="T16" s="148" t="n">
        <f aca="false">(P16-O16)*S16</f>
        <v>987</v>
      </c>
      <c r="U16" s="152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12553</v>
      </c>
      <c r="D17" s="429"/>
      <c r="E17" s="429"/>
      <c r="F17" s="429"/>
      <c r="G17" s="429"/>
      <c r="H17" s="429" t="n">
        <f aca="false">T17</f>
        <v>12553</v>
      </c>
      <c r="I17" s="429" t="n">
        <f aca="false">0.2*C17</f>
        <v>2510.6</v>
      </c>
      <c r="J17" s="569"/>
      <c r="K17" s="569"/>
      <c r="L17" s="569"/>
      <c r="M17" s="430"/>
      <c r="N17" s="430"/>
      <c r="O17" s="429" t="n">
        <v>577152</v>
      </c>
      <c r="P17" s="429" t="n">
        <v>589705</v>
      </c>
      <c r="Q17" s="431" t="s">
        <v>35</v>
      </c>
      <c r="R17" s="431"/>
      <c r="S17" s="429" t="n">
        <v>1</v>
      </c>
      <c r="T17" s="429" t="n">
        <f aca="false">P17-O17</f>
        <v>12553</v>
      </c>
      <c r="U17" s="432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314.400000000001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314.400000000001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856.9345</v>
      </c>
      <c r="P18" s="469" t="n">
        <v>864.7945</v>
      </c>
      <c r="Q18" s="226" t="s">
        <v>39</v>
      </c>
      <c r="R18" s="226"/>
      <c r="S18" s="148" t="n">
        <v>40</v>
      </c>
      <c r="T18" s="148" t="n">
        <f aca="false">(P18-O18)*S18</f>
        <v>314.400000000001</v>
      </c>
      <c r="U18" s="152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152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17838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17838</v>
      </c>
      <c r="I21" s="148" t="n">
        <f aca="false">0.4*C21</f>
        <v>7135.2</v>
      </c>
      <c r="J21" s="25"/>
      <c r="K21" s="162"/>
      <c r="L21" s="162"/>
      <c r="M21" s="25"/>
      <c r="N21" s="25"/>
      <c r="O21" s="148" t="n">
        <v>1890.4</v>
      </c>
      <c r="P21" s="148" t="n">
        <v>2782.3</v>
      </c>
      <c r="Q21" s="259"/>
      <c r="R21" s="259"/>
      <c r="S21" s="148" t="n">
        <v>20</v>
      </c>
      <c r="T21" s="148" t="n">
        <f aca="false">(P21-O21)*S21</f>
        <v>17838</v>
      </c>
      <c r="U21" s="152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95.23</v>
      </c>
      <c r="D22" s="148"/>
      <c r="E22" s="148" t="n">
        <f aca="false">F22+G22</f>
        <v>6.23</v>
      </c>
      <c r="F22" s="148" t="n">
        <f aca="false">0.04*H22</f>
        <v>3.56</v>
      </c>
      <c r="G22" s="148" t="n">
        <f aca="false">0.03*H22</f>
        <v>2.67</v>
      </c>
      <c r="H22" s="148" t="n">
        <f aca="false">T22</f>
        <v>89</v>
      </c>
      <c r="I22" s="148" t="n">
        <f aca="false">0.6*C22</f>
        <v>57.138</v>
      </c>
      <c r="J22" s="25"/>
      <c r="K22" s="25"/>
      <c r="L22" s="25"/>
      <c r="M22" s="25"/>
      <c r="N22" s="25"/>
      <c r="O22" s="148" t="n">
        <v>26443</v>
      </c>
      <c r="P22" s="148" t="n">
        <v>26532</v>
      </c>
      <c r="Q22" s="204"/>
      <c r="R22" s="562"/>
      <c r="S22" s="239" t="n">
        <v>1</v>
      </c>
      <c r="T22" s="148" t="n">
        <f aca="false">(P22-O22)*S22</f>
        <v>89</v>
      </c>
      <c r="U22" s="152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574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574"/>
      <c r="V24" s="433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6" t="s">
        <v>51</v>
      </c>
      <c r="C25" s="148" t="n">
        <f aca="false">H25+E25</f>
        <v>20100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20100</v>
      </c>
      <c r="I25" s="148" t="n">
        <f aca="false">0.4*C25</f>
        <v>8040</v>
      </c>
      <c r="J25" s="162"/>
      <c r="K25" s="162"/>
      <c r="L25" s="162"/>
      <c r="M25" s="25"/>
      <c r="N25" s="25"/>
      <c r="O25" s="148" t="n">
        <v>47335.2</v>
      </c>
      <c r="P25" s="148" t="n">
        <v>47402.2</v>
      </c>
      <c r="Q25" s="226" t="s">
        <v>52</v>
      </c>
      <c r="R25" s="226"/>
      <c r="S25" s="148" t="n">
        <v>300</v>
      </c>
      <c r="T25" s="148" t="n">
        <f aca="false">(P25-O25)*S25</f>
        <v>20100</v>
      </c>
      <c r="U25" s="152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432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6360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6360</v>
      </c>
      <c r="I27" s="148" t="n">
        <f aca="false">0.4*C27</f>
        <v>2544</v>
      </c>
      <c r="J27" s="162"/>
      <c r="K27" s="162"/>
      <c r="L27" s="162"/>
      <c r="M27" s="25"/>
      <c r="N27" s="25"/>
      <c r="O27" s="148" t="n">
        <v>3215</v>
      </c>
      <c r="P27" s="148" t="n">
        <v>3268</v>
      </c>
      <c r="Q27" s="204"/>
      <c r="R27" s="576"/>
      <c r="S27" s="148" t="n">
        <v>120</v>
      </c>
      <c r="T27" s="148" t="n">
        <f aca="false">(P27-O27)*S27</f>
        <v>6360</v>
      </c>
      <c r="U27" s="577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11.9999999996726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11.9999999996726</v>
      </c>
      <c r="I28" s="148" t="n">
        <f aca="false">0.4*C28</f>
        <v>4.79999999986903</v>
      </c>
      <c r="J28" s="162"/>
      <c r="K28" s="162"/>
      <c r="L28" s="162"/>
      <c r="M28" s="25"/>
      <c r="N28" s="25"/>
      <c r="O28" s="148" t="n">
        <v>14852.1</v>
      </c>
      <c r="P28" s="148" t="n">
        <v>14875.8</v>
      </c>
      <c r="Q28" s="204"/>
      <c r="R28" s="576"/>
      <c r="S28" s="148" t="n">
        <v>300</v>
      </c>
      <c r="T28" s="148" t="n">
        <f aca="false">(P28-O28)*S28-T32-T27</f>
        <v>11.9999999996726</v>
      </c>
      <c r="U28" s="152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14998.4682000004</v>
      </c>
      <c r="D30" s="148"/>
      <c r="E30" s="148" t="n">
        <f aca="false">F30+G30</f>
        <v>981.208200000027</v>
      </c>
      <c r="F30" s="148" t="n">
        <f aca="false">0.04*H30</f>
        <v>560.690400000016</v>
      </c>
      <c r="G30" s="148" t="n">
        <f aca="false">0.03*H30</f>
        <v>420.517800000012</v>
      </c>
      <c r="H30" s="148" t="n">
        <f aca="false">T30</f>
        <v>14017.2600000004</v>
      </c>
      <c r="I30" s="148" t="n">
        <f aca="false">T31</f>
        <v>40000</v>
      </c>
      <c r="J30" s="162"/>
      <c r="K30" s="162"/>
      <c r="L30" s="162"/>
      <c r="M30" s="25"/>
      <c r="N30" s="25"/>
      <c r="O30" s="148" t="n">
        <v>40656.806</v>
      </c>
      <c r="P30" s="148" t="n">
        <v>40890.427</v>
      </c>
      <c r="Q30" s="204"/>
      <c r="R30" s="362"/>
      <c r="S30" s="148" t="n">
        <v>60</v>
      </c>
      <c r="T30" s="148" t="n">
        <f aca="false">(P30-O30)*S30</f>
        <v>14017.2600000004</v>
      </c>
      <c r="U30" s="152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40000</v>
      </c>
      <c r="D31" s="148"/>
      <c r="E31" s="148" t="n">
        <f aca="false">F31+G31</f>
        <v>2800</v>
      </c>
      <c r="F31" s="148" t="n">
        <f aca="false">0.04*H31</f>
        <v>1600</v>
      </c>
      <c r="G31" s="148" t="n">
        <f aca="false">0.03*H31</f>
        <v>1200</v>
      </c>
      <c r="H31" s="148" t="n">
        <f aca="false">T31</f>
        <v>40000</v>
      </c>
      <c r="I31" s="148" t="n">
        <f aca="false">0.6*C31</f>
        <v>24000</v>
      </c>
      <c r="J31" s="25"/>
      <c r="K31" s="25"/>
      <c r="L31" s="25"/>
      <c r="M31" s="25"/>
      <c r="N31" s="25"/>
      <c r="O31" s="148" t="n">
        <v>8143.9</v>
      </c>
      <c r="P31" s="148" t="n">
        <v>8393.9</v>
      </c>
      <c r="Q31" s="204"/>
      <c r="R31" s="562"/>
      <c r="S31" s="239" t="n">
        <v>160</v>
      </c>
      <c r="T31" s="148" t="n">
        <f aca="false">(P31-O31)*S31</f>
        <v>40000</v>
      </c>
      <c r="U31" s="152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67</v>
      </c>
      <c r="C32" s="148" t="n">
        <f aca="false">H32+E32</f>
        <v>789.66</v>
      </c>
      <c r="D32" s="148"/>
      <c r="E32" s="148" t="n">
        <f aca="false">F32+G32</f>
        <v>51.66</v>
      </c>
      <c r="F32" s="148" t="n">
        <f aca="false">0.04*H32</f>
        <v>29.52</v>
      </c>
      <c r="G32" s="148" t="n">
        <f aca="false">0.03*H32</f>
        <v>22.14</v>
      </c>
      <c r="H32" s="148" t="n">
        <f aca="false">T32</f>
        <v>738</v>
      </c>
      <c r="I32" s="190" t="n">
        <f aca="false">T33-I34</f>
        <v>1223</v>
      </c>
      <c r="J32" s="162"/>
      <c r="K32" s="162"/>
      <c r="L32" s="162"/>
      <c r="M32" s="25"/>
      <c r="N32" s="25"/>
      <c r="O32" s="148" t="n">
        <v>3.9</v>
      </c>
      <c r="P32" s="148" t="n">
        <v>16.2</v>
      </c>
      <c r="Q32" s="204"/>
      <c r="R32" s="362"/>
      <c r="S32" s="148" t="n">
        <v>60</v>
      </c>
      <c r="T32" s="148" t="n">
        <f aca="false">(P32-O32)*S32</f>
        <v>738</v>
      </c>
      <c r="U32" s="152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1" t="s">
        <v>69</v>
      </c>
      <c r="C33" s="148" t="n">
        <f aca="false">H33+E33</f>
        <v>1308.61</v>
      </c>
      <c r="D33" s="148"/>
      <c r="E33" s="148" t="n">
        <f aca="false">F33+G33</f>
        <v>85.61</v>
      </c>
      <c r="F33" s="148" t="n">
        <f aca="false">0.04*H33</f>
        <v>48.92</v>
      </c>
      <c r="G33" s="148" t="n">
        <f aca="false">0.03*H33</f>
        <v>36.69</v>
      </c>
      <c r="H33" s="148" t="n">
        <f aca="false">T33</f>
        <v>1223</v>
      </c>
      <c r="I33" s="148" t="n">
        <f aca="false">0.6*C33</f>
        <v>785.166</v>
      </c>
      <c r="J33" s="25"/>
      <c r="K33" s="25"/>
      <c r="L33" s="25"/>
      <c r="M33" s="25"/>
      <c r="N33" s="25"/>
      <c r="O33" s="148" t="n">
        <v>24897</v>
      </c>
      <c r="P33" s="148" t="n">
        <v>26120</v>
      </c>
      <c r="Q33" s="204"/>
      <c r="R33" s="562"/>
      <c r="S33" s="239" t="n">
        <v>1</v>
      </c>
      <c r="T33" s="148" t="n">
        <f aca="false">(P33-O33)*S33</f>
        <v>1223</v>
      </c>
      <c r="U33" s="152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299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299</v>
      </c>
      <c r="I35" s="148" t="n">
        <f aca="false">0.4*C35</f>
        <v>119.6</v>
      </c>
      <c r="J35" s="162"/>
      <c r="K35" s="162"/>
      <c r="L35" s="162"/>
      <c r="M35" s="25"/>
      <c r="N35" s="25"/>
      <c r="O35" s="148" t="n">
        <v>4833</v>
      </c>
      <c r="P35" s="148" t="n">
        <v>5132</v>
      </c>
      <c r="Q35" s="204"/>
      <c r="R35" s="576"/>
      <c r="S35" s="148" t="n">
        <v>1</v>
      </c>
      <c r="T35" s="148" t="n">
        <f aca="false">(P35-O35)*S35</f>
        <v>299</v>
      </c>
      <c r="U35" s="432" t="n">
        <v>9051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9605.99999999994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9605.99999999994</v>
      </c>
      <c r="I36" s="148" t="n">
        <f aca="false">0.4*C36</f>
        <v>3842.39999999998</v>
      </c>
      <c r="J36" s="162"/>
      <c r="K36" s="162"/>
      <c r="L36" s="162"/>
      <c r="M36" s="25"/>
      <c r="N36" s="25"/>
      <c r="O36" s="148" t="n">
        <v>28811.7</v>
      </c>
      <c r="P36" s="148" t="n">
        <v>28939</v>
      </c>
      <c r="Q36" s="204"/>
      <c r="R36" s="276"/>
      <c r="S36" s="148" t="n">
        <v>80</v>
      </c>
      <c r="T36" s="148" t="n">
        <f aca="false">(P36-O36)*S36-T35-T271-T272-T270-T279-T280-T282-T284</f>
        <v>9605.99999999994</v>
      </c>
      <c r="U36" s="152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281.41</v>
      </c>
      <c r="D37" s="148"/>
      <c r="E37" s="148" t="n">
        <f aca="false">F37+G37</f>
        <v>18.41</v>
      </c>
      <c r="F37" s="148" t="n">
        <f aca="false">0.04*H37</f>
        <v>10.52</v>
      </c>
      <c r="G37" s="148" t="n">
        <f aca="false">0.03*H37</f>
        <v>7.89</v>
      </c>
      <c r="H37" s="148" t="n">
        <f aca="false">T37</f>
        <v>263</v>
      </c>
      <c r="I37" s="148" t="n">
        <f aca="false">0.6*C37</f>
        <v>168.846</v>
      </c>
      <c r="J37" s="25"/>
      <c r="K37" s="25"/>
      <c r="L37" s="25"/>
      <c r="M37" s="25"/>
      <c r="N37" s="25"/>
      <c r="O37" s="148" t="n">
        <v>78285</v>
      </c>
      <c r="P37" s="148" t="n">
        <v>78548</v>
      </c>
      <c r="Q37" s="204"/>
      <c r="R37" s="562"/>
      <c r="S37" s="239" t="n">
        <v>1</v>
      </c>
      <c r="T37" s="148" t="n">
        <f aca="false">(P37-O37)*S37</f>
        <v>263</v>
      </c>
      <c r="U37" s="191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1369.59999999997</v>
      </c>
      <c r="D39" s="148"/>
      <c r="E39" s="148" t="n">
        <f aca="false">F39+G39</f>
        <v>89.599999999998</v>
      </c>
      <c r="F39" s="148" t="n">
        <f aca="false">0.04*H39</f>
        <v>51.1999999999988</v>
      </c>
      <c r="G39" s="149" t="n">
        <f aca="false">0.03*H39</f>
        <v>38.3999999999991</v>
      </c>
      <c r="H39" s="148" t="n">
        <f aca="false">T39-H214-H216-H215-H213-H188-H169-H232-H233</f>
        <v>1279.99999999997</v>
      </c>
      <c r="I39" s="148" t="n">
        <f aca="false">0.4*C39</f>
        <v>547.839999999988</v>
      </c>
      <c r="J39" s="162"/>
      <c r="K39" s="162"/>
      <c r="L39" s="162"/>
      <c r="M39" s="25"/>
      <c r="N39" s="25"/>
      <c r="O39" s="579" t="n">
        <v>15663.2</v>
      </c>
      <c r="P39" s="579" t="n">
        <v>15780.5</v>
      </c>
      <c r="Q39" s="204"/>
      <c r="R39" s="226"/>
      <c r="S39" s="148" t="n">
        <v>40</v>
      </c>
      <c r="T39" s="148" t="n">
        <f aca="false">(P39-O39)*S39</f>
        <v>4691.99999999997</v>
      </c>
      <c r="U39" s="152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877.4</v>
      </c>
      <c r="D40" s="148"/>
      <c r="E40" s="148" t="n">
        <f aca="false">F40+G40</f>
        <v>57.4</v>
      </c>
      <c r="F40" s="148" t="n">
        <f aca="false">0.04*H40</f>
        <v>32.8</v>
      </c>
      <c r="G40" s="149" t="n">
        <f aca="false">0.03*H40</f>
        <v>24.6</v>
      </c>
      <c r="H40" s="148" t="n">
        <f aca="false">T40-T232</f>
        <v>820</v>
      </c>
      <c r="I40" s="148" t="n">
        <f aca="false">0.4*C40</f>
        <v>350.96</v>
      </c>
      <c r="J40" s="162"/>
      <c r="K40" s="162"/>
      <c r="L40" s="162"/>
      <c r="M40" s="25"/>
      <c r="N40" s="25"/>
      <c r="O40" s="148" t="n">
        <v>34927</v>
      </c>
      <c r="P40" s="148" t="n">
        <v>34980</v>
      </c>
      <c r="Q40" s="204"/>
      <c r="R40" s="226"/>
      <c r="S40" s="148" t="n">
        <v>40</v>
      </c>
      <c r="T40" s="148" t="n">
        <f aca="false">(P40-O40)*S40</f>
        <v>2120</v>
      </c>
      <c r="U40" s="152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895</v>
      </c>
      <c r="D41" s="207"/>
      <c r="E41" s="206" t="n">
        <f aca="false">F41+G41</f>
        <v>62.65</v>
      </c>
      <c r="F41" s="206" t="n">
        <f aca="false">0.04*H41</f>
        <v>35.8</v>
      </c>
      <c r="G41" s="206" t="n">
        <f aca="false">0.03*H41</f>
        <v>26.85</v>
      </c>
      <c r="H41" s="207" t="n">
        <f aca="false">T41</f>
        <v>895</v>
      </c>
      <c r="I41" s="546" t="n">
        <f aca="false">C41*0.4</f>
        <v>358</v>
      </c>
      <c r="J41" s="216"/>
      <c r="K41" s="216"/>
      <c r="L41" s="216"/>
      <c r="M41" s="216"/>
      <c r="N41" s="216"/>
      <c r="O41" s="207" t="n">
        <v>19593</v>
      </c>
      <c r="P41" s="207" t="n">
        <v>20488</v>
      </c>
      <c r="Q41" s="547"/>
      <c r="R41" s="548"/>
      <c r="S41" s="548" t="n">
        <v>1</v>
      </c>
      <c r="T41" s="207" t="n">
        <f aca="false">(P41-O41)*S41</f>
        <v>895</v>
      </c>
      <c r="U41" s="209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1628</v>
      </c>
      <c r="D42" s="149"/>
      <c r="E42" s="148" t="n">
        <f aca="false">F42+G42</f>
        <v>113.96</v>
      </c>
      <c r="F42" s="148" t="n">
        <f aca="false">0.04*H42</f>
        <v>65.12</v>
      </c>
      <c r="G42" s="148" t="n">
        <f aca="false">0.03*H42</f>
        <v>48.84</v>
      </c>
      <c r="H42" s="149" t="n">
        <f aca="false">T42</f>
        <v>1628</v>
      </c>
      <c r="I42" s="579" t="n">
        <f aca="false">C42*0.4</f>
        <v>651.2</v>
      </c>
      <c r="J42" s="162"/>
      <c r="K42" s="162"/>
      <c r="L42" s="162"/>
      <c r="M42" s="162"/>
      <c r="N42" s="162"/>
      <c r="O42" s="149" t="n">
        <v>34635</v>
      </c>
      <c r="P42" s="149" t="n">
        <v>36263</v>
      </c>
      <c r="Q42" s="466"/>
      <c r="R42" s="498"/>
      <c r="S42" s="498" t="n">
        <v>1</v>
      </c>
      <c r="T42" s="149" t="n">
        <f aca="false">(P42-O42)*S42</f>
        <v>1628</v>
      </c>
      <c r="U42" s="152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619</v>
      </c>
      <c r="D43" s="148"/>
      <c r="E43" s="148"/>
      <c r="F43" s="148"/>
      <c r="G43" s="149" t="n">
        <v>0</v>
      </c>
      <c r="H43" s="148" t="n">
        <f aca="false">T43</f>
        <v>619</v>
      </c>
      <c r="I43" s="148" t="n">
        <f aca="false">0.4*C43</f>
        <v>247.6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340.45</v>
      </c>
      <c r="O43" s="148" t="n">
        <v>44961</v>
      </c>
      <c r="P43" s="148" t="n">
        <v>45580</v>
      </c>
      <c r="Q43" s="204"/>
      <c r="R43" s="276"/>
      <c r="S43" s="148" t="n">
        <v>1</v>
      </c>
      <c r="T43" s="148" t="n">
        <f aca="false">(P43-O43)*S43</f>
        <v>619</v>
      </c>
      <c r="U43" s="152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16779.4404000005</v>
      </c>
      <c r="D44" s="190"/>
      <c r="E44" s="190" t="n">
        <f aca="false">F44+G44</f>
        <v>1097.72040000003</v>
      </c>
      <c r="F44" s="190" t="n">
        <f aca="false">0.04*H44</f>
        <v>627.26880000002</v>
      </c>
      <c r="G44" s="190" t="n">
        <f aca="false">0.03*H44</f>
        <v>470.451600000015</v>
      </c>
      <c r="H44" s="190" t="n">
        <f aca="false">T44</f>
        <v>15681.7200000005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39950.907</v>
      </c>
      <c r="P44" s="148" t="n">
        <v>40081.588</v>
      </c>
      <c r="Q44" s="25" t="s">
        <v>35</v>
      </c>
      <c r="R44" s="226"/>
      <c r="S44" s="239" t="n">
        <v>120</v>
      </c>
      <c r="T44" s="148" t="n">
        <f aca="false">(P44-O44)*S44</f>
        <v>15681.7200000005</v>
      </c>
      <c r="U44" s="152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978</v>
      </c>
      <c r="D45" s="206"/>
      <c r="E45" s="206"/>
      <c r="F45" s="206"/>
      <c r="G45" s="207" t="n">
        <v>0</v>
      </c>
      <c r="H45" s="206" t="n">
        <f aca="false">T45</f>
        <v>978</v>
      </c>
      <c r="I45" s="206" t="n">
        <f aca="false">0.4*C45</f>
        <v>391.2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537.9</v>
      </c>
      <c r="O45" s="206" t="n">
        <v>287121</v>
      </c>
      <c r="P45" s="206" t="n">
        <v>288099</v>
      </c>
      <c r="Q45" s="9"/>
      <c r="R45" s="151"/>
      <c r="S45" s="206" t="n">
        <v>1</v>
      </c>
      <c r="T45" s="206" t="n">
        <f aca="false">(P45-O45)*S45</f>
        <v>978</v>
      </c>
      <c r="U45" s="209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37.0999999999999</v>
      </c>
      <c r="D46" s="149"/>
      <c r="E46" s="148" t="n">
        <f aca="false">F46+G46</f>
        <v>2.59699999999999</v>
      </c>
      <c r="F46" s="148" t="n">
        <f aca="false">0.04*H46</f>
        <v>1.484</v>
      </c>
      <c r="G46" s="148" t="n">
        <f aca="false">0.03*H46</f>
        <v>1.113</v>
      </c>
      <c r="H46" s="149" t="n">
        <f aca="false">T46</f>
        <v>37.0999999999999</v>
      </c>
      <c r="I46" s="579" t="n">
        <f aca="false">C46*0.4</f>
        <v>14.84</v>
      </c>
      <c r="J46" s="162"/>
      <c r="K46" s="162"/>
      <c r="L46" s="162"/>
      <c r="M46" s="162"/>
      <c r="N46" s="162"/>
      <c r="O46" s="149" t="n">
        <v>2386.9</v>
      </c>
      <c r="P46" s="149" t="n">
        <v>2424</v>
      </c>
      <c r="Q46" s="466"/>
      <c r="R46" s="498"/>
      <c r="S46" s="498" t="n">
        <v>1</v>
      </c>
      <c r="T46" s="149" t="n">
        <f aca="false">(P46-O46)*S46</f>
        <v>37.0999999999999</v>
      </c>
      <c r="U46" s="152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4889</v>
      </c>
      <c r="D47" s="149"/>
      <c r="E47" s="148" t="n">
        <f aca="false">F47+G47</f>
        <v>342.23</v>
      </c>
      <c r="F47" s="148" t="n">
        <f aca="false">0.04*H47</f>
        <v>195.56</v>
      </c>
      <c r="G47" s="148" t="n">
        <f aca="false">0.03*H47</f>
        <v>146.67</v>
      </c>
      <c r="H47" s="149" t="n">
        <f aca="false">T47</f>
        <v>4889</v>
      </c>
      <c r="I47" s="579" t="n">
        <f aca="false">C47*0.4</f>
        <v>1955.6</v>
      </c>
      <c r="J47" s="162"/>
      <c r="K47" s="162"/>
      <c r="L47" s="162"/>
      <c r="M47" s="162"/>
      <c r="N47" s="162"/>
      <c r="O47" s="149" t="n">
        <v>106255</v>
      </c>
      <c r="P47" s="149" t="n">
        <v>111144</v>
      </c>
      <c r="Q47" s="466"/>
      <c r="R47" s="498"/>
      <c r="S47" s="498" t="n">
        <v>1</v>
      </c>
      <c r="T47" s="149" t="n">
        <f aca="false">(P47-O47)*S47</f>
        <v>4889</v>
      </c>
      <c r="U47" s="152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6038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6038</v>
      </c>
      <c r="I48" s="148" t="n">
        <f aca="false">0.4*C48</f>
        <v>2415.2</v>
      </c>
      <c r="J48" s="162"/>
      <c r="K48" s="162"/>
      <c r="L48" s="162"/>
      <c r="M48" s="25"/>
      <c r="N48" s="25"/>
      <c r="O48" s="148" t="n">
        <v>90074</v>
      </c>
      <c r="P48" s="148" t="n">
        <v>96112</v>
      </c>
      <c r="Q48" s="204"/>
      <c r="R48" s="576"/>
      <c r="S48" s="148" t="n">
        <v>1</v>
      </c>
      <c r="T48" s="148" t="n">
        <f aca="false">(P48-O48)*S48</f>
        <v>6038</v>
      </c>
      <c r="U48" s="432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2002</v>
      </c>
      <c r="D49" s="149"/>
      <c r="E49" s="148" t="n">
        <f aca="false">F49+G49</f>
        <v>140.14</v>
      </c>
      <c r="F49" s="148" t="n">
        <f aca="false">0.04*H49</f>
        <v>80.08</v>
      </c>
      <c r="G49" s="148" t="n">
        <f aca="false">0.03*H49</f>
        <v>60.06</v>
      </c>
      <c r="H49" s="149" t="n">
        <f aca="false">T49</f>
        <v>2002</v>
      </c>
      <c r="I49" s="579" t="n">
        <f aca="false">C49*0.4</f>
        <v>800.8</v>
      </c>
      <c r="J49" s="162"/>
      <c r="K49" s="162"/>
      <c r="L49" s="162"/>
      <c r="M49" s="162"/>
      <c r="N49" s="162"/>
      <c r="O49" s="149" t="n">
        <v>64435</v>
      </c>
      <c r="P49" s="149" t="n">
        <v>67229</v>
      </c>
      <c r="Q49" s="466"/>
      <c r="R49" s="498"/>
      <c r="S49" s="498" t="n">
        <v>1</v>
      </c>
      <c r="T49" s="149" t="n">
        <f aca="false">(P49-O49)*S49-T225-T223-T227-T226-T228</f>
        <v>2002</v>
      </c>
      <c r="U49" s="152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7190.4</v>
      </c>
      <c r="D53" s="393"/>
      <c r="E53" s="393" t="n">
        <f aca="false">F53+G53</f>
        <v>470.4</v>
      </c>
      <c r="F53" s="393" t="n">
        <f aca="false">0.04*H53</f>
        <v>268.8</v>
      </c>
      <c r="G53" s="393" t="n">
        <f aca="false">0.03*H53</f>
        <v>201.6</v>
      </c>
      <c r="H53" s="393" t="n">
        <f aca="false">T53</f>
        <v>6720</v>
      </c>
      <c r="I53" s="393" t="n">
        <f aca="false">0.6*C53</f>
        <v>4314.24</v>
      </c>
      <c r="J53" s="532"/>
      <c r="K53" s="532"/>
      <c r="L53" s="532"/>
      <c r="M53" s="532"/>
      <c r="N53" s="532"/>
      <c r="O53" s="393" t="n">
        <v>27678</v>
      </c>
      <c r="P53" s="393" t="n">
        <v>27846</v>
      </c>
      <c r="Q53" s="390"/>
      <c r="R53" s="392"/>
      <c r="S53" s="533" t="n">
        <v>40</v>
      </c>
      <c r="T53" s="393" t="n">
        <f aca="false">(P53-O53)*S53</f>
        <v>6720</v>
      </c>
      <c r="U53" s="152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256600.4286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248</v>
      </c>
      <c r="D57" s="149"/>
      <c r="E57" s="148" t="n">
        <f aca="false">F57+G57</f>
        <v>17.36</v>
      </c>
      <c r="F57" s="148" t="n">
        <f aca="false">0.04*H57</f>
        <v>9.92</v>
      </c>
      <c r="G57" s="148" t="n">
        <f aca="false">0.03*H57</f>
        <v>7.44</v>
      </c>
      <c r="H57" s="149" t="n">
        <f aca="false">T57</f>
        <v>248</v>
      </c>
      <c r="I57" s="579" t="n">
        <f aca="false">C57*0.4</f>
        <v>99.2</v>
      </c>
      <c r="J57" s="162"/>
      <c r="K57" s="162"/>
      <c r="L57" s="162"/>
      <c r="M57" s="162"/>
      <c r="N57" s="162"/>
      <c r="O57" s="149" t="n">
        <v>382046</v>
      </c>
      <c r="P57" s="149" t="n">
        <v>382294</v>
      </c>
      <c r="Q57" s="466"/>
      <c r="R57" s="498"/>
      <c r="S57" s="498" t="n">
        <v>1</v>
      </c>
      <c r="T57" s="149" t="n">
        <f aca="false">(P57-O57)*S57</f>
        <v>248</v>
      </c>
      <c r="U57" s="191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1771.71999999991</v>
      </c>
      <c r="D58" s="149"/>
      <c r="E58" s="148"/>
      <c r="F58" s="148"/>
      <c r="G58" s="148"/>
      <c r="H58" s="149" t="n">
        <f aca="false">T58</f>
        <v>1771.71999999991</v>
      </c>
      <c r="I58" s="149" t="n">
        <f aca="false">T59</f>
        <v>57</v>
      </c>
      <c r="J58" s="162"/>
      <c r="K58" s="162"/>
      <c r="L58" s="162"/>
      <c r="M58" s="162"/>
      <c r="N58" s="162"/>
      <c r="O58" s="149" t="n">
        <v>20692.632</v>
      </c>
      <c r="P58" s="149" t="n">
        <v>20835.341</v>
      </c>
      <c r="Q58" s="466"/>
      <c r="R58" s="498"/>
      <c r="S58" s="498" t="n">
        <v>80</v>
      </c>
      <c r="T58" s="149" t="n">
        <f aca="false">(P58-O58)*S58-T624</f>
        <v>1771.71999999991</v>
      </c>
      <c r="U58" s="191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57</v>
      </c>
      <c r="D59" s="149"/>
      <c r="E59" s="148" t="n">
        <f aca="false">F59+G59</f>
        <v>3.99</v>
      </c>
      <c r="F59" s="148" t="n">
        <f aca="false">0.04*H59</f>
        <v>2.28</v>
      </c>
      <c r="G59" s="148" t="n">
        <f aca="false">0.03*H59</f>
        <v>1.71</v>
      </c>
      <c r="H59" s="149" t="n">
        <f aca="false">T59</f>
        <v>57</v>
      </c>
      <c r="I59" s="579" t="n">
        <f aca="false">C59*0.4</f>
        <v>22.8</v>
      </c>
      <c r="J59" s="162"/>
      <c r="K59" s="162"/>
      <c r="L59" s="162"/>
      <c r="M59" s="162"/>
      <c r="N59" s="162"/>
      <c r="O59" s="149" t="n">
        <v>11668</v>
      </c>
      <c r="P59" s="149" t="n">
        <v>11725</v>
      </c>
      <c r="Q59" s="466"/>
      <c r="R59" s="498"/>
      <c r="S59" s="498" t="n">
        <v>1</v>
      </c>
      <c r="T59" s="149" t="n">
        <f aca="false">(P59-O59)*S59</f>
        <v>57</v>
      </c>
      <c r="U59" s="152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807.600000000002</v>
      </c>
      <c r="D60" s="149"/>
      <c r="E60" s="148"/>
      <c r="F60" s="148"/>
      <c r="G60" s="148"/>
      <c r="H60" s="149" t="n">
        <f aca="false">T60</f>
        <v>807.600000000002</v>
      </c>
      <c r="I60" s="149" t="n">
        <f aca="false">T61</f>
        <v>836.000000000005</v>
      </c>
      <c r="J60" s="162"/>
      <c r="K60" s="162"/>
      <c r="L60" s="162"/>
      <c r="M60" s="162"/>
      <c r="N60" s="162"/>
      <c r="O60" s="149" t="n">
        <v>5422.34</v>
      </c>
      <c r="P60" s="149" t="n">
        <v>5435.8</v>
      </c>
      <c r="Q60" s="466"/>
      <c r="R60" s="498"/>
      <c r="S60" s="498" t="n">
        <v>60</v>
      </c>
      <c r="T60" s="149" t="n">
        <f aca="false">(P60-O60)*S60</f>
        <v>807.600000000002</v>
      </c>
      <c r="U60" s="191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836.000000000005</v>
      </c>
      <c r="D61" s="149"/>
      <c r="E61" s="148"/>
      <c r="F61" s="148"/>
      <c r="G61" s="148"/>
      <c r="H61" s="149" t="n">
        <f aca="false">T61</f>
        <v>836.000000000005</v>
      </c>
      <c r="I61" s="149" t="n">
        <f aca="false">T62</f>
        <v>137</v>
      </c>
      <c r="J61" s="162"/>
      <c r="K61" s="162"/>
      <c r="L61" s="162"/>
      <c r="M61" s="162"/>
      <c r="N61" s="162"/>
      <c r="O61" s="149" t="n">
        <v>844.8</v>
      </c>
      <c r="P61" s="149" t="n">
        <v>858</v>
      </c>
      <c r="Q61" s="466"/>
      <c r="R61" s="498"/>
      <c r="S61" s="498" t="n">
        <v>120</v>
      </c>
      <c r="T61" s="149" t="n">
        <f aca="false">(P61-O61)*S61-T636-T59-T65-T62</f>
        <v>836.000000000005</v>
      </c>
      <c r="U61" s="191"/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137</v>
      </c>
      <c r="D62" s="149"/>
      <c r="E62" s="148"/>
      <c r="F62" s="148"/>
      <c r="G62" s="148"/>
      <c r="H62" s="149" t="n">
        <f aca="false">T62</f>
        <v>137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12355</v>
      </c>
      <c r="P62" s="149" t="n">
        <v>12492</v>
      </c>
      <c r="Q62" s="466"/>
      <c r="R62" s="498"/>
      <c r="S62" s="498" t="n">
        <v>1</v>
      </c>
      <c r="T62" s="149" t="n">
        <f aca="false">(P62-O62)*S62</f>
        <v>137</v>
      </c>
      <c r="U62" s="574"/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574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457.999999999993</v>
      </c>
      <c r="D64" s="586"/>
      <c r="E64" s="194"/>
      <c r="F64" s="194"/>
      <c r="G64" s="194"/>
      <c r="H64" s="586" t="n">
        <f aca="false">T64</f>
        <v>457.999999999993</v>
      </c>
      <c r="I64" s="586" t="n">
        <f aca="false">T64*0.3</f>
        <v>137.399999999998</v>
      </c>
      <c r="J64" s="162"/>
      <c r="K64" s="162"/>
      <c r="L64" s="162"/>
      <c r="M64" s="162"/>
      <c r="N64" s="162"/>
      <c r="O64" s="587" t="n">
        <v>3902.3</v>
      </c>
      <c r="P64" s="587" t="n">
        <v>3925.2</v>
      </c>
      <c r="Q64" s="466"/>
      <c r="R64" s="588"/>
      <c r="S64" s="364" t="n">
        <v>20</v>
      </c>
      <c r="T64" s="586" t="n">
        <f aca="false">(P64-O64)*S64</f>
        <v>457.999999999993</v>
      </c>
      <c r="U64" s="191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554</v>
      </c>
      <c r="D65" s="149"/>
      <c r="E65" s="148"/>
      <c r="F65" s="148"/>
      <c r="G65" s="148"/>
      <c r="H65" s="149" t="n">
        <f aca="false">T65</f>
        <v>554</v>
      </c>
      <c r="I65" s="149" t="n">
        <f aca="false">T65*0.3</f>
        <v>166.2</v>
      </c>
      <c r="J65" s="226"/>
      <c r="K65" s="226"/>
      <c r="L65" s="226"/>
      <c r="M65" s="226"/>
      <c r="N65" s="226"/>
      <c r="O65" s="148" t="n">
        <v>216974</v>
      </c>
      <c r="P65" s="148" t="n">
        <v>217528</v>
      </c>
      <c r="Q65" s="149"/>
      <c r="R65" s="149"/>
      <c r="S65" s="148" t="n">
        <v>1</v>
      </c>
      <c r="T65" s="149" t="n">
        <f aca="false">(P65-O65)*S65</f>
        <v>554</v>
      </c>
      <c r="U65" s="191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4869.31999999991</v>
      </c>
      <c r="D66" s="186"/>
      <c r="E66" s="187"/>
      <c r="F66" s="187"/>
      <c r="G66" s="187"/>
      <c r="H66" s="186"/>
      <c r="I66" s="188" t="n">
        <f aca="false">SUM(I56:I65)</f>
        <v>1455.6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12459.05+30905.94</f>
        <v>43364.99</v>
      </c>
      <c r="P68" s="148" t="n">
        <f aca="false">12605.34+31200.42</f>
        <v>43805.76</v>
      </c>
      <c r="Q68" s="149"/>
      <c r="R68" s="149"/>
      <c r="S68" s="148" t="n">
        <v>80</v>
      </c>
      <c r="T68" s="149" t="n">
        <f aca="false">(P68-O68)*S68-T72-T73</f>
        <v>32099.5999999997</v>
      </c>
      <c r="U68" s="191" t="s">
        <v>122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6126.39999999999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191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5045</v>
      </c>
      <c r="D70" s="148"/>
      <c r="E70" s="148" t="n">
        <f aca="false">F70+G70</f>
        <v>353.15</v>
      </c>
      <c r="F70" s="148" t="n">
        <f aca="false">0.04*H70</f>
        <v>201.8</v>
      </c>
      <c r="G70" s="148" t="n">
        <f aca="false">0.03*H70</f>
        <v>151.35</v>
      </c>
      <c r="H70" s="148" t="n">
        <f aca="false">T70</f>
        <v>5045</v>
      </c>
      <c r="I70" s="148" t="n">
        <f aca="false">0.6*C70</f>
        <v>3027</v>
      </c>
      <c r="J70" s="25"/>
      <c r="K70" s="25"/>
      <c r="L70" s="25"/>
      <c r="M70" s="25"/>
      <c r="N70" s="25"/>
      <c r="O70" s="148" t="n">
        <f aca="false">168713+9650</f>
        <v>178363</v>
      </c>
      <c r="P70" s="148" t="n">
        <f aca="false">172318+11090</f>
        <v>183408</v>
      </c>
      <c r="Q70" s="204"/>
      <c r="R70" s="276"/>
      <c r="S70" s="239" t="n">
        <v>1</v>
      </c>
      <c r="T70" s="148" t="n">
        <f aca="false">(P70-O70)*S70</f>
        <v>5045</v>
      </c>
      <c r="U70" s="152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7151.47999999974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4454.96+3856.22</f>
        <v>8311.18</v>
      </c>
      <c r="P71" s="148" t="n">
        <f aca="false">3858.5+4529.26</f>
        <v>8387.76</v>
      </c>
      <c r="Q71" s="149"/>
      <c r="R71" s="149"/>
      <c r="S71" s="148" t="n">
        <v>80</v>
      </c>
      <c r="T71" s="149" t="n">
        <f aca="false">(P71-O71)*S71</f>
        <v>6126.39999999999</v>
      </c>
      <c r="U71" s="191" t="s">
        <v>127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2823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2823</v>
      </c>
      <c r="I72" s="148" t="n">
        <f aca="false">0.4*C72</f>
        <v>1129.2</v>
      </c>
      <c r="J72" s="162"/>
      <c r="K72" s="162"/>
      <c r="L72" s="162"/>
      <c r="M72" s="25"/>
      <c r="N72" s="25"/>
      <c r="O72" s="148" t="n">
        <v>50197</v>
      </c>
      <c r="P72" s="148" t="n">
        <v>53020</v>
      </c>
      <c r="Q72" s="204"/>
      <c r="R72" s="576"/>
      <c r="S72" s="148" t="n">
        <v>1</v>
      </c>
      <c r="T72" s="148" t="n">
        <f aca="false">(P72-O72)*S72</f>
        <v>2823</v>
      </c>
      <c r="U72" s="432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362.73</v>
      </c>
      <c r="D73" s="148"/>
      <c r="E73" s="148" t="n">
        <f aca="false">F73+G73</f>
        <v>23.73</v>
      </c>
      <c r="F73" s="148" t="n">
        <f aca="false">0.04*H73</f>
        <v>13.56</v>
      </c>
      <c r="G73" s="148" t="n">
        <f aca="false">0.03*H73</f>
        <v>10.17</v>
      </c>
      <c r="H73" s="148" t="n">
        <f aca="false">T73</f>
        <v>339</v>
      </c>
      <c r="I73" s="148" t="n">
        <f aca="false">0.6*C73</f>
        <v>217.638</v>
      </c>
      <c r="J73" s="162"/>
      <c r="K73" s="162"/>
      <c r="L73" s="162"/>
      <c r="M73" s="162"/>
      <c r="N73" s="162"/>
      <c r="O73" s="148" t="n">
        <v>15137</v>
      </c>
      <c r="P73" s="148" t="n">
        <v>15476</v>
      </c>
      <c r="Q73" s="149"/>
      <c r="R73" s="149"/>
      <c r="S73" s="148" t="n">
        <v>1</v>
      </c>
      <c r="T73" s="148" t="n">
        <f aca="false">(P73-O73)*S73</f>
        <v>339</v>
      </c>
      <c r="U73" s="191" t="n">
        <v>9868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23029.6099999997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20868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209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20868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9598.64</v>
      </c>
      <c r="P78" s="206" t="n">
        <v>10016</v>
      </c>
      <c r="Q78" s="304" t="s">
        <v>39</v>
      </c>
      <c r="R78" s="304"/>
      <c r="S78" s="206" t="n">
        <v>50</v>
      </c>
      <c r="T78" s="206" t="n">
        <f aca="false">(P78-O78)*S78-T98</f>
        <v>20868</v>
      </c>
      <c r="U78" s="209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374.5</v>
      </c>
      <c r="D80" s="206"/>
      <c r="E80" s="206" t="n">
        <f aca="false">F80+G80</f>
        <v>24.5</v>
      </c>
      <c r="F80" s="206" t="n">
        <f aca="false">0.04*H80</f>
        <v>14</v>
      </c>
      <c r="G80" s="206" t="n">
        <f aca="false">0.03*H80</f>
        <v>10.5</v>
      </c>
      <c r="H80" s="206" t="n">
        <f aca="false">T80</f>
        <v>350</v>
      </c>
      <c r="I80" s="206" t="n">
        <f aca="false">0.6*C80</f>
        <v>224.7</v>
      </c>
      <c r="J80" s="216"/>
      <c r="K80" s="216"/>
      <c r="L80" s="216"/>
      <c r="M80" s="216"/>
      <c r="N80" s="216"/>
      <c r="O80" s="206" t="n">
        <v>3654</v>
      </c>
      <c r="P80" s="206" t="n">
        <v>4004</v>
      </c>
      <c r="Q80" s="207"/>
      <c r="R80" s="207"/>
      <c r="S80" s="206" t="n">
        <v>1</v>
      </c>
      <c r="T80" s="206" t="n">
        <f aca="false">(P80-O80)*S80</f>
        <v>350</v>
      </c>
      <c r="U80" s="209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20868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1084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1084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3739.9</v>
      </c>
      <c r="P83" s="206" t="n">
        <v>3767</v>
      </c>
      <c r="Q83" s="304" t="s">
        <v>39</v>
      </c>
      <c r="R83" s="304"/>
      <c r="S83" s="206" t="n">
        <v>40</v>
      </c>
      <c r="T83" s="206" t="n">
        <f aca="false">(P83-O83)*S83</f>
        <v>1084</v>
      </c>
      <c r="U83" s="209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5414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5414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2815.5</v>
      </c>
      <c r="P84" s="206" t="n">
        <v>2968</v>
      </c>
      <c r="Q84" s="304" t="s">
        <v>39</v>
      </c>
      <c r="R84" s="304"/>
      <c r="S84" s="206" t="n">
        <v>120</v>
      </c>
      <c r="T84" s="206" t="n">
        <f aca="false">(P84-O84)*S84-T377-T343-T83-T362-T376-T172</f>
        <v>5414</v>
      </c>
      <c r="U84" s="209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146</v>
      </c>
      <c r="C85" s="190" t="n">
        <f aca="false">SUM(C54+C74+C81+C66+C83+C84)</f>
        <v>311865.3586</v>
      </c>
      <c r="D85" s="148"/>
      <c r="E85" s="190"/>
      <c r="F85" s="148"/>
      <c r="G85" s="148"/>
      <c r="H85" s="190"/>
      <c r="I85" s="148" t="n">
        <f aca="false">SUM(I8:I43)+I74+I81+I66</f>
        <v>104897.204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23469.36</v>
      </c>
      <c r="D88" s="148"/>
      <c r="E88" s="148"/>
      <c r="F88" s="148"/>
      <c r="G88" s="148"/>
      <c r="H88" s="148" t="n">
        <f aca="false">T88</f>
        <v>33877.36</v>
      </c>
      <c r="I88" s="148" t="n">
        <v>0</v>
      </c>
      <c r="J88" s="25"/>
      <c r="K88" s="25"/>
      <c r="L88" s="25"/>
      <c r="M88" s="25"/>
      <c r="N88" s="25"/>
      <c r="O88" s="148" t="n">
        <v>38629.066</v>
      </c>
      <c r="P88" s="148" t="n">
        <v>39476</v>
      </c>
      <c r="Q88" s="204"/>
      <c r="R88" s="276"/>
      <c r="S88" s="148" t="n">
        <v>40</v>
      </c>
      <c r="T88" s="148" t="n">
        <f aca="false">(P88-O88)*S88</f>
        <v>33877.36</v>
      </c>
      <c r="U88" s="152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5347</v>
      </c>
      <c r="D90" s="149"/>
      <c r="E90" s="148" t="n">
        <f aca="false">247</f>
        <v>247</v>
      </c>
      <c r="F90" s="148"/>
      <c r="G90" s="148"/>
      <c r="H90" s="148" t="n">
        <f aca="false">T90</f>
        <v>5100</v>
      </c>
      <c r="I90" s="148"/>
      <c r="J90" s="25"/>
      <c r="K90" s="25"/>
      <c r="L90" s="25"/>
      <c r="M90" s="25"/>
      <c r="N90" s="25"/>
      <c r="O90" s="148" t="n">
        <v>15019</v>
      </c>
      <c r="P90" s="148" t="n">
        <v>15189</v>
      </c>
      <c r="Q90" s="237"/>
      <c r="R90" s="238"/>
      <c r="S90" s="239" t="n">
        <v>30</v>
      </c>
      <c r="T90" s="148" t="n">
        <f aca="false">(P90-O90)*S90</f>
        <v>5100</v>
      </c>
      <c r="U90" s="152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33877.36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6773.28000000001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6773.28000000001</v>
      </c>
      <c r="I96" s="206" t="n">
        <f aca="false">0.5*C96</f>
        <v>3386.64000000001</v>
      </c>
      <c r="J96" s="208"/>
      <c r="K96" s="208"/>
      <c r="L96" s="208"/>
      <c r="M96" s="208"/>
      <c r="N96" s="208"/>
      <c r="O96" s="309" t="n">
        <v>13512.944</v>
      </c>
      <c r="P96" s="309" t="n">
        <v>13682.276</v>
      </c>
      <c r="Q96" s="9"/>
      <c r="R96" s="448"/>
      <c r="S96" s="223" t="n">
        <v>40</v>
      </c>
      <c r="T96" s="206" t="n">
        <f aca="false">(P96-O96)*S96</f>
        <v>6773.28000000001</v>
      </c>
      <c r="U96" s="209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209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79824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79824</v>
      </c>
      <c r="I98" s="206" t="n">
        <f aca="false">0.6*C98</f>
        <v>47894.4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209"/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2151.9</v>
      </c>
      <c r="P99" s="206" t="n">
        <v>2650.8</v>
      </c>
      <c r="Q99" s="221"/>
      <c r="R99" s="404"/>
      <c r="S99" s="223" t="n">
        <v>80</v>
      </c>
      <c r="T99" s="206" t="n">
        <f aca="false">(P99-O99)*S99*2</f>
        <v>79824</v>
      </c>
      <c r="U99" s="209"/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15220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15220</v>
      </c>
      <c r="I101" s="206" t="n">
        <f aca="false">T103+0.5*(T108+T105)</f>
        <v>3020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209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28561</v>
      </c>
      <c r="P102" s="206" t="n">
        <v>28714</v>
      </c>
      <c r="Q102" s="221"/>
      <c r="R102" s="304"/>
      <c r="S102" s="206" t="n">
        <v>60</v>
      </c>
      <c r="T102" s="206" t="n">
        <f aca="false">(P102-O102)*S102</f>
        <v>9180</v>
      </c>
      <c r="U102" s="209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209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209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5822</v>
      </c>
      <c r="P105" s="206" t="n">
        <v>5887</v>
      </c>
      <c r="Q105" s="221"/>
      <c r="R105" s="404"/>
      <c r="S105" s="206" t="n">
        <v>40</v>
      </c>
      <c r="T105" s="206" t="n">
        <f aca="false">(P105-O105)*S105</f>
        <v>2600</v>
      </c>
      <c r="U105" s="209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209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209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5004</v>
      </c>
      <c r="P108" s="206" t="n">
        <v>5090</v>
      </c>
      <c r="Q108" s="221"/>
      <c r="R108" s="304"/>
      <c r="S108" s="206" t="n">
        <v>40</v>
      </c>
      <c r="T108" s="206" t="n">
        <f aca="false">(P108-O108)*S108</f>
        <v>3440</v>
      </c>
      <c r="U108" s="209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21993.28</v>
      </c>
      <c r="D109" s="190"/>
      <c r="E109" s="190"/>
      <c r="F109" s="148"/>
      <c r="G109" s="148"/>
      <c r="H109" s="190" t="n">
        <f aca="false">SUM(H99:H108)</f>
        <v>15220</v>
      </c>
      <c r="I109" s="190" t="n">
        <f aca="false">I101+I99</f>
        <v>3020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10905.44</v>
      </c>
      <c r="D115" s="148"/>
      <c r="E115" s="148" t="n">
        <f aca="false">F115+G115</f>
        <v>713.439999999998</v>
      </c>
      <c r="F115" s="148" t="n">
        <f aca="false">0.04*H115</f>
        <v>407.679999999999</v>
      </c>
      <c r="G115" s="148" t="n">
        <f aca="false">0.03*H115</f>
        <v>305.759999999999</v>
      </c>
      <c r="H115" s="148" t="n">
        <f aca="false">T115</f>
        <v>10192</v>
      </c>
      <c r="I115" s="148" t="n">
        <f aca="false">0.6*C115</f>
        <v>6543.26399999998</v>
      </c>
      <c r="J115" s="25"/>
      <c r="K115" s="25"/>
      <c r="L115" s="25"/>
      <c r="M115" s="25"/>
      <c r="N115" s="25" t="s">
        <v>173</v>
      </c>
      <c r="O115" s="148" t="n">
        <v>8929.4</v>
      </c>
      <c r="P115" s="148" t="n">
        <v>9056.8</v>
      </c>
      <c r="Q115" s="237"/>
      <c r="R115" s="398"/>
      <c r="S115" s="239" t="n">
        <v>80</v>
      </c>
      <c r="T115" s="148" t="n">
        <f aca="false">(P115-O115)*S115</f>
        <v>10192</v>
      </c>
      <c r="U115" s="152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67795.2</v>
      </c>
      <c r="D118" s="190"/>
      <c r="E118" s="190" t="n">
        <f aca="false">F118+G118</f>
        <v>4435.2</v>
      </c>
      <c r="F118" s="190" t="n">
        <f aca="false">0.04*H118</f>
        <v>2534.4</v>
      </c>
      <c r="G118" s="190" t="n">
        <f aca="false">0.03*H118</f>
        <v>1900.8</v>
      </c>
      <c r="H118" s="190" t="n">
        <f aca="false">T118</f>
        <v>63360</v>
      </c>
      <c r="I118" s="190" t="n">
        <v>11490</v>
      </c>
      <c r="J118" s="262"/>
      <c r="K118" s="262"/>
      <c r="L118" s="262"/>
      <c r="M118" s="262"/>
      <c r="N118" s="262"/>
      <c r="O118" s="190" t="n">
        <v>45521</v>
      </c>
      <c r="P118" s="190" t="n">
        <v>46049</v>
      </c>
      <c r="Q118" s="237"/>
      <c r="R118" s="467"/>
      <c r="S118" s="401" t="n">
        <v>120</v>
      </c>
      <c r="T118" s="148" t="n">
        <f aca="false">(P118-O118)*S118</f>
        <v>63360</v>
      </c>
      <c r="U118" s="152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4.28</v>
      </c>
      <c r="D119" s="148"/>
      <c r="E119" s="148" t="n">
        <f aca="false">F119+G119</f>
        <v>0.28</v>
      </c>
      <c r="F119" s="148" t="n">
        <f aca="false">0.04*H119</f>
        <v>0.16</v>
      </c>
      <c r="G119" s="148" t="n">
        <f aca="false">0.03*H119</f>
        <v>0.12</v>
      </c>
      <c r="H119" s="148" t="n">
        <f aca="false">T119</f>
        <v>4</v>
      </c>
      <c r="I119" s="148" t="n">
        <f aca="false">0.6*C119</f>
        <v>2.568</v>
      </c>
      <c r="J119" s="25"/>
      <c r="K119" s="25"/>
      <c r="L119" s="25"/>
      <c r="M119" s="25"/>
      <c r="N119" s="25"/>
      <c r="O119" s="148" t="n">
        <v>59560</v>
      </c>
      <c r="P119" s="148" t="n">
        <v>59564</v>
      </c>
      <c r="Q119" s="204"/>
      <c r="R119" s="276"/>
      <c r="S119" s="239" t="n">
        <v>1</v>
      </c>
      <c r="T119" s="148" t="n">
        <f aca="false">(P119-O119)*S119</f>
        <v>4</v>
      </c>
      <c r="U119" s="152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393.653</v>
      </c>
      <c r="D121" s="148"/>
      <c r="E121" s="148" t="n">
        <f aca="false">F121+G121</f>
        <v>25.753</v>
      </c>
      <c r="F121" s="148" t="n">
        <f aca="false">0.04*H121</f>
        <v>14.716</v>
      </c>
      <c r="G121" s="148" t="n">
        <f aca="false">0.03*H121</f>
        <v>11.037</v>
      </c>
      <c r="H121" s="148" t="n">
        <f aca="false">T121</f>
        <v>367.9</v>
      </c>
      <c r="I121" s="148" t="n">
        <f aca="false">0.6*C121</f>
        <v>236.1918</v>
      </c>
      <c r="J121" s="25"/>
      <c r="K121" s="25"/>
      <c r="L121" s="25"/>
      <c r="M121" s="25"/>
      <c r="N121" s="25"/>
      <c r="O121" s="148" t="n">
        <v>5840.1</v>
      </c>
      <c r="P121" s="148" t="n">
        <v>6208</v>
      </c>
      <c r="Q121" s="204"/>
      <c r="R121" s="276"/>
      <c r="S121" s="239" t="n">
        <v>1</v>
      </c>
      <c r="T121" s="148" t="n">
        <f aca="false">(P121-O121)*S121</f>
        <v>367.9</v>
      </c>
      <c r="U121" s="152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823.9</v>
      </c>
      <c r="D122" s="148"/>
      <c r="E122" s="148" t="n">
        <f aca="false">F122+G122</f>
        <v>53.9</v>
      </c>
      <c r="F122" s="148" t="n">
        <f aca="false">0.04*H122</f>
        <v>30.8</v>
      </c>
      <c r="G122" s="148" t="n">
        <f aca="false">0.03*H122</f>
        <v>23.1</v>
      </c>
      <c r="H122" s="148" t="n">
        <f aca="false">T122</f>
        <v>770</v>
      </c>
      <c r="I122" s="148" t="n">
        <f aca="false">0.6*C122</f>
        <v>494.34</v>
      </c>
      <c r="J122" s="25"/>
      <c r="K122" s="25"/>
      <c r="L122" s="25"/>
      <c r="M122" s="25"/>
      <c r="N122" s="25"/>
      <c r="O122" s="148" t="n">
        <f aca="false">56805+29674</f>
        <v>86479</v>
      </c>
      <c r="P122" s="148" t="n">
        <f aca="false">57193+30056</f>
        <v>87249</v>
      </c>
      <c r="Q122" s="204"/>
      <c r="R122" s="276"/>
      <c r="S122" s="239" t="n">
        <v>1</v>
      </c>
      <c r="T122" s="148" t="n">
        <f aca="false">(P122-O122)*S122</f>
        <v>770</v>
      </c>
      <c r="U122" s="152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1282.93</v>
      </c>
      <c r="D123" s="148"/>
      <c r="E123" s="148" t="n">
        <f aca="false">F123+G123</f>
        <v>83.93</v>
      </c>
      <c r="F123" s="148" t="n">
        <f aca="false">0.04*H123</f>
        <v>47.96</v>
      </c>
      <c r="G123" s="148" t="n">
        <f aca="false">0.03*H123</f>
        <v>35.97</v>
      </c>
      <c r="H123" s="148" t="n">
        <f aca="false">T123</f>
        <v>1199</v>
      </c>
      <c r="I123" s="148" t="n">
        <f aca="false">0.6*C123</f>
        <v>769.758</v>
      </c>
      <c r="J123" s="25"/>
      <c r="K123" s="25"/>
      <c r="L123" s="25"/>
      <c r="M123" s="25"/>
      <c r="N123" s="25" t="s">
        <v>170</v>
      </c>
      <c r="O123" s="148" t="n">
        <v>35288</v>
      </c>
      <c r="P123" s="148" t="n">
        <v>36487</v>
      </c>
      <c r="Q123" s="204"/>
      <c r="R123" s="276"/>
      <c r="S123" s="239" t="n">
        <v>1</v>
      </c>
      <c r="T123" s="148" t="n">
        <f aca="false">(P123-O123)*S123</f>
        <v>1199</v>
      </c>
      <c r="U123" s="152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4622.4</v>
      </c>
      <c r="D124" s="190"/>
      <c r="E124" s="190" t="n">
        <f aca="false">F124+G124</f>
        <v>302.4</v>
      </c>
      <c r="F124" s="190" t="n">
        <f aca="false">0.04*H124</f>
        <v>172.8</v>
      </c>
      <c r="G124" s="190" t="n">
        <f aca="false">0.03*H124</f>
        <v>129.6</v>
      </c>
      <c r="H124" s="190" t="n">
        <f aca="false">T124</f>
        <v>4320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12656</v>
      </c>
      <c r="P124" s="190" t="n">
        <v>12710</v>
      </c>
      <c r="Q124" s="262"/>
      <c r="R124" s="398"/>
      <c r="S124" s="401" t="n">
        <v>80</v>
      </c>
      <c r="T124" s="190" t="n">
        <f aca="false">(P124-O124)*S124</f>
        <v>4320</v>
      </c>
      <c r="U124" s="152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982.549999999977</v>
      </c>
      <c r="D126" s="148"/>
      <c r="E126" s="148" t="n">
        <f aca="false">F126+G126</f>
        <v>68.5499999999984</v>
      </c>
      <c r="F126" s="148" t="n">
        <f aca="false">0.035*H126</f>
        <v>31.9899999999992</v>
      </c>
      <c r="G126" s="148" t="n">
        <f aca="false">H126*0.04</f>
        <v>36.5599999999991</v>
      </c>
      <c r="H126" s="148" t="n">
        <f aca="false">T126</f>
        <v>913.999999999978</v>
      </c>
      <c r="I126" s="148" t="n">
        <f aca="false">0.6*C126</f>
        <v>589.529999999986</v>
      </c>
      <c r="J126" s="25"/>
      <c r="K126" s="25"/>
      <c r="L126" s="25"/>
      <c r="M126" s="25"/>
      <c r="N126" s="25"/>
      <c r="O126" s="148" t="n">
        <v>8170.6</v>
      </c>
      <c r="P126" s="148" t="n">
        <v>8216.3</v>
      </c>
      <c r="Q126" s="204"/>
      <c r="R126" s="276"/>
      <c r="S126" s="239" t="n">
        <v>20</v>
      </c>
      <c r="T126" s="148" t="n">
        <f aca="false">(P126-O126)*S126</f>
        <v>913.999999999978</v>
      </c>
      <c r="U126" s="152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0</v>
      </c>
      <c r="D128" s="32"/>
      <c r="E128" s="32" t="n">
        <f aca="false">F128+G128</f>
        <v>0</v>
      </c>
      <c r="F128" s="32" t="n">
        <f aca="false">0.04*H128</f>
        <v>0</v>
      </c>
      <c r="G128" s="32" t="n">
        <f aca="false">0.03*H128</f>
        <v>0</v>
      </c>
      <c r="H128" s="32" t="n">
        <f aca="false">T128</f>
        <v>0</v>
      </c>
      <c r="I128" s="32" t="n">
        <f aca="false">0.6*C128</f>
        <v>0</v>
      </c>
      <c r="J128" s="35"/>
      <c r="K128" s="35"/>
      <c r="L128" s="35"/>
      <c r="M128" s="35"/>
      <c r="N128" s="35"/>
      <c r="O128" s="32" t="n">
        <v>2557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0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86810.3529999999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1995.00777000001</v>
      </c>
      <c r="D134" s="206" t="n">
        <f aca="false">D138+D139</f>
        <v>28500.1110000001</v>
      </c>
      <c r="E134" s="206" t="n">
        <f aca="false">F134+G134</f>
        <v>1995.00777000001</v>
      </c>
      <c r="F134" s="206" t="n">
        <f aca="false">0.04*D134</f>
        <v>1140.00444</v>
      </c>
      <c r="G134" s="206" t="n">
        <f aca="false">0.03*D134</f>
        <v>855.003330000003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2670.19</v>
      </c>
      <c r="P134" s="309" t="n">
        <v>2731.23</v>
      </c>
      <c r="Q134" s="221"/>
      <c r="R134" s="404"/>
      <c r="S134" s="206" t="n">
        <v>60</v>
      </c>
      <c r="T134" s="206" t="n">
        <f aca="false">(P134-O134)*S134</f>
        <v>3662.4</v>
      </c>
      <c r="U134" s="209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1369.53</v>
      </c>
      <c r="P135" s="309" t="n">
        <v>1396.16</v>
      </c>
      <c r="Q135" s="221"/>
      <c r="R135" s="404"/>
      <c r="S135" s="206" t="n">
        <v>20</v>
      </c>
      <c r="T135" s="206" t="n">
        <f aca="false">(P135-O135)*S135</f>
        <v>532.600000000002</v>
      </c>
      <c r="U135" s="209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626.599</v>
      </c>
      <c r="P136" s="309" t="n">
        <v>653.3225</v>
      </c>
      <c r="Q136" s="221"/>
      <c r="R136" s="595"/>
      <c r="S136" s="206" t="n">
        <v>60</v>
      </c>
      <c r="T136" s="206" t="n">
        <f aca="false">(P136-O136)*S136</f>
        <v>1603.41</v>
      </c>
      <c r="U136" s="209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83651.111</v>
      </c>
      <c r="P137" s="309" t="n">
        <v>85593.052</v>
      </c>
      <c r="Q137" s="221"/>
      <c r="R137" s="596"/>
      <c r="S137" s="206" t="n">
        <v>1</v>
      </c>
      <c r="T137" s="206" t="n">
        <f aca="false">(P137-O137)*S137</f>
        <v>1941.94099999999</v>
      </c>
      <c r="U137" s="209" t="n">
        <v>9454</v>
      </c>
      <c r="V137" s="210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7787.09099999999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1941.211</v>
      </c>
      <c r="P138" s="309" t="n">
        <v>1987.951</v>
      </c>
      <c r="Q138" s="221"/>
      <c r="R138" s="461"/>
      <c r="S138" s="206" t="n">
        <v>1</v>
      </c>
      <c r="T138" s="206" t="n">
        <f aca="false">(P138-O138)*S138</f>
        <v>46.74</v>
      </c>
      <c r="U138" s="209" t="n">
        <v>9314</v>
      </c>
      <c r="V138" s="210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20713.0200000001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23526.083</v>
      </c>
      <c r="P139" s="309" t="n">
        <v>23995.06</v>
      </c>
      <c r="Q139" s="221"/>
      <c r="R139" s="461"/>
      <c r="S139" s="206" t="n">
        <v>40</v>
      </c>
      <c r="T139" s="206" t="n">
        <f aca="false">(P139-O139)*S139</f>
        <v>18759.0800000001</v>
      </c>
      <c r="U139" s="209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2992.3415</v>
      </c>
      <c r="P140" s="309" t="n">
        <v>3041.19</v>
      </c>
      <c r="Q140" s="9"/>
      <c r="R140" s="151"/>
      <c r="S140" s="206" t="n">
        <v>40</v>
      </c>
      <c r="T140" s="206" t="n">
        <f aca="false">(P140-O140)*S140</f>
        <v>1953.94</v>
      </c>
      <c r="U140" s="209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8073.8952</v>
      </c>
      <c r="D142" s="598" t="n">
        <f aca="false">T142</f>
        <v>104861.36</v>
      </c>
      <c r="E142" s="599" t="n">
        <f aca="false">F142+G142</f>
        <v>7340.2952</v>
      </c>
      <c r="F142" s="598" t="n">
        <f aca="false">0.04*D142</f>
        <v>4194.4544</v>
      </c>
      <c r="G142" s="598" t="n">
        <f aca="false">0.03*D142</f>
        <v>3145.8408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42262.16</v>
      </c>
      <c r="P142" s="206" t="n">
        <v>44184.516</v>
      </c>
      <c r="Q142" s="9"/>
      <c r="R142" s="304"/>
      <c r="S142" s="598" t="n">
        <v>60</v>
      </c>
      <c r="T142" s="598" t="n">
        <f aca="false">(P142-O142)*S142-T144</f>
        <v>104861.36</v>
      </c>
      <c r="U142" s="600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733.6</v>
      </c>
      <c r="D144" s="598" t="n">
        <f aca="false">T144</f>
        <v>10480</v>
      </c>
      <c r="E144" s="599" t="n">
        <f aca="false">F144+G144</f>
        <v>733.6</v>
      </c>
      <c r="F144" s="598" t="n">
        <f aca="false">0.04*D144</f>
        <v>419.2</v>
      </c>
      <c r="G144" s="598" t="n">
        <f aca="false">0.03*D144</f>
        <v>314.4</v>
      </c>
      <c r="H144" s="598"/>
      <c r="I144" s="206" t="n">
        <f aca="false">T145</f>
        <v>11920</v>
      </c>
      <c r="J144" s="208"/>
      <c r="K144" s="208"/>
      <c r="L144" s="208"/>
      <c r="M144" s="208"/>
      <c r="N144" s="208" t="s">
        <v>213</v>
      </c>
      <c r="O144" s="206" t="n">
        <v>5885</v>
      </c>
      <c r="P144" s="206" t="n">
        <v>6147</v>
      </c>
      <c r="Q144" s="9"/>
      <c r="R144" s="304"/>
      <c r="S144" s="598" t="n">
        <v>40</v>
      </c>
      <c r="T144" s="598" t="n">
        <f aca="false">(P144-O144)*S144</f>
        <v>10480</v>
      </c>
      <c r="U144" s="209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1189.08</v>
      </c>
      <c r="D145" s="206" t="n">
        <f aca="false">T145</f>
        <v>11920</v>
      </c>
      <c r="E145" s="206" t="n">
        <f aca="false">F145+G145</f>
        <v>1108.56</v>
      </c>
      <c r="F145" s="206" t="n">
        <f aca="false">0.05*D145</f>
        <v>596</v>
      </c>
      <c r="G145" s="206" t="n">
        <f aca="false">0.043*D145</f>
        <v>512.56</v>
      </c>
      <c r="H145" s="206"/>
      <c r="I145" s="206" t="n">
        <f aca="false">0.6*D145</f>
        <v>7152</v>
      </c>
      <c r="J145" s="208"/>
      <c r="K145" s="208"/>
      <c r="L145" s="208"/>
      <c r="M145" s="208"/>
      <c r="N145" s="208"/>
      <c r="O145" s="598" t="n">
        <v>16102</v>
      </c>
      <c r="P145" s="598" t="n">
        <v>16400</v>
      </c>
      <c r="Q145" s="208" t="s">
        <v>39</v>
      </c>
      <c r="R145" s="304"/>
      <c r="S145" s="223" t="n">
        <v>40</v>
      </c>
      <c r="T145" s="206" t="n">
        <f aca="false">(P145-O145)*S145</f>
        <v>11920</v>
      </c>
      <c r="U145" s="209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2684</v>
      </c>
      <c r="E146" s="206" t="n">
        <f aca="false">F146+G146</f>
        <v>80.52</v>
      </c>
      <c r="F146" s="206" t="n">
        <f aca="false">0.02*D146</f>
        <v>53.68</v>
      </c>
      <c r="G146" s="206" t="n">
        <f aca="false">0.01*D146</f>
        <v>26.84</v>
      </c>
      <c r="H146" s="206"/>
      <c r="I146" s="206" t="n">
        <f aca="false">0.6*D146</f>
        <v>1610.4</v>
      </c>
      <c r="J146" s="208"/>
      <c r="K146" s="208"/>
      <c r="L146" s="208"/>
      <c r="M146" s="208"/>
      <c r="N146" s="208"/>
      <c r="O146" s="598" t="n">
        <v>113321</v>
      </c>
      <c r="P146" s="598" t="n">
        <v>116005</v>
      </c>
      <c r="Q146" s="208"/>
      <c r="R146" s="304"/>
      <c r="S146" s="223" t="n">
        <v>1</v>
      </c>
      <c r="T146" s="206" t="n">
        <f aca="false">(P146-O146)*S146</f>
        <v>2684</v>
      </c>
      <c r="U146" s="209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2845.2375</v>
      </c>
      <c r="D148" s="206" t="n">
        <f aca="false">T148</f>
        <v>40646.25</v>
      </c>
      <c r="E148" s="206" t="n">
        <f aca="false">F148+G148</f>
        <v>2845.2375</v>
      </c>
      <c r="F148" s="206" t="n">
        <f aca="false">0.04*H148</f>
        <v>1625.85</v>
      </c>
      <c r="G148" s="206" t="n">
        <f aca="false">0.03*H148</f>
        <v>1219.3875</v>
      </c>
      <c r="H148" s="206" t="n">
        <f aca="false">T148</f>
        <v>40646.25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224</v>
      </c>
      <c r="P148" s="603" t="s">
        <v>846</v>
      </c>
      <c r="Q148" s="208" t="s">
        <v>52</v>
      </c>
      <c r="R148" s="304"/>
      <c r="S148" s="223" t="n">
        <v>60</v>
      </c>
      <c r="T148" s="206" t="n">
        <f aca="false">(P148-O148)*S148</f>
        <v>40646.25</v>
      </c>
      <c r="U148" s="209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0</v>
      </c>
      <c r="D150" s="206" t="n">
        <f aca="false">T150+T151</f>
        <v>0</v>
      </c>
      <c r="E150" s="206" t="n">
        <f aca="false">F150+G150</f>
        <v>0</v>
      </c>
      <c r="F150" s="206" t="n">
        <f aca="false">0.04*(H150+D150)</f>
        <v>0</v>
      </c>
      <c r="G150" s="206" t="n">
        <f aca="false">0.03*(H150+D150)</f>
        <v>0</v>
      </c>
      <c r="H150" s="206" t="n">
        <f aca="false">T152</f>
        <v>0</v>
      </c>
      <c r="I150" s="206" t="n">
        <f aca="false">0.4*C150</f>
        <v>0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1034.443</v>
      </c>
      <c r="Q150" s="9"/>
      <c r="R150" s="461"/>
      <c r="S150" s="223" t="n">
        <v>40</v>
      </c>
      <c r="T150" s="206" t="n">
        <f aca="false">(P150-O150)*S150</f>
        <v>0</v>
      </c>
      <c r="U150" s="209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209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5" t="s">
        <v>229</v>
      </c>
      <c r="C154" s="161" t="n">
        <f aca="false">H154+E154</f>
        <v>81.7431999999999</v>
      </c>
      <c r="D154" s="546" t="n">
        <f aca="false">T154+T156+T157+T159+T160+T161</f>
        <v>287078.26</v>
      </c>
      <c r="E154" s="206" t="n">
        <f aca="false">G154+F154</f>
        <v>81.7431999999999</v>
      </c>
      <c r="F154" s="206" t="n">
        <f aca="false">0.04*(T160+T161)</f>
        <v>46.7103999999999</v>
      </c>
      <c r="G154" s="206" t="n">
        <f aca="false">0.03*(T160+T161)</f>
        <v>35.0328</v>
      </c>
      <c r="H154" s="206"/>
      <c r="I154" s="206" t="n">
        <f aca="false">0.54*(T160+T161)*0</f>
        <v>0</v>
      </c>
      <c r="J154" s="208"/>
      <c r="K154" s="208"/>
      <c r="L154" s="208"/>
      <c r="M154" s="208"/>
      <c r="N154" s="208"/>
      <c r="O154" s="309"/>
      <c r="P154" s="309"/>
      <c r="Q154" s="9"/>
      <c r="R154" s="461"/>
      <c r="S154" s="223"/>
      <c r="T154" s="206"/>
      <c r="U154" s="209"/>
      <c r="V154" s="210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08"/>
      <c r="C155" s="206"/>
      <c r="D155" s="206"/>
      <c r="E155" s="206"/>
      <c r="F155" s="206"/>
      <c r="G155" s="206"/>
      <c r="H155" s="206"/>
      <c r="I155" s="206" t="n">
        <f aca="false">0.54*C155</f>
        <v>0</v>
      </c>
      <c r="J155" s="208"/>
      <c r="K155" s="208"/>
      <c r="L155" s="208"/>
      <c r="M155" s="208"/>
      <c r="N155" s="208"/>
      <c r="O155" s="604"/>
      <c r="P155" s="604"/>
      <c r="Q155" s="9"/>
      <c r="R155" s="461"/>
      <c r="S155" s="223"/>
      <c r="T155" s="206"/>
      <c r="U155" s="209"/>
      <c r="V155" s="210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08"/>
      <c r="C156" s="206"/>
      <c r="D156" s="206"/>
      <c r="E156" s="206"/>
      <c r="F156" s="206"/>
      <c r="G156" s="206"/>
      <c r="H156" s="206"/>
      <c r="I156" s="206" t="n">
        <f aca="false">0.54*C156</f>
        <v>0</v>
      </c>
      <c r="J156" s="208"/>
      <c r="K156" s="208"/>
      <c r="L156" s="208"/>
      <c r="M156" s="208"/>
      <c r="N156" s="208"/>
      <c r="O156" s="603" t="s">
        <v>231</v>
      </c>
      <c r="P156" s="603" t="s">
        <v>847</v>
      </c>
      <c r="Q156" s="9"/>
      <c r="R156" s="461"/>
      <c r="S156" s="223" t="n">
        <v>300</v>
      </c>
      <c r="T156" s="206" t="n">
        <f aca="false">(P156-O156)*S156</f>
        <v>183591.9</v>
      </c>
      <c r="U156" s="209" t="n">
        <v>257</v>
      </c>
      <c r="V156" s="210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08"/>
      <c r="C157" s="206"/>
      <c r="D157" s="206"/>
      <c r="E157" s="206"/>
      <c r="F157" s="206"/>
      <c r="G157" s="206"/>
      <c r="H157" s="206"/>
      <c r="I157" s="206" t="n">
        <f aca="false">0.54*C157</f>
        <v>0</v>
      </c>
      <c r="J157" s="208"/>
      <c r="K157" s="208"/>
      <c r="L157" s="208"/>
      <c r="M157" s="208"/>
      <c r="N157" s="208"/>
      <c r="O157" s="603" t="s">
        <v>235</v>
      </c>
      <c r="P157" s="603" t="s">
        <v>848</v>
      </c>
      <c r="Q157" s="9"/>
      <c r="R157" s="461"/>
      <c r="S157" s="223" t="n">
        <v>300</v>
      </c>
      <c r="T157" s="206" t="n">
        <f aca="false">(P157-O157)*S157</f>
        <v>102318.6</v>
      </c>
      <c r="U157" s="209" t="n">
        <v>851</v>
      </c>
      <c r="V157" s="210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206" t="n">
        <f aca="false">0.54*C160</f>
        <v>0</v>
      </c>
      <c r="J160" s="208"/>
      <c r="K160" s="208"/>
      <c r="L160" s="208"/>
      <c r="M160" s="208"/>
      <c r="N160" s="208"/>
      <c r="O160" s="309" t="n">
        <v>2274.269</v>
      </c>
      <c r="P160" s="309" t="n">
        <v>2303.397</v>
      </c>
      <c r="Q160" s="9"/>
      <c r="R160" s="461"/>
      <c r="S160" s="223" t="n">
        <v>40</v>
      </c>
      <c r="T160" s="206" t="n">
        <f aca="false">(P160-O160)*S160</f>
        <v>1165.12000000001</v>
      </c>
      <c r="U160" s="209" t="n">
        <v>6289</v>
      </c>
      <c r="V160" s="210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206" t="n">
        <f aca="false">0.54*C161</f>
        <v>0</v>
      </c>
      <c r="J161" s="208"/>
      <c r="K161" s="208"/>
      <c r="L161" s="208"/>
      <c r="M161" s="208"/>
      <c r="N161" s="208"/>
      <c r="O161" s="309" t="n">
        <v>2063.985</v>
      </c>
      <c r="P161" s="309" t="n">
        <v>2064.073</v>
      </c>
      <c r="Q161" s="9"/>
      <c r="R161" s="461"/>
      <c r="S161" s="223" t="n">
        <v>30</v>
      </c>
      <c r="T161" s="206" t="n">
        <f aca="false">(P161-O161)*S161</f>
        <v>2.63999999999214</v>
      </c>
      <c r="U161" s="209" t="n">
        <v>9845</v>
      </c>
      <c r="V161" s="210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392.951999999999</v>
      </c>
      <c r="D162" s="206" t="n">
        <f aca="false">H162+E162</f>
        <v>6006.55199999999</v>
      </c>
      <c r="E162" s="206" t="n">
        <f aca="false">F162+G162</f>
        <v>392.951999999999</v>
      </c>
      <c r="F162" s="206" t="n">
        <f aca="false">0.04*H162</f>
        <v>224.544</v>
      </c>
      <c r="G162" s="206" t="n">
        <f aca="false">0.03*H162</f>
        <v>168.408</v>
      </c>
      <c r="H162" s="206" t="n">
        <f aca="false">T162</f>
        <v>5613.59999999999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8547.1</v>
      </c>
      <c r="P162" s="309" t="n">
        <v>8781</v>
      </c>
      <c r="Q162" s="221"/>
      <c r="R162" s="404"/>
      <c r="S162" s="223" t="n">
        <v>24</v>
      </c>
      <c r="T162" s="206" t="n">
        <f aca="false">(P162-O162)*S162</f>
        <v>5613.59999999999</v>
      </c>
      <c r="U162" s="209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15311.51567</v>
      </c>
      <c r="D163" s="206" t="n">
        <f aca="false">SUM(D138:D162)</f>
        <v>492176.533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740.44</v>
      </c>
      <c r="D166" s="206"/>
      <c r="E166" s="206" t="n">
        <f aca="false">F166+G166</f>
        <v>48.44</v>
      </c>
      <c r="F166" s="206" t="n">
        <f aca="false">0.04*H166</f>
        <v>27.68</v>
      </c>
      <c r="G166" s="206" t="n">
        <f aca="false">0.03*H166</f>
        <v>20.76</v>
      </c>
      <c r="H166" s="206" t="n">
        <f aca="false">T166</f>
        <v>692</v>
      </c>
      <c r="I166" s="206" t="n">
        <f aca="false">0.6*C166</f>
        <v>444.264</v>
      </c>
      <c r="J166" s="208"/>
      <c r="K166" s="208"/>
      <c r="L166" s="208"/>
      <c r="M166" s="208"/>
      <c r="N166" s="208"/>
      <c r="O166" s="206" t="n">
        <v>24162</v>
      </c>
      <c r="P166" s="206" t="n">
        <v>24854</v>
      </c>
      <c r="Q166" s="9"/>
      <c r="R166" s="151"/>
      <c r="S166" s="206" t="n">
        <v>1</v>
      </c>
      <c r="T166" s="206" t="n">
        <f aca="false">(P166-O166)*S166</f>
        <v>692</v>
      </c>
      <c r="U166" s="209" t="n">
        <v>179316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69.55</v>
      </c>
      <c r="D167" s="206"/>
      <c r="E167" s="206" t="n">
        <f aca="false">F167+G167</f>
        <v>4.55</v>
      </c>
      <c r="F167" s="206" t="n">
        <f aca="false">0.04*H167</f>
        <v>2.6</v>
      </c>
      <c r="G167" s="206" t="n">
        <f aca="false">0.03*H167</f>
        <v>1.95</v>
      </c>
      <c r="H167" s="206" t="n">
        <f aca="false">T167</f>
        <v>65</v>
      </c>
      <c r="I167" s="206" t="n">
        <f aca="false">0.6*C167</f>
        <v>41.73</v>
      </c>
      <c r="J167" s="208"/>
      <c r="K167" s="208"/>
      <c r="L167" s="208"/>
      <c r="M167" s="208"/>
      <c r="N167" s="208"/>
      <c r="O167" s="206" t="n">
        <v>70511</v>
      </c>
      <c r="P167" s="206" t="n">
        <v>70576</v>
      </c>
      <c r="Q167" s="221"/>
      <c r="R167" s="404"/>
      <c r="S167" s="223" t="n">
        <v>1</v>
      </c>
      <c r="T167" s="206" t="n">
        <f aca="false">(P167-O167)*S167</f>
        <v>65</v>
      </c>
      <c r="U167" s="209"/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64.2</v>
      </c>
      <c r="D168" s="206"/>
      <c r="E168" s="206" t="n">
        <f aca="false">F168+G168</f>
        <v>4.2</v>
      </c>
      <c r="F168" s="206" t="n">
        <f aca="false">0.04*H168</f>
        <v>2.4</v>
      </c>
      <c r="G168" s="206" t="n">
        <f aca="false">0.03*H168</f>
        <v>1.8</v>
      </c>
      <c r="H168" s="206" t="n">
        <f aca="false">T168</f>
        <v>60</v>
      </c>
      <c r="I168" s="206" t="n">
        <f aca="false">0.6*C168</f>
        <v>38.52</v>
      </c>
      <c r="J168" s="208"/>
      <c r="K168" s="208"/>
      <c r="L168" s="208"/>
      <c r="M168" s="208"/>
      <c r="N168" s="208"/>
      <c r="O168" s="206" t="n">
        <v>9704</v>
      </c>
      <c r="P168" s="206" t="n">
        <v>9764</v>
      </c>
      <c r="Q168" s="208" t="s">
        <v>35</v>
      </c>
      <c r="R168" s="304"/>
      <c r="S168" s="223" t="n">
        <v>1</v>
      </c>
      <c r="T168" s="206" t="n">
        <f aca="false">(P168-O168)*S168</f>
        <v>60</v>
      </c>
      <c r="U168" s="209"/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485.78</v>
      </c>
      <c r="D169" s="605"/>
      <c r="E169" s="605" t="n">
        <f aca="false">F169+G169</f>
        <v>31.78</v>
      </c>
      <c r="F169" s="605" t="n">
        <f aca="false">0.04*H169</f>
        <v>18.16</v>
      </c>
      <c r="G169" s="605" t="n">
        <f aca="false">0.03*H169</f>
        <v>13.62</v>
      </c>
      <c r="H169" s="605" t="n">
        <f aca="false">T169</f>
        <v>454</v>
      </c>
      <c r="I169" s="605" t="n">
        <f aca="false">0.6*C169</f>
        <v>291.468</v>
      </c>
      <c r="J169" s="606"/>
      <c r="K169" s="606"/>
      <c r="L169" s="606"/>
      <c r="M169" s="606"/>
      <c r="N169" s="606"/>
      <c r="O169" s="605" t="n">
        <v>22449</v>
      </c>
      <c r="P169" s="605" t="n">
        <v>22903</v>
      </c>
      <c r="Q169" s="606" t="s">
        <v>35</v>
      </c>
      <c r="R169" s="595"/>
      <c r="S169" s="607" t="n">
        <v>1</v>
      </c>
      <c r="T169" s="605" t="n">
        <f aca="false">(P169-O169)*S169</f>
        <v>454</v>
      </c>
      <c r="U169" s="209" t="n">
        <v>6648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2149.63</v>
      </c>
      <c r="D170" s="206"/>
      <c r="E170" s="206" t="n">
        <f aca="false">F170+G170</f>
        <v>140.63</v>
      </c>
      <c r="F170" s="206" t="n">
        <f aca="false">0.04*H170</f>
        <v>80.36</v>
      </c>
      <c r="G170" s="206" t="n">
        <f aca="false">0.03*H170</f>
        <v>60.27</v>
      </c>
      <c r="H170" s="206" t="n">
        <f aca="false">T170</f>
        <v>2009</v>
      </c>
      <c r="I170" s="206" t="n">
        <f aca="false">0.6*C170</f>
        <v>1289.778</v>
      </c>
      <c r="J170" s="208"/>
      <c r="K170" s="208"/>
      <c r="L170" s="208"/>
      <c r="M170" s="208"/>
      <c r="N170" s="208"/>
      <c r="O170" s="206" t="n">
        <v>79085</v>
      </c>
      <c r="P170" s="206" t="n">
        <v>81094</v>
      </c>
      <c r="Q170" s="9"/>
      <c r="R170" s="151"/>
      <c r="S170" s="223" t="n">
        <v>1</v>
      </c>
      <c r="T170" s="206" t="n">
        <f aca="false">(P170-O170)*S170</f>
        <v>2009</v>
      </c>
      <c r="U170" s="209"/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4844.96</v>
      </c>
      <c r="D171" s="206"/>
      <c r="E171" s="206" t="n">
        <f aca="false">F171+G171</f>
        <v>316.96</v>
      </c>
      <c r="F171" s="206" t="n">
        <f aca="false">0.04*H171</f>
        <v>181.12</v>
      </c>
      <c r="G171" s="206" t="n">
        <f aca="false">0.03*H171</f>
        <v>135.84</v>
      </c>
      <c r="H171" s="206" t="n">
        <f aca="false">T171</f>
        <v>4528</v>
      </c>
      <c r="I171" s="206" t="n">
        <f aca="false">0.6*C171</f>
        <v>2906.976</v>
      </c>
      <c r="J171" s="208"/>
      <c r="K171" s="208"/>
      <c r="L171" s="208"/>
      <c r="M171" s="208"/>
      <c r="N171" s="208"/>
      <c r="O171" s="206" t="n">
        <v>196230</v>
      </c>
      <c r="P171" s="206" t="n">
        <v>200758</v>
      </c>
      <c r="Q171" s="208"/>
      <c r="R171" s="304"/>
      <c r="S171" s="223" t="n">
        <v>1</v>
      </c>
      <c r="T171" s="206" t="n">
        <f aca="false">(P171-O171)*S171</f>
        <v>4528</v>
      </c>
      <c r="U171" s="209"/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778.96</v>
      </c>
      <c r="D172" s="206"/>
      <c r="E172" s="206" t="n">
        <f aca="false">F172+G172</f>
        <v>50.96</v>
      </c>
      <c r="F172" s="206" t="n">
        <f aca="false">0.04*H172</f>
        <v>29.12</v>
      </c>
      <c r="G172" s="206" t="n">
        <f aca="false">0.03*H172</f>
        <v>21.84</v>
      </c>
      <c r="H172" s="206" t="n">
        <f aca="false">T172</f>
        <v>728</v>
      </c>
      <c r="I172" s="206" t="n">
        <f aca="false">0.6*C172</f>
        <v>467.376</v>
      </c>
      <c r="J172" s="292"/>
      <c r="K172" s="292"/>
      <c r="L172" s="292"/>
      <c r="M172" s="292"/>
      <c r="N172" s="292"/>
      <c r="O172" s="206" t="n">
        <v>31999</v>
      </c>
      <c r="P172" s="206" t="n">
        <v>32727</v>
      </c>
      <c r="Q172" s="9"/>
      <c r="R172" s="304"/>
      <c r="S172" s="223" t="n">
        <v>1</v>
      </c>
      <c r="T172" s="206" t="n">
        <f aca="false">(P172-O172)*S172</f>
        <v>728</v>
      </c>
      <c r="U172" s="209"/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150.87</v>
      </c>
      <c r="D173" s="206"/>
      <c r="E173" s="206" t="n">
        <f aca="false">F173+G173</f>
        <v>9.87</v>
      </c>
      <c r="F173" s="206" t="n">
        <f aca="false">0.04*H173</f>
        <v>5.64</v>
      </c>
      <c r="G173" s="206" t="n">
        <f aca="false">0.03*H173</f>
        <v>4.23</v>
      </c>
      <c r="H173" s="206" t="n">
        <f aca="false">T173</f>
        <v>141</v>
      </c>
      <c r="I173" s="206" t="n">
        <f aca="false">0.6*C173</f>
        <v>90.522</v>
      </c>
      <c r="J173" s="208"/>
      <c r="K173" s="208"/>
      <c r="L173" s="208"/>
      <c r="M173" s="208"/>
      <c r="N173" s="208"/>
      <c r="O173" s="206" t="n">
        <v>26100</v>
      </c>
      <c r="P173" s="206" t="n">
        <v>26241</v>
      </c>
      <c r="Q173" s="9"/>
      <c r="R173" s="151"/>
      <c r="S173" s="223" t="n">
        <v>1</v>
      </c>
      <c r="T173" s="206" t="n">
        <f aca="false">(P173-O173)*S173</f>
        <v>141</v>
      </c>
      <c r="U173" s="209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14696.6640000002</v>
      </c>
      <c r="D174" s="161"/>
      <c r="E174" s="161" t="n">
        <f aca="false">F174+G174</f>
        <v>961.464000000013</v>
      </c>
      <c r="F174" s="161" t="n">
        <f aca="false">0.04*H174</f>
        <v>549.408000000008</v>
      </c>
      <c r="G174" s="161" t="n">
        <f aca="false">0.03*H174</f>
        <v>412.056000000006</v>
      </c>
      <c r="H174" s="161" t="n">
        <f aca="false">T174</f>
        <v>13735.2000000002</v>
      </c>
      <c r="I174" s="161" t="n">
        <f aca="false">T175+250+750</f>
        <v>1000</v>
      </c>
      <c r="J174" s="292"/>
      <c r="K174" s="292"/>
      <c r="L174" s="292"/>
      <c r="M174" s="292"/>
      <c r="N174" s="292"/>
      <c r="O174" s="608" t="n">
        <v>63704.88</v>
      </c>
      <c r="P174" s="608" t="n">
        <v>64048.26</v>
      </c>
      <c r="Q174" s="221"/>
      <c r="R174" s="404"/>
      <c r="S174" s="161" t="n">
        <v>40</v>
      </c>
      <c r="T174" s="206" t="n">
        <f aca="false">(P174-O174)*S174</f>
        <v>13735.2000000002</v>
      </c>
      <c r="U174" s="209" t="n">
        <v>2835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28"/>
      <c r="C175" s="206" t="n">
        <f aca="false">H175+E175</f>
        <v>0</v>
      </c>
      <c r="D175" s="206"/>
      <c r="E175" s="206" t="n">
        <f aca="false">F175+G175</f>
        <v>0</v>
      </c>
      <c r="F175" s="206" t="n">
        <f aca="false">0.04*H175</f>
        <v>0</v>
      </c>
      <c r="G175" s="206" t="n">
        <f aca="false">0.03*H175</f>
        <v>0</v>
      </c>
      <c r="H175" s="206" t="n">
        <f aca="false">T175</f>
        <v>0</v>
      </c>
      <c r="I175" s="206" t="n">
        <f aca="false">0.6*C175</f>
        <v>0</v>
      </c>
      <c r="J175" s="208"/>
      <c r="K175" s="208"/>
      <c r="L175" s="208"/>
      <c r="M175" s="208"/>
      <c r="N175" s="208"/>
      <c r="O175" s="206" t="n">
        <v>0</v>
      </c>
      <c r="P175" s="206" t="n">
        <v>0</v>
      </c>
      <c r="Q175" s="9"/>
      <c r="R175" s="151"/>
      <c r="S175" s="223" t="n">
        <v>1</v>
      </c>
      <c r="T175" s="206" t="n">
        <f aca="false">(P175-O175)*S175</f>
        <v>0</v>
      </c>
      <c r="U175" s="209"/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795.01</v>
      </c>
      <c r="D176" s="206"/>
      <c r="E176" s="206" t="n">
        <f aca="false">F176+G176</f>
        <v>52.01</v>
      </c>
      <c r="F176" s="206" t="n">
        <f aca="false">0.04*H176</f>
        <v>29.72</v>
      </c>
      <c r="G176" s="206" t="n">
        <f aca="false">0.03*H176</f>
        <v>22.29</v>
      </c>
      <c r="H176" s="206" t="n">
        <f aca="false">T176</f>
        <v>743</v>
      </c>
      <c r="I176" s="206" t="n">
        <f aca="false">0.6*C176</f>
        <v>477.006</v>
      </c>
      <c r="J176" s="208"/>
      <c r="K176" s="208"/>
      <c r="L176" s="208"/>
      <c r="M176" s="208"/>
      <c r="N176" s="208"/>
      <c r="O176" s="206" t="n">
        <v>30767</v>
      </c>
      <c r="P176" s="206" t="n">
        <v>31510</v>
      </c>
      <c r="Q176" s="9"/>
      <c r="R176" s="151"/>
      <c r="S176" s="223" t="n">
        <v>1</v>
      </c>
      <c r="T176" s="206" t="n">
        <f aca="false">(P176-O176)*S176</f>
        <v>743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9450.23999999981</v>
      </c>
      <c r="D177" s="188"/>
      <c r="E177" s="188" t="n">
        <f aca="false">F177+G177</f>
        <v>618.239999999988</v>
      </c>
      <c r="F177" s="188" t="n">
        <f aca="false">0.04*H177</f>
        <v>353.279999999993</v>
      </c>
      <c r="G177" s="188" t="n">
        <f aca="false">0.03*H177</f>
        <v>264.959999999995</v>
      </c>
      <c r="H177" s="188" t="n">
        <f aca="false">T177</f>
        <v>8831.99999999983</v>
      </c>
      <c r="I177" s="303" t="n">
        <f aca="false">0.6*C177</f>
        <v>5670.14399999989</v>
      </c>
      <c r="J177" s="25"/>
      <c r="K177" s="25"/>
      <c r="L177" s="25"/>
      <c r="M177" s="25"/>
      <c r="N177" s="25"/>
      <c r="O177" s="610" t="n">
        <v>36931.9</v>
      </c>
      <c r="P177" s="610" t="n">
        <v>37079.1</v>
      </c>
      <c r="Q177" s="25" t="s">
        <v>35</v>
      </c>
      <c r="R177" s="611"/>
      <c r="S177" s="612" t="n">
        <v>60</v>
      </c>
      <c r="T177" s="188" t="n">
        <f aca="false">(P177-O177)*S177</f>
        <v>8831.99999999983</v>
      </c>
      <c r="U177" s="152" t="n">
        <v>4093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2393.59</v>
      </c>
      <c r="D178" s="449"/>
      <c r="E178" s="449" t="n">
        <f aca="false">G178+F178</f>
        <v>156.59</v>
      </c>
      <c r="F178" s="449" t="n">
        <f aca="false">0.04*H178</f>
        <v>89.48</v>
      </c>
      <c r="G178" s="449" t="n">
        <f aca="false">0.03*H178</f>
        <v>67.11</v>
      </c>
      <c r="H178" s="449" t="n">
        <f aca="false">T178</f>
        <v>2237</v>
      </c>
      <c r="I178" s="449" t="n">
        <f aca="false">0.6*C178</f>
        <v>1436.154</v>
      </c>
      <c r="J178" s="614"/>
      <c r="K178" s="614"/>
      <c r="L178" s="614"/>
      <c r="M178" s="614"/>
      <c r="N178" s="614"/>
      <c r="O178" s="449" t="n">
        <v>92188</v>
      </c>
      <c r="P178" s="449" t="n">
        <v>94425</v>
      </c>
      <c r="Q178" s="615"/>
      <c r="R178" s="616"/>
      <c r="S178" s="617" t="n">
        <v>1</v>
      </c>
      <c r="T178" s="449" t="n">
        <f aca="false">(P178-O178)*S178</f>
        <v>2237</v>
      </c>
      <c r="U178" s="152" t="n">
        <v>7368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501.83</v>
      </c>
      <c r="D179" s="148"/>
      <c r="E179" s="148" t="n">
        <f aca="false">F179+G179</f>
        <v>32.83</v>
      </c>
      <c r="F179" s="148" t="n">
        <f aca="false">0.04*H179</f>
        <v>18.76</v>
      </c>
      <c r="G179" s="148" t="n">
        <f aca="false">0.03*H179</f>
        <v>14.07</v>
      </c>
      <c r="H179" s="148" t="n">
        <f aca="false">T179</f>
        <v>469</v>
      </c>
      <c r="I179" s="148" t="n">
        <f aca="false">0.6*C179</f>
        <v>301.098</v>
      </c>
      <c r="J179" s="25"/>
      <c r="K179" s="25"/>
      <c r="L179" s="25"/>
      <c r="M179" s="25"/>
      <c r="N179" s="25"/>
      <c r="O179" s="148" t="n">
        <v>7264</v>
      </c>
      <c r="P179" s="148" t="n">
        <v>7733</v>
      </c>
      <c r="Q179" s="204"/>
      <c r="R179" s="276"/>
      <c r="S179" s="239" t="n">
        <v>1</v>
      </c>
      <c r="T179" s="148" t="n">
        <f aca="false">(P179-O179)*S179</f>
        <v>469</v>
      </c>
      <c r="U179" s="152" t="n">
        <v>4327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467.59</v>
      </c>
      <c r="D180" s="148"/>
      <c r="E180" s="148" t="n">
        <f aca="false">F180+G180</f>
        <v>30.59</v>
      </c>
      <c r="F180" s="148" t="n">
        <f aca="false">0.04*H180</f>
        <v>17.48</v>
      </c>
      <c r="G180" s="148" t="n">
        <f aca="false">0.03*H180</f>
        <v>13.11</v>
      </c>
      <c r="H180" s="148" t="n">
        <f aca="false">T180</f>
        <v>437</v>
      </c>
      <c r="I180" s="148" t="n">
        <f aca="false">0.6*C180</f>
        <v>280.554</v>
      </c>
      <c r="J180" s="25"/>
      <c r="K180" s="25"/>
      <c r="L180" s="25"/>
      <c r="M180" s="25"/>
      <c r="N180" s="25"/>
      <c r="O180" s="148" t="n">
        <v>3459</v>
      </c>
      <c r="P180" s="148" t="n">
        <v>3896</v>
      </c>
      <c r="Q180" s="204"/>
      <c r="R180" s="276"/>
      <c r="S180" s="239" t="n">
        <v>1</v>
      </c>
      <c r="T180" s="148" t="n">
        <f aca="false">(P180-O180)*S180</f>
        <v>437</v>
      </c>
      <c r="U180" s="152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561.75</v>
      </c>
      <c r="D181" s="148"/>
      <c r="E181" s="148" t="n">
        <f aca="false">F181+G181</f>
        <v>36.75</v>
      </c>
      <c r="F181" s="148" t="n">
        <f aca="false">0.04*H181</f>
        <v>21</v>
      </c>
      <c r="G181" s="148" t="n">
        <f aca="false">0.03*H181</f>
        <v>15.75</v>
      </c>
      <c r="H181" s="148" t="n">
        <f aca="false">T181</f>
        <v>525</v>
      </c>
      <c r="I181" s="148" t="n">
        <f aca="false">0.6*C181</f>
        <v>337.05</v>
      </c>
      <c r="J181" s="25"/>
      <c r="K181" s="25"/>
      <c r="L181" s="25"/>
      <c r="M181" s="25"/>
      <c r="N181" s="25"/>
      <c r="O181" s="148" t="n">
        <v>8506</v>
      </c>
      <c r="P181" s="148" t="n">
        <v>9031</v>
      </c>
      <c r="Q181" s="204"/>
      <c r="R181" s="276"/>
      <c r="S181" s="148" t="n">
        <v>1</v>
      </c>
      <c r="T181" s="148" t="n">
        <f aca="false">(P181-O181)*S181</f>
        <v>525</v>
      </c>
      <c r="U181" s="152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488.99</v>
      </c>
      <c r="D182" s="148"/>
      <c r="E182" s="148" t="n">
        <f aca="false">F182+G182</f>
        <v>31.99</v>
      </c>
      <c r="F182" s="148" t="n">
        <f aca="false">0.04*H182</f>
        <v>18.28</v>
      </c>
      <c r="G182" s="148" t="n">
        <f aca="false">0.03*H182</f>
        <v>13.71</v>
      </c>
      <c r="H182" s="148" t="n">
        <f aca="false">T182</f>
        <v>457</v>
      </c>
      <c r="I182" s="148" t="n">
        <f aca="false">0.6*C182</f>
        <v>293.394</v>
      </c>
      <c r="J182" s="25"/>
      <c r="K182" s="25"/>
      <c r="L182" s="25"/>
      <c r="M182" s="25"/>
      <c r="N182" s="25" t="s">
        <v>271</v>
      </c>
      <c r="O182" s="148" t="n">
        <v>34086</v>
      </c>
      <c r="P182" s="148" t="n">
        <v>34543</v>
      </c>
      <c r="Q182" s="237"/>
      <c r="R182" s="259"/>
      <c r="S182" s="148" t="n">
        <v>1</v>
      </c>
      <c r="T182" s="148" t="n">
        <f aca="false">(P182-O182)*S182</f>
        <v>457</v>
      </c>
      <c r="U182" s="152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342.4</v>
      </c>
      <c r="D183" s="148"/>
      <c r="E183" s="148" t="n">
        <f aca="false">F183+G183</f>
        <v>22.4</v>
      </c>
      <c r="F183" s="148" t="n">
        <f aca="false">0.04*H183</f>
        <v>12.8</v>
      </c>
      <c r="G183" s="148" t="n">
        <f aca="false">0.03*H183</f>
        <v>9.6</v>
      </c>
      <c r="H183" s="148" t="n">
        <f aca="false">T183</f>
        <v>320</v>
      </c>
      <c r="I183" s="148" t="n">
        <f aca="false">0.6*C183</f>
        <v>205.44</v>
      </c>
      <c r="J183" s="25"/>
      <c r="K183" s="25"/>
      <c r="L183" s="25"/>
      <c r="M183" s="25"/>
      <c r="N183" s="25" t="s">
        <v>274</v>
      </c>
      <c r="O183" s="148" t="n">
        <v>86266</v>
      </c>
      <c r="P183" s="148" t="n">
        <v>86586</v>
      </c>
      <c r="Q183" s="204"/>
      <c r="R183" s="276"/>
      <c r="S183" s="148" t="n">
        <v>1</v>
      </c>
      <c r="T183" s="148" t="n">
        <f aca="false">(P183-O183)*S183</f>
        <v>320</v>
      </c>
      <c r="U183" s="152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632.37</v>
      </c>
      <c r="D184" s="148"/>
      <c r="E184" s="148" t="n">
        <f aca="false">F184++G184</f>
        <v>41.37</v>
      </c>
      <c r="F184" s="148" t="n">
        <f aca="false">0.04*H184</f>
        <v>23.64</v>
      </c>
      <c r="G184" s="148" t="n">
        <f aca="false">0.03*H184</f>
        <v>17.73</v>
      </c>
      <c r="H184" s="148" t="n">
        <f aca="false">T184</f>
        <v>591</v>
      </c>
      <c r="I184" s="148" t="n">
        <f aca="false">0.6*C184</f>
        <v>379.422</v>
      </c>
      <c r="J184" s="25"/>
      <c r="K184" s="25"/>
      <c r="L184" s="25"/>
      <c r="M184" s="25"/>
      <c r="N184" s="25" t="s">
        <v>277</v>
      </c>
      <c r="O184" s="148" t="n">
        <v>45099</v>
      </c>
      <c r="P184" s="148" t="n">
        <v>45690</v>
      </c>
      <c r="Q184" s="25" t="s">
        <v>35</v>
      </c>
      <c r="R184" s="226"/>
      <c r="S184" s="239" t="n">
        <v>1</v>
      </c>
      <c r="T184" s="148" t="n">
        <f aca="false">(P184-O184)*S184</f>
        <v>591</v>
      </c>
      <c r="U184" s="152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192.6</v>
      </c>
      <c r="D185" s="148"/>
      <c r="E185" s="148" t="n">
        <f aca="false">G185+F185</f>
        <v>12.6</v>
      </c>
      <c r="F185" s="148" t="n">
        <f aca="false">0.04*H185</f>
        <v>7.2</v>
      </c>
      <c r="G185" s="148" t="n">
        <f aca="false">0.03*H185</f>
        <v>5.4</v>
      </c>
      <c r="H185" s="148" t="n">
        <f aca="false">T185</f>
        <v>180</v>
      </c>
      <c r="I185" s="148" t="n">
        <f aca="false">0.6*C185</f>
        <v>115.56</v>
      </c>
      <c r="J185" s="25"/>
      <c r="K185" s="25"/>
      <c r="L185" s="25"/>
      <c r="M185" s="25"/>
      <c r="N185" s="25"/>
      <c r="O185" s="148" t="n">
        <v>73789</v>
      </c>
      <c r="P185" s="148" t="n">
        <v>73969</v>
      </c>
      <c r="Q185" s="237"/>
      <c r="R185" s="259"/>
      <c r="S185" s="239" t="n">
        <v>1</v>
      </c>
      <c r="T185" s="148" t="n">
        <f aca="false">(P185-O185)*S185</f>
        <v>180</v>
      </c>
      <c r="U185" s="152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292.11</v>
      </c>
      <c r="D186" s="148"/>
      <c r="E186" s="148" t="n">
        <f aca="false">F186+G186</f>
        <v>19.11</v>
      </c>
      <c r="F186" s="148" t="n">
        <f aca="false">0.04*H186</f>
        <v>10.92</v>
      </c>
      <c r="G186" s="148" t="n">
        <f aca="false">0.03*H186</f>
        <v>8.19</v>
      </c>
      <c r="H186" s="148" t="n">
        <f aca="false">T186</f>
        <v>273</v>
      </c>
      <c r="I186" s="148" t="n">
        <f aca="false">0.6*C186</f>
        <v>175.266</v>
      </c>
      <c r="J186" s="25"/>
      <c r="K186" s="25"/>
      <c r="L186" s="25"/>
      <c r="M186" s="25"/>
      <c r="N186" s="25"/>
      <c r="O186" s="148" t="n">
        <v>71120</v>
      </c>
      <c r="P186" s="148" t="n">
        <v>71393</v>
      </c>
      <c r="Q186" s="204"/>
      <c r="R186" s="276"/>
      <c r="S186" s="239" t="n">
        <v>1</v>
      </c>
      <c r="T186" s="148" t="n">
        <f aca="false">(P186-O186)*S186</f>
        <v>273</v>
      </c>
      <c r="U186" s="152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543.56</v>
      </c>
      <c r="D187" s="148"/>
      <c r="E187" s="148" t="n">
        <f aca="false">F187+G187</f>
        <v>35.56</v>
      </c>
      <c r="F187" s="148" t="n">
        <f aca="false">0.04*H187</f>
        <v>20.32</v>
      </c>
      <c r="G187" s="148" t="n">
        <f aca="false">0.03*H187</f>
        <v>15.24</v>
      </c>
      <c r="H187" s="148" t="n">
        <f aca="false">T187</f>
        <v>508</v>
      </c>
      <c r="I187" s="148" t="n">
        <f aca="false">0.6*C187</f>
        <v>326.136</v>
      </c>
      <c r="J187" s="25"/>
      <c r="K187" s="25"/>
      <c r="L187" s="25"/>
      <c r="M187" s="25"/>
      <c r="N187" s="25"/>
      <c r="O187" s="148" t="n">
        <v>82478</v>
      </c>
      <c r="P187" s="148" t="n">
        <v>82986</v>
      </c>
      <c r="Q187" s="237"/>
      <c r="R187" s="259"/>
      <c r="S187" s="239" t="n">
        <v>1</v>
      </c>
      <c r="T187" s="148" t="n">
        <f aca="false">(P187-O187)*S187</f>
        <v>508</v>
      </c>
      <c r="U187" s="152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603.48</v>
      </c>
      <c r="D188" s="148"/>
      <c r="E188" s="148" t="n">
        <f aca="false">F188+G188</f>
        <v>39.48</v>
      </c>
      <c r="F188" s="148" t="n">
        <f aca="false">0.04*H188</f>
        <v>22.56</v>
      </c>
      <c r="G188" s="148" t="n">
        <f aca="false">0.03*H188</f>
        <v>16.92</v>
      </c>
      <c r="H188" s="148" t="n">
        <f aca="false">T188</f>
        <v>564</v>
      </c>
      <c r="I188" s="148" t="n">
        <f aca="false">0.6*C188</f>
        <v>362.088</v>
      </c>
      <c r="J188" s="25"/>
      <c r="K188" s="25"/>
      <c r="L188" s="25"/>
      <c r="M188" s="25"/>
      <c r="N188" s="25"/>
      <c r="O188" s="148" t="n">
        <v>75065</v>
      </c>
      <c r="P188" s="148" t="n">
        <v>75629</v>
      </c>
      <c r="Q188" s="204"/>
      <c r="R188" s="362"/>
      <c r="S188" s="239" t="n">
        <v>1</v>
      </c>
      <c r="T188" s="148" t="n">
        <f aca="false">(P188-O188)*S188</f>
        <v>564</v>
      </c>
      <c r="U188" s="152" t="n">
        <v>8265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152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1153.46</v>
      </c>
      <c r="D190" s="148"/>
      <c r="E190" s="148" t="n">
        <f aca="false">F190+G190</f>
        <v>75.46</v>
      </c>
      <c r="F190" s="148" t="n">
        <f aca="false">0.04*H190</f>
        <v>43.12</v>
      </c>
      <c r="G190" s="148" t="n">
        <f aca="false">0.03*H190</f>
        <v>32.34</v>
      </c>
      <c r="H190" s="148" t="n">
        <f aca="false">T190</f>
        <v>1078</v>
      </c>
      <c r="I190" s="148" t="n">
        <f aca="false">0.6*C190</f>
        <v>692.076</v>
      </c>
      <c r="J190" s="25"/>
      <c r="K190" s="25"/>
      <c r="L190" s="25"/>
      <c r="M190" s="25"/>
      <c r="N190" s="25"/>
      <c r="O190" s="148" t="n">
        <v>131210</v>
      </c>
      <c r="P190" s="148" t="n">
        <v>132288</v>
      </c>
      <c r="Q190" s="204"/>
      <c r="R190" s="276"/>
      <c r="S190" s="148" t="n">
        <v>1</v>
      </c>
      <c r="T190" s="148" t="n">
        <f aca="false">(P190-O190)*S190</f>
        <v>1078</v>
      </c>
      <c r="U190" s="152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269.64</v>
      </c>
      <c r="D191" s="148"/>
      <c r="E191" s="148" t="n">
        <f aca="false">F191+G191</f>
        <v>17.64</v>
      </c>
      <c r="F191" s="148" t="n">
        <f aca="false">0.04*H191</f>
        <v>10.08</v>
      </c>
      <c r="G191" s="148" t="n">
        <f aca="false">0.03*H191</f>
        <v>7.56</v>
      </c>
      <c r="H191" s="148" t="n">
        <f aca="false">T191</f>
        <v>252</v>
      </c>
      <c r="I191" s="148" t="n">
        <f aca="false">0.6*C191</f>
        <v>161.784</v>
      </c>
      <c r="J191" s="25"/>
      <c r="K191" s="25"/>
      <c r="L191" s="25"/>
      <c r="M191" s="25"/>
      <c r="N191" s="25" t="s">
        <v>291</v>
      </c>
      <c r="O191" s="148" t="n">
        <v>43645</v>
      </c>
      <c r="P191" s="148" t="n">
        <v>43897</v>
      </c>
      <c r="Q191" s="25" t="s">
        <v>39</v>
      </c>
      <c r="R191" s="226"/>
      <c r="S191" s="148" t="n">
        <v>1</v>
      </c>
      <c r="T191" s="148" t="n">
        <f aca="false">(P191-O191)*S191</f>
        <v>252</v>
      </c>
      <c r="U191" s="152" t="n">
        <v>100986</v>
      </c>
      <c r="V191" s="153" t="s">
        <v>861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381.99</v>
      </c>
      <c r="D192" s="148"/>
      <c r="E192" s="148" t="n">
        <f aca="false">F192+G192</f>
        <v>24.99</v>
      </c>
      <c r="F192" s="148" t="n">
        <f aca="false">0.04*H192</f>
        <v>14.28</v>
      </c>
      <c r="G192" s="148" t="n">
        <f aca="false">0.03*H192</f>
        <v>10.71</v>
      </c>
      <c r="H192" s="148" t="n">
        <f aca="false">T192</f>
        <v>357</v>
      </c>
      <c r="I192" s="148" t="n">
        <f aca="false">0.6*C192</f>
        <v>229.194</v>
      </c>
      <c r="J192" s="25"/>
      <c r="K192" s="25"/>
      <c r="L192" s="25"/>
      <c r="M192" s="25"/>
      <c r="N192" s="25"/>
      <c r="O192" s="148" t="n">
        <v>95601</v>
      </c>
      <c r="P192" s="148" t="n">
        <v>95958</v>
      </c>
      <c r="Q192" s="25" t="s">
        <v>153</v>
      </c>
      <c r="R192" s="226"/>
      <c r="S192" s="148" t="n">
        <v>1</v>
      </c>
      <c r="T192" s="148" t="n">
        <f aca="false">(P192-O192)*S192</f>
        <v>357</v>
      </c>
      <c r="U192" s="152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422.65</v>
      </c>
      <c r="D193" s="148"/>
      <c r="E193" s="148" t="n">
        <f aca="false">F193+G193</f>
        <v>27.65</v>
      </c>
      <c r="F193" s="148" t="n">
        <f aca="false">0.04*H193</f>
        <v>15.8</v>
      </c>
      <c r="G193" s="148" t="n">
        <f aca="false">0.03*H193</f>
        <v>11.85</v>
      </c>
      <c r="H193" s="148" t="n">
        <f aca="false">T193</f>
        <v>395</v>
      </c>
      <c r="I193" s="148" t="n">
        <f aca="false">0.6*C193</f>
        <v>253.59</v>
      </c>
      <c r="J193" s="25"/>
      <c r="K193" s="25"/>
      <c r="L193" s="25"/>
      <c r="M193" s="25"/>
      <c r="N193" s="25"/>
      <c r="O193" s="148" t="n">
        <v>55702</v>
      </c>
      <c r="P193" s="148" t="n">
        <v>56097</v>
      </c>
      <c r="Q193" s="25" t="s">
        <v>39</v>
      </c>
      <c r="R193" s="226"/>
      <c r="S193" s="148" t="n">
        <v>1</v>
      </c>
      <c r="T193" s="148" t="n">
        <f aca="false">(P193-O193)*S193</f>
        <v>395</v>
      </c>
      <c r="U193" s="152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1443.43</v>
      </c>
      <c r="D194" s="148"/>
      <c r="E194" s="148" t="n">
        <f aca="false">G194+F194</f>
        <v>94.43</v>
      </c>
      <c r="F194" s="148" t="n">
        <f aca="false">0.04*H194</f>
        <v>53.96</v>
      </c>
      <c r="G194" s="148" t="n">
        <f aca="false">0.03*H194</f>
        <v>40.47</v>
      </c>
      <c r="H194" s="148" t="n">
        <f aca="false">T194</f>
        <v>1349</v>
      </c>
      <c r="I194" s="148" t="n">
        <f aca="false">0.6*C194</f>
        <v>866.058</v>
      </c>
      <c r="J194" s="25"/>
      <c r="K194" s="25"/>
      <c r="L194" s="25"/>
      <c r="M194" s="25"/>
      <c r="N194" s="25"/>
      <c r="O194" s="148" t="n">
        <v>35254</v>
      </c>
      <c r="P194" s="148" t="n">
        <v>36603</v>
      </c>
      <c r="Q194" s="237"/>
      <c r="R194" s="259"/>
      <c r="S194" s="239" t="n">
        <v>1</v>
      </c>
      <c r="T194" s="148" t="n">
        <f aca="false">(P194-O194)*S194</f>
        <v>1349</v>
      </c>
      <c r="U194" s="152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736.16</v>
      </c>
      <c r="D195" s="148"/>
      <c r="E195" s="148" t="n">
        <f aca="false">G195+F195</f>
        <v>48.16</v>
      </c>
      <c r="F195" s="148" t="n">
        <f aca="false">0.04*H195</f>
        <v>27.52</v>
      </c>
      <c r="G195" s="148" t="n">
        <f aca="false">0.03*H195</f>
        <v>20.64</v>
      </c>
      <c r="H195" s="148" t="n">
        <f aca="false">T195</f>
        <v>688</v>
      </c>
      <c r="I195" s="148" t="n">
        <f aca="false">0.6*C195</f>
        <v>441.696</v>
      </c>
      <c r="J195" s="25"/>
      <c r="K195" s="25"/>
      <c r="L195" s="25"/>
      <c r="M195" s="25"/>
      <c r="N195" s="25"/>
      <c r="O195" s="148" t="n">
        <v>73249</v>
      </c>
      <c r="P195" s="148" t="n">
        <v>73937</v>
      </c>
      <c r="Q195" s="204"/>
      <c r="R195" s="362"/>
      <c r="S195" s="239" t="n">
        <v>1</v>
      </c>
      <c r="T195" s="148" t="n">
        <f aca="false">(P195-O195)*S195</f>
        <v>688</v>
      </c>
      <c r="U195" s="152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173.34</v>
      </c>
      <c r="D196" s="148"/>
      <c r="E196" s="148" t="n">
        <f aca="false">F196+G196</f>
        <v>11.34</v>
      </c>
      <c r="F196" s="148" t="n">
        <f aca="false">0.04*H196</f>
        <v>6.48</v>
      </c>
      <c r="G196" s="148" t="n">
        <f aca="false">0.03*H196</f>
        <v>4.86</v>
      </c>
      <c r="H196" s="148" t="n">
        <f aca="false">T196</f>
        <v>162</v>
      </c>
      <c r="I196" s="148" t="n">
        <f aca="false">0.6*C196</f>
        <v>104.004</v>
      </c>
      <c r="J196" s="25"/>
      <c r="K196" s="25"/>
      <c r="L196" s="25"/>
      <c r="M196" s="25"/>
      <c r="N196" s="25"/>
      <c r="O196" s="148" t="n">
        <v>32579</v>
      </c>
      <c r="P196" s="148" t="n">
        <v>32741</v>
      </c>
      <c r="Q196" s="204"/>
      <c r="R196" s="276"/>
      <c r="S196" s="239" t="n">
        <v>1</v>
      </c>
      <c r="T196" s="148" t="n">
        <f aca="false">(P196-O196)*S196</f>
        <v>162</v>
      </c>
      <c r="U196" s="152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216.14</v>
      </c>
      <c r="D197" s="148"/>
      <c r="E197" s="148" t="n">
        <f aca="false">F197+G197</f>
        <v>14.14</v>
      </c>
      <c r="F197" s="148" t="n">
        <f aca="false">0.04*H197</f>
        <v>8.08</v>
      </c>
      <c r="G197" s="148" t="n">
        <f aca="false">0.03*H197</f>
        <v>6.06</v>
      </c>
      <c r="H197" s="148" t="n">
        <f aca="false">T197</f>
        <v>202</v>
      </c>
      <c r="I197" s="148" t="n">
        <f aca="false">0.6*C197</f>
        <v>129.684</v>
      </c>
      <c r="J197" s="25"/>
      <c r="K197" s="25"/>
      <c r="L197" s="25"/>
      <c r="M197" s="25"/>
      <c r="N197" s="25"/>
      <c r="O197" s="148" t="n">
        <v>56572</v>
      </c>
      <c r="P197" s="148" t="n">
        <v>56774</v>
      </c>
      <c r="Q197" s="25"/>
      <c r="R197" s="226"/>
      <c r="S197" s="148" t="n">
        <v>1</v>
      </c>
      <c r="T197" s="148" t="n">
        <f aca="false">(P197-O197)*S197</f>
        <v>202</v>
      </c>
      <c r="U197" s="152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80.25</v>
      </c>
      <c r="D198" s="148"/>
      <c r="E198" s="148" t="n">
        <f aca="false">F198+G198</f>
        <v>5.25</v>
      </c>
      <c r="F198" s="148" t="n">
        <f aca="false">0.04*H198</f>
        <v>3</v>
      </c>
      <c r="G198" s="148" t="n">
        <f aca="false">0.03*H198</f>
        <v>2.25</v>
      </c>
      <c r="H198" s="148" t="n">
        <f aca="false">T198</f>
        <v>75</v>
      </c>
      <c r="I198" s="148" t="n">
        <f aca="false">0.5*C198</f>
        <v>40.125</v>
      </c>
      <c r="J198" s="25"/>
      <c r="K198" s="25"/>
      <c r="L198" s="25"/>
      <c r="M198" s="25"/>
      <c r="N198" s="25"/>
      <c r="O198" s="148" t="n">
        <v>32656</v>
      </c>
      <c r="P198" s="148" t="n">
        <v>32731</v>
      </c>
      <c r="Q198" s="237"/>
      <c r="R198" s="259"/>
      <c r="S198" s="239" t="n">
        <v>1</v>
      </c>
      <c r="T198" s="148" t="n">
        <f aca="false">(P198-O198)*S198</f>
        <v>75</v>
      </c>
      <c r="U198" s="152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114.49</v>
      </c>
      <c r="D199" s="148"/>
      <c r="E199" s="148" t="n">
        <f aca="false">G199+F199</f>
        <v>7.49</v>
      </c>
      <c r="F199" s="148" t="n">
        <f aca="false">0.04*H199</f>
        <v>4.28</v>
      </c>
      <c r="G199" s="148" t="n">
        <f aca="false">0.03*H199</f>
        <v>3.21</v>
      </c>
      <c r="H199" s="148" t="n">
        <f aca="false">T199</f>
        <v>107</v>
      </c>
      <c r="I199" s="148" t="n">
        <f aca="false">0.6*C199</f>
        <v>68.694</v>
      </c>
      <c r="J199" s="25"/>
      <c r="K199" s="25"/>
      <c r="L199" s="25"/>
      <c r="M199" s="25"/>
      <c r="N199" s="25"/>
      <c r="O199" s="148" t="n">
        <v>23190</v>
      </c>
      <c r="P199" s="148" t="n">
        <v>23297</v>
      </c>
      <c r="Q199" s="204"/>
      <c r="R199" s="362"/>
      <c r="S199" s="239" t="n">
        <v>1</v>
      </c>
      <c r="T199" s="148" t="n">
        <f aca="false">(P199-O199)*S199</f>
        <v>107</v>
      </c>
      <c r="U199" s="152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167.99</v>
      </c>
      <c r="D200" s="148"/>
      <c r="E200" s="148" t="n">
        <f aca="false">F200+G200</f>
        <v>10.99</v>
      </c>
      <c r="F200" s="148" t="n">
        <f aca="false">0.04*H200</f>
        <v>6.28</v>
      </c>
      <c r="G200" s="148" t="n">
        <f aca="false">0.03*H200</f>
        <v>4.71</v>
      </c>
      <c r="H200" s="148" t="n">
        <f aca="false">T200</f>
        <v>157</v>
      </c>
      <c r="I200" s="148" t="n">
        <f aca="false">0.6*C200</f>
        <v>100.794</v>
      </c>
      <c r="J200" s="25"/>
      <c r="K200" s="25"/>
      <c r="L200" s="25"/>
      <c r="M200" s="25"/>
      <c r="N200" s="25"/>
      <c r="O200" s="148" t="n">
        <v>40646</v>
      </c>
      <c r="P200" s="148" t="n">
        <v>40803</v>
      </c>
      <c r="Q200" s="204"/>
      <c r="R200" s="276"/>
      <c r="S200" s="148" t="n">
        <v>1</v>
      </c>
      <c r="T200" s="148" t="n">
        <f aca="false">(P200-O200)*S200</f>
        <v>157</v>
      </c>
      <c r="U200" s="152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163.71</v>
      </c>
      <c r="D201" s="148"/>
      <c r="E201" s="148" t="n">
        <f aca="false">F201+G201</f>
        <v>10.71</v>
      </c>
      <c r="F201" s="148" t="n">
        <f aca="false">0.04*H201</f>
        <v>6.12</v>
      </c>
      <c r="G201" s="148" t="n">
        <f aca="false">0.03*H201</f>
        <v>4.59</v>
      </c>
      <c r="H201" s="148" t="n">
        <f aca="false">T201</f>
        <v>153</v>
      </c>
      <c r="I201" s="148" t="n">
        <f aca="false">0.6*C201</f>
        <v>98.226</v>
      </c>
      <c r="J201" s="162"/>
      <c r="K201" s="162"/>
      <c r="L201" s="162"/>
      <c r="M201" s="162"/>
      <c r="N201" s="162"/>
      <c r="O201" s="148" t="n">
        <v>32642</v>
      </c>
      <c r="P201" s="148" t="n">
        <v>32795</v>
      </c>
      <c r="Q201" s="237"/>
      <c r="R201" s="259"/>
      <c r="S201" s="239" t="n">
        <v>1</v>
      </c>
      <c r="T201" s="148" t="n">
        <f aca="false">(P201-O201)*S201</f>
        <v>153</v>
      </c>
      <c r="U201" s="152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140.17</v>
      </c>
      <c r="D202" s="148"/>
      <c r="E202" s="148" t="n">
        <f aca="false">F202+G202</f>
        <v>9.17</v>
      </c>
      <c r="F202" s="148" t="n">
        <f aca="false">0.04*H202</f>
        <v>5.24</v>
      </c>
      <c r="G202" s="148" t="n">
        <f aca="false">0.03*H202</f>
        <v>3.93</v>
      </c>
      <c r="H202" s="148" t="n">
        <f aca="false">T202</f>
        <v>131</v>
      </c>
      <c r="I202" s="148" t="n">
        <f aca="false">0.6*C202</f>
        <v>84.102</v>
      </c>
      <c r="J202" s="25"/>
      <c r="K202" s="25"/>
      <c r="L202" s="25"/>
      <c r="M202" s="25"/>
      <c r="N202" s="25"/>
      <c r="O202" s="148" t="n">
        <v>30879</v>
      </c>
      <c r="P202" s="148" t="n">
        <v>31010</v>
      </c>
      <c r="Q202" s="204"/>
      <c r="R202" s="276"/>
      <c r="S202" s="239" t="n">
        <v>1</v>
      </c>
      <c r="T202" s="148" t="n">
        <f aca="false">(P202-O202)*S202</f>
        <v>131</v>
      </c>
      <c r="U202" s="152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124.12</v>
      </c>
      <c r="D203" s="148"/>
      <c r="E203" s="148" t="n">
        <f aca="false">F203+G203</f>
        <v>8.12</v>
      </c>
      <c r="F203" s="148" t="n">
        <f aca="false">0.04*H203</f>
        <v>4.64</v>
      </c>
      <c r="G203" s="148" t="n">
        <f aca="false">0.03*H203</f>
        <v>3.48</v>
      </c>
      <c r="H203" s="148" t="n">
        <f aca="false">T203</f>
        <v>116</v>
      </c>
      <c r="I203" s="148" t="n">
        <f aca="false">0.6*C203</f>
        <v>74.472</v>
      </c>
      <c r="J203" s="25"/>
      <c r="K203" s="25"/>
      <c r="L203" s="25"/>
      <c r="M203" s="25"/>
      <c r="N203" s="25"/>
      <c r="O203" s="148" t="n">
        <v>29663</v>
      </c>
      <c r="P203" s="148" t="n">
        <v>29779</v>
      </c>
      <c r="Q203" s="237"/>
      <c r="R203" s="259"/>
      <c r="S203" s="239" t="n">
        <v>1</v>
      </c>
      <c r="T203" s="148" t="n">
        <f aca="false">(P203-O203)*S203</f>
        <v>116</v>
      </c>
      <c r="U203" s="152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239.68</v>
      </c>
      <c r="D204" s="148"/>
      <c r="E204" s="148" t="n">
        <f aca="false">F204+G204</f>
        <v>15.68</v>
      </c>
      <c r="F204" s="148" t="n">
        <f aca="false">0.04*H204</f>
        <v>8.96</v>
      </c>
      <c r="G204" s="148" t="n">
        <f aca="false">0.03*H204</f>
        <v>6.72</v>
      </c>
      <c r="H204" s="148" t="n">
        <f aca="false">T204</f>
        <v>224</v>
      </c>
      <c r="I204" s="148" t="n">
        <f aca="false">0.6*C204</f>
        <v>143.808</v>
      </c>
      <c r="J204" s="25"/>
      <c r="K204" s="25"/>
      <c r="L204" s="25"/>
      <c r="M204" s="25"/>
      <c r="N204" s="25"/>
      <c r="O204" s="148" t="n">
        <v>64674</v>
      </c>
      <c r="P204" s="148" t="n">
        <v>64898</v>
      </c>
      <c r="Q204" s="25" t="s">
        <v>29</v>
      </c>
      <c r="R204" s="226"/>
      <c r="S204" s="239" t="n">
        <v>1</v>
      </c>
      <c r="T204" s="148" t="n">
        <f aca="false">(P204-O204)*S204</f>
        <v>224</v>
      </c>
      <c r="U204" s="152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573.52</v>
      </c>
      <c r="D205" s="148"/>
      <c r="E205" s="148" t="n">
        <f aca="false">F205+G205</f>
        <v>37.52</v>
      </c>
      <c r="F205" s="148" t="n">
        <f aca="false">0.04*H205</f>
        <v>21.44</v>
      </c>
      <c r="G205" s="148" t="n">
        <f aca="false">0.03*H205</f>
        <v>16.08</v>
      </c>
      <c r="H205" s="148" t="n">
        <f aca="false">T205</f>
        <v>536</v>
      </c>
      <c r="I205" s="148" t="n">
        <f aca="false">0.6*C205</f>
        <v>344.112</v>
      </c>
      <c r="J205" s="25"/>
      <c r="K205" s="25"/>
      <c r="L205" s="25"/>
      <c r="M205" s="25"/>
      <c r="N205" s="25" t="s">
        <v>316</v>
      </c>
      <c r="O205" s="148" t="n">
        <v>55947</v>
      </c>
      <c r="P205" s="148" t="n">
        <v>56483</v>
      </c>
      <c r="Q205" s="204"/>
      <c r="R205" s="276"/>
      <c r="S205" s="239" t="n">
        <v>1</v>
      </c>
      <c r="T205" s="148" t="n">
        <f aca="false">(P205-O205)*S205</f>
        <v>536</v>
      </c>
      <c r="U205" s="152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393.76</v>
      </c>
      <c r="D206" s="148"/>
      <c r="E206" s="148" t="n">
        <f aca="false">F206+G206</f>
        <v>25.76</v>
      </c>
      <c r="F206" s="148" t="n">
        <f aca="false">0.04*H206</f>
        <v>14.72</v>
      </c>
      <c r="G206" s="148" t="n">
        <f aca="false">0.03*H206</f>
        <v>11.04</v>
      </c>
      <c r="H206" s="148" t="n">
        <f aca="false">T206</f>
        <v>368</v>
      </c>
      <c r="I206" s="148" t="n">
        <f aca="false">0.6*C206</f>
        <v>236.256</v>
      </c>
      <c r="J206" s="25"/>
      <c r="K206" s="25"/>
      <c r="L206" s="25"/>
      <c r="M206" s="25"/>
      <c r="N206" s="25"/>
      <c r="O206" s="148" t="n">
        <v>43995</v>
      </c>
      <c r="P206" s="148" t="n">
        <v>44363</v>
      </c>
      <c r="Q206" s="204"/>
      <c r="R206" s="276"/>
      <c r="S206" s="148" t="n">
        <v>1</v>
      </c>
      <c r="T206" s="148" t="n">
        <f aca="false">(P206-O206)*S206</f>
        <v>368</v>
      </c>
      <c r="U206" s="152" t="n">
        <v>2660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245.03</v>
      </c>
      <c r="D207" s="148"/>
      <c r="E207" s="148" t="n">
        <f aca="false">F207+G207</f>
        <v>16.03</v>
      </c>
      <c r="F207" s="148" t="n">
        <f aca="false">0.04*H207</f>
        <v>9.16</v>
      </c>
      <c r="G207" s="148" t="n">
        <f aca="false">0.03*H207</f>
        <v>6.87</v>
      </c>
      <c r="H207" s="148" t="n">
        <f aca="false">T207</f>
        <v>229</v>
      </c>
      <c r="I207" s="148" t="n">
        <f aca="false">0.6*C207</f>
        <v>147.018</v>
      </c>
      <c r="J207" s="25"/>
      <c r="K207" s="25"/>
      <c r="L207" s="25"/>
      <c r="M207" s="25"/>
      <c r="N207" s="25"/>
      <c r="O207" s="148" t="n">
        <v>6566</v>
      </c>
      <c r="P207" s="148" t="n">
        <v>6795</v>
      </c>
      <c r="Q207" s="204"/>
      <c r="R207" s="276"/>
      <c r="S207" s="239" t="n">
        <v>1</v>
      </c>
      <c r="T207" s="148" t="n">
        <f aca="false">(P207-O207)*S207</f>
        <v>229</v>
      </c>
      <c r="U207" s="152" t="n">
        <v>492770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4"/>
      <c r="R208" s="362"/>
      <c r="S208" s="239" t="n">
        <v>1</v>
      </c>
      <c r="T208" s="148" t="n">
        <f aca="false">(P208-O208)*S208</f>
        <v>0</v>
      </c>
      <c r="U208" s="152" t="n">
        <v>492735</v>
      </c>
      <c r="V208" s="153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248.24</v>
      </c>
      <c r="D209" s="148"/>
      <c r="E209" s="148" t="n">
        <f aca="false">F209++G209</f>
        <v>16.24</v>
      </c>
      <c r="F209" s="148" t="n">
        <f aca="false">0.04*H209</f>
        <v>9.28</v>
      </c>
      <c r="G209" s="148" t="n">
        <f aca="false">0.03*H209</f>
        <v>6.96</v>
      </c>
      <c r="H209" s="148" t="n">
        <f aca="false">T209</f>
        <v>232</v>
      </c>
      <c r="I209" s="148" t="n">
        <f aca="false">0.6*C209</f>
        <v>148.944</v>
      </c>
      <c r="J209" s="25"/>
      <c r="K209" s="25"/>
      <c r="L209" s="25"/>
      <c r="M209" s="25"/>
      <c r="N209" s="25"/>
      <c r="O209" s="148" t="n">
        <v>1958</v>
      </c>
      <c r="P209" s="148" t="n">
        <v>2190</v>
      </c>
      <c r="Q209" s="25" t="s">
        <v>153</v>
      </c>
      <c r="R209" s="226"/>
      <c r="S209" s="239" t="n">
        <v>1</v>
      </c>
      <c r="T209" s="148" t="n">
        <f aca="false">(P209-O209)*S209</f>
        <v>232</v>
      </c>
      <c r="U209" s="152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297.46</v>
      </c>
      <c r="D210" s="148"/>
      <c r="E210" s="148" t="n">
        <f aca="false">F210+G210</f>
        <v>19.46</v>
      </c>
      <c r="F210" s="148" t="n">
        <f aca="false">0.04*H210</f>
        <v>11.12</v>
      </c>
      <c r="G210" s="148" t="n">
        <f aca="false">0.03*H210</f>
        <v>8.34</v>
      </c>
      <c r="H210" s="148" t="n">
        <f aca="false">T210</f>
        <v>278</v>
      </c>
      <c r="I210" s="148" t="n">
        <f aca="false">0.6*C210</f>
        <v>178.476</v>
      </c>
      <c r="J210" s="25"/>
      <c r="K210" s="25"/>
      <c r="L210" s="25"/>
      <c r="M210" s="25"/>
      <c r="N210" s="25"/>
      <c r="O210" s="148" t="n">
        <v>85822</v>
      </c>
      <c r="P210" s="148" t="n">
        <v>86100</v>
      </c>
      <c r="Q210" s="25"/>
      <c r="R210" s="226"/>
      <c r="S210" s="148" t="n">
        <v>1</v>
      </c>
      <c r="T210" s="148" t="n">
        <f aca="false">(P210-O210)*S210</f>
        <v>278</v>
      </c>
      <c r="U210" s="152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140.17</v>
      </c>
      <c r="D211" s="148"/>
      <c r="E211" s="148" t="n">
        <f aca="false">F211+G211</f>
        <v>9.17</v>
      </c>
      <c r="F211" s="148" t="n">
        <f aca="false">0.04*H211</f>
        <v>5.24</v>
      </c>
      <c r="G211" s="148" t="n">
        <f aca="false">0.03*H211</f>
        <v>3.93</v>
      </c>
      <c r="H211" s="148" t="n">
        <f aca="false">T211</f>
        <v>131</v>
      </c>
      <c r="I211" s="148" t="n">
        <f aca="false">0.6*C211</f>
        <v>84.102</v>
      </c>
      <c r="J211" s="162"/>
      <c r="K211" s="162"/>
      <c r="L211" s="162"/>
      <c r="M211" s="162"/>
      <c r="N211" s="162"/>
      <c r="O211" s="148" t="n">
        <v>53577</v>
      </c>
      <c r="P211" s="148" t="n">
        <v>53708</v>
      </c>
      <c r="Q211" s="237"/>
      <c r="R211" s="259"/>
      <c r="S211" s="239" t="n">
        <v>1</v>
      </c>
      <c r="T211" s="148" t="n">
        <f aca="false">(P211-O211)*S211</f>
        <v>131</v>
      </c>
      <c r="U211" s="152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138.03</v>
      </c>
      <c r="D212" s="148"/>
      <c r="E212" s="148" t="n">
        <f aca="false">F212+G212</f>
        <v>9.03</v>
      </c>
      <c r="F212" s="148" t="n">
        <f aca="false">0.04*H212</f>
        <v>5.16</v>
      </c>
      <c r="G212" s="148" t="n">
        <f aca="false">0.03*H212</f>
        <v>3.87</v>
      </c>
      <c r="H212" s="148" t="n">
        <f aca="false">T212+10</f>
        <v>129</v>
      </c>
      <c r="I212" s="148" t="n">
        <f aca="false">0.6*C212</f>
        <v>82.818</v>
      </c>
      <c r="J212" s="25"/>
      <c r="K212" s="25"/>
      <c r="L212" s="25"/>
      <c r="M212" s="25"/>
      <c r="N212" s="25"/>
      <c r="O212" s="148" t="n">
        <v>35672</v>
      </c>
      <c r="P212" s="148" t="n">
        <v>35791</v>
      </c>
      <c r="Q212" s="204"/>
      <c r="R212" s="276"/>
      <c r="S212" s="148" t="n">
        <v>1</v>
      </c>
      <c r="T212" s="148" t="n">
        <f aca="false">(P212-O212)*S212</f>
        <v>119</v>
      </c>
      <c r="U212" s="152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258.94</v>
      </c>
      <c r="D213" s="449"/>
      <c r="E213" s="449" t="n">
        <f aca="false">G213+F213</f>
        <v>16.94</v>
      </c>
      <c r="F213" s="449" t="n">
        <f aca="false">0.04*H213</f>
        <v>9.68</v>
      </c>
      <c r="G213" s="449" t="n">
        <f aca="false">0.03*H213</f>
        <v>7.26</v>
      </c>
      <c r="H213" s="449" t="n">
        <f aca="false">T213</f>
        <v>242</v>
      </c>
      <c r="I213" s="449" t="n">
        <f aca="false">0.6*C213</f>
        <v>155.364</v>
      </c>
      <c r="J213" s="614"/>
      <c r="K213" s="614"/>
      <c r="L213" s="614"/>
      <c r="M213" s="614"/>
      <c r="N213" s="614"/>
      <c r="O213" s="449" t="n">
        <v>33996</v>
      </c>
      <c r="P213" s="449" t="n">
        <v>34238</v>
      </c>
      <c r="Q213" s="621"/>
      <c r="R213" s="622"/>
      <c r="S213" s="617" t="n">
        <v>1</v>
      </c>
      <c r="T213" s="449" t="n">
        <f aca="false">(P213-O213)*S213</f>
        <v>242</v>
      </c>
      <c r="U213" s="152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120.91</v>
      </c>
      <c r="D214" s="148"/>
      <c r="E214" s="148" t="n">
        <f aca="false">F214+G214</f>
        <v>7.91</v>
      </c>
      <c r="F214" s="148" t="n">
        <f aca="false">0.04*H214</f>
        <v>4.52</v>
      </c>
      <c r="G214" s="148" t="n">
        <f aca="false">0.03*H214</f>
        <v>3.39</v>
      </c>
      <c r="H214" s="148" t="n">
        <f aca="false">T214</f>
        <v>113</v>
      </c>
      <c r="I214" s="148" t="n">
        <f aca="false">0.6*C214</f>
        <v>72.546</v>
      </c>
      <c r="J214" s="25"/>
      <c r="K214" s="25"/>
      <c r="L214" s="25"/>
      <c r="M214" s="25"/>
      <c r="N214" s="25"/>
      <c r="O214" s="148" t="n">
        <v>28328</v>
      </c>
      <c r="P214" s="148" t="n">
        <v>28441</v>
      </c>
      <c r="Q214" s="204"/>
      <c r="R214" s="276"/>
      <c r="S214" s="148" t="n">
        <v>1</v>
      </c>
      <c r="T214" s="148" t="n">
        <f aca="false">(P214-O214)*S214</f>
        <v>113</v>
      </c>
      <c r="U214" s="152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141.24</v>
      </c>
      <c r="D215" s="148"/>
      <c r="E215" s="148" t="n">
        <f aca="false">F215+G215</f>
        <v>9.24</v>
      </c>
      <c r="F215" s="148" t="n">
        <f aca="false">0.04*H215</f>
        <v>5.28</v>
      </c>
      <c r="G215" s="148" t="n">
        <f aca="false">0.03*H215</f>
        <v>3.96</v>
      </c>
      <c r="H215" s="148" t="n">
        <f aca="false">T215</f>
        <v>132</v>
      </c>
      <c r="I215" s="148" t="n">
        <f aca="false">0.6*C215</f>
        <v>84.744</v>
      </c>
      <c r="J215" s="25"/>
      <c r="K215" s="25"/>
      <c r="L215" s="25"/>
      <c r="M215" s="25"/>
      <c r="N215" s="25"/>
      <c r="O215" s="148" t="n">
        <v>41172</v>
      </c>
      <c r="P215" s="148" t="n">
        <v>41304</v>
      </c>
      <c r="Q215" s="25"/>
      <c r="R215" s="226"/>
      <c r="S215" s="148" t="n">
        <v>1</v>
      </c>
      <c r="T215" s="148" t="n">
        <f aca="false">(P215-O215)*S215</f>
        <v>132</v>
      </c>
      <c r="U215" s="152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649.49</v>
      </c>
      <c r="D216" s="148"/>
      <c r="E216" s="148" t="n">
        <f aca="false">F216+G216</f>
        <v>42.49</v>
      </c>
      <c r="F216" s="148" t="n">
        <f aca="false">0.04*H216</f>
        <v>24.28</v>
      </c>
      <c r="G216" s="148" t="n">
        <f aca="false">0.03*H216</f>
        <v>18.21</v>
      </c>
      <c r="H216" s="148" t="n">
        <f aca="false">T216</f>
        <v>607</v>
      </c>
      <c r="I216" s="148" t="n">
        <f aca="false">0.6*C216</f>
        <v>389.694</v>
      </c>
      <c r="J216" s="25"/>
      <c r="K216" s="25"/>
      <c r="L216" s="25"/>
      <c r="M216" s="25"/>
      <c r="N216" s="25"/>
      <c r="O216" s="623" t="n">
        <v>57201</v>
      </c>
      <c r="P216" s="623" t="n">
        <v>57808</v>
      </c>
      <c r="Q216" s="204"/>
      <c r="R216" s="276"/>
      <c r="S216" s="148" t="n">
        <v>1</v>
      </c>
      <c r="T216" s="148" t="n">
        <f aca="false">(P216-O216)*S216</f>
        <v>607</v>
      </c>
      <c r="U216" s="152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1201.61</v>
      </c>
      <c r="D217" s="194"/>
      <c r="E217" s="194" t="n">
        <f aca="false">F217+G217</f>
        <v>78.61</v>
      </c>
      <c r="F217" s="194" t="n">
        <f aca="false">0.04*H217</f>
        <v>44.92</v>
      </c>
      <c r="G217" s="194" t="n">
        <f aca="false">0.03*H217</f>
        <v>33.69</v>
      </c>
      <c r="H217" s="194" t="n">
        <f aca="false">T217</f>
        <v>1123</v>
      </c>
      <c r="I217" s="194"/>
      <c r="J217" s="25"/>
      <c r="K217" s="25"/>
      <c r="L217" s="25"/>
      <c r="M217" s="25"/>
      <c r="N217" s="25" t="s">
        <v>340</v>
      </c>
      <c r="O217" s="194" t="n">
        <v>27977</v>
      </c>
      <c r="P217" s="194" t="n">
        <v>29100</v>
      </c>
      <c r="Q217" s="237"/>
      <c r="R217" s="561"/>
      <c r="S217" s="194" t="n">
        <v>1</v>
      </c>
      <c r="T217" s="148" t="n">
        <f aca="false">(P217-O217)*S217</f>
        <v>1123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173.34</v>
      </c>
      <c r="D218" s="148"/>
      <c r="E218" s="148" t="n">
        <f aca="false">G218+F218</f>
        <v>11.34</v>
      </c>
      <c r="F218" s="148" t="n">
        <f aca="false">0.04*H218</f>
        <v>6.48</v>
      </c>
      <c r="G218" s="148" t="n">
        <f aca="false">0.03*H218</f>
        <v>4.86</v>
      </c>
      <c r="H218" s="148" t="n">
        <f aca="false">T218</f>
        <v>162</v>
      </c>
      <c r="I218" s="148" t="n">
        <f aca="false">0.6*C218</f>
        <v>104.004</v>
      </c>
      <c r="J218" s="25"/>
      <c r="K218" s="25"/>
      <c r="L218" s="25"/>
      <c r="M218" s="25"/>
      <c r="N218" s="25"/>
      <c r="O218" s="148" t="n">
        <v>38427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162</v>
      </c>
      <c r="U218" s="152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152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152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152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227.91</v>
      </c>
      <c r="D222" s="148"/>
      <c r="E222" s="148" t="n">
        <f aca="false">F222+G222</f>
        <v>14.91</v>
      </c>
      <c r="F222" s="148" t="n">
        <f aca="false">0.04*H222</f>
        <v>8.52</v>
      </c>
      <c r="G222" s="148" t="n">
        <f aca="false">0.03*H222</f>
        <v>6.39</v>
      </c>
      <c r="H222" s="148" t="n">
        <f aca="false">T222</f>
        <v>213</v>
      </c>
      <c r="I222" s="148" t="n">
        <f aca="false">0.6*C222</f>
        <v>136.746</v>
      </c>
      <c r="J222" s="25"/>
      <c r="K222" s="25"/>
      <c r="L222" s="25"/>
      <c r="M222" s="25"/>
      <c r="N222" s="25"/>
      <c r="O222" s="148" t="n">
        <v>7361</v>
      </c>
      <c r="P222" s="148" t="n">
        <v>7574</v>
      </c>
      <c r="Q222" s="204"/>
      <c r="R222" s="276"/>
      <c r="S222" s="239" t="n">
        <v>1</v>
      </c>
      <c r="T222" s="148" t="n">
        <f aca="false">(P222-O222)*S222</f>
        <v>213</v>
      </c>
      <c r="U222" s="152" t="n">
        <v>6295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319.93</v>
      </c>
      <c r="D223" s="148"/>
      <c r="E223" s="148" t="n">
        <f aca="false">F223+G223</f>
        <v>20.93</v>
      </c>
      <c r="F223" s="148" t="n">
        <f aca="false">0.04*H223</f>
        <v>11.96</v>
      </c>
      <c r="G223" s="148" t="n">
        <f aca="false">0.03*H223</f>
        <v>8.97</v>
      </c>
      <c r="H223" s="148" t="n">
        <f aca="false">T223</f>
        <v>299</v>
      </c>
      <c r="I223" s="148" t="n">
        <f aca="false">0.6*C223</f>
        <v>191.958</v>
      </c>
      <c r="J223" s="25"/>
      <c r="K223" s="25"/>
      <c r="L223" s="25"/>
      <c r="M223" s="25"/>
      <c r="N223" s="25"/>
      <c r="O223" s="148" t="n">
        <v>22558</v>
      </c>
      <c r="P223" s="148" t="n">
        <v>22857</v>
      </c>
      <c r="Q223" s="237"/>
      <c r="R223" s="259"/>
      <c r="S223" s="239" t="n">
        <v>1</v>
      </c>
      <c r="T223" s="148" t="n">
        <f aca="false">(P223-O223)*S223</f>
        <v>299</v>
      </c>
      <c r="U223" s="152" t="n">
        <v>6549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167.99</v>
      </c>
      <c r="D224" s="148"/>
      <c r="E224" s="148" t="n">
        <f aca="false">F224+G224</f>
        <v>10.99</v>
      </c>
      <c r="F224" s="148" t="n">
        <f aca="false">0.04*H224</f>
        <v>6.28</v>
      </c>
      <c r="G224" s="148" t="n">
        <f aca="false">0.03*H224</f>
        <v>4.71</v>
      </c>
      <c r="H224" s="148" t="n">
        <f aca="false">T224</f>
        <v>157</v>
      </c>
      <c r="I224" s="148" t="n">
        <f aca="false">0.5*C224</f>
        <v>83.995</v>
      </c>
      <c r="J224" s="25"/>
      <c r="K224" s="25"/>
      <c r="L224" s="25"/>
      <c r="M224" s="25"/>
      <c r="N224" s="25"/>
      <c r="O224" s="148" t="n">
        <v>6533</v>
      </c>
      <c r="P224" s="148" t="n">
        <v>6690</v>
      </c>
      <c r="Q224" s="204"/>
      <c r="R224" s="276"/>
      <c r="S224" s="148" t="n">
        <v>1</v>
      </c>
      <c r="T224" s="148" t="n">
        <f aca="false">(P224-O224)*S224</f>
        <v>157</v>
      </c>
      <c r="U224" s="152" t="n">
        <v>4924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141.24</v>
      </c>
      <c r="D225" s="148"/>
      <c r="E225" s="148" t="n">
        <f aca="false">F225+G225</f>
        <v>9.24</v>
      </c>
      <c r="F225" s="148" t="n">
        <f aca="false">0.04*H225</f>
        <v>5.28</v>
      </c>
      <c r="G225" s="148" t="n">
        <f aca="false">0.03*H225</f>
        <v>3.96</v>
      </c>
      <c r="H225" s="148" t="n">
        <f aca="false">T225</f>
        <v>132</v>
      </c>
      <c r="I225" s="148" t="n">
        <f aca="false">0.5*C225</f>
        <v>70.62</v>
      </c>
      <c r="J225" s="25"/>
      <c r="K225" s="25"/>
      <c r="L225" s="25"/>
      <c r="M225" s="25"/>
      <c r="N225" s="25"/>
      <c r="O225" s="148" t="n">
        <v>37373</v>
      </c>
      <c r="P225" s="148" t="n">
        <v>37505</v>
      </c>
      <c r="Q225" s="204"/>
      <c r="R225" s="276"/>
      <c r="S225" s="148" t="n">
        <v>1</v>
      </c>
      <c r="T225" s="148" t="n">
        <f aca="false">(P225-O225)*S225</f>
        <v>132</v>
      </c>
      <c r="U225" s="152" t="n">
        <v>4762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133.75</v>
      </c>
      <c r="D226" s="148"/>
      <c r="E226" s="148" t="n">
        <f aca="false">F226+G226</f>
        <v>8.75</v>
      </c>
      <c r="F226" s="148" t="n">
        <f aca="false">0.04*H226</f>
        <v>5</v>
      </c>
      <c r="G226" s="148" t="n">
        <f aca="false">0.03*H226</f>
        <v>3.75</v>
      </c>
      <c r="H226" s="148" t="n">
        <f aca="false">T226</f>
        <v>125</v>
      </c>
      <c r="I226" s="190" t="n">
        <f aca="false">0.6*C226</f>
        <v>80.25</v>
      </c>
      <c r="J226" s="25"/>
      <c r="K226" s="25"/>
      <c r="L226" s="25"/>
      <c r="M226" s="25"/>
      <c r="N226" s="25"/>
      <c r="O226" s="148" t="n">
        <v>3834</v>
      </c>
      <c r="P226" s="148" t="n">
        <v>3959</v>
      </c>
      <c r="Q226" s="204"/>
      <c r="R226" s="276"/>
      <c r="S226" s="239" t="n">
        <v>1</v>
      </c>
      <c r="T226" s="148" t="n">
        <f aca="false">(P226-O226)*S226</f>
        <v>125</v>
      </c>
      <c r="U226" s="152"/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43.87</v>
      </c>
      <c r="D227" s="148"/>
      <c r="E227" s="148" t="n">
        <f aca="false">F227+G227</f>
        <v>2.87</v>
      </c>
      <c r="F227" s="148" t="n">
        <f aca="false">0.04*H227</f>
        <v>1.64</v>
      </c>
      <c r="G227" s="148" t="n">
        <f aca="false">0.03*H227</f>
        <v>1.23</v>
      </c>
      <c r="H227" s="148" t="n">
        <f aca="false">T227</f>
        <v>41</v>
      </c>
      <c r="I227" s="190" t="n">
        <f aca="false">0.6*C227</f>
        <v>26.322</v>
      </c>
      <c r="J227" s="25"/>
      <c r="K227" s="25"/>
      <c r="L227" s="25"/>
      <c r="M227" s="25"/>
      <c r="N227" s="25"/>
      <c r="O227" s="148" t="n">
        <v>22088</v>
      </c>
      <c r="P227" s="148" t="n">
        <v>22129</v>
      </c>
      <c r="Q227" s="204"/>
      <c r="R227" s="276"/>
      <c r="S227" s="239" t="n">
        <v>1</v>
      </c>
      <c r="T227" s="148" t="n">
        <f aca="false">(P227-O227)*S227</f>
        <v>41</v>
      </c>
      <c r="U227" s="152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208.65</v>
      </c>
      <c r="D228" s="148"/>
      <c r="E228" s="148" t="n">
        <f aca="false">F228+G228</f>
        <v>13.65</v>
      </c>
      <c r="F228" s="148" t="n">
        <f aca="false">0.04*H228</f>
        <v>7.8</v>
      </c>
      <c r="G228" s="148" t="n">
        <f aca="false">0.03*H228</f>
        <v>5.85</v>
      </c>
      <c r="H228" s="148" t="n">
        <f aca="false">T228</f>
        <v>195</v>
      </c>
      <c r="I228" s="148" t="n">
        <f aca="false">0.6*C228</f>
        <v>125.19</v>
      </c>
      <c r="J228" s="25"/>
      <c r="K228" s="25"/>
      <c r="L228" s="25"/>
      <c r="M228" s="25"/>
      <c r="N228" s="25"/>
      <c r="O228" s="148" t="n">
        <v>17765</v>
      </c>
      <c r="P228" s="148" t="n">
        <v>17960</v>
      </c>
      <c r="Q228" s="204"/>
      <c r="R228" s="276"/>
      <c r="S228" s="148" t="n">
        <v>1</v>
      </c>
      <c r="T228" s="148" t="n">
        <f aca="false">(P228-O228)*S228</f>
        <v>195</v>
      </c>
      <c r="U228" s="152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162.64</v>
      </c>
      <c r="D229" s="148"/>
      <c r="E229" s="148" t="n">
        <f aca="false">F229+G229</f>
        <v>10.64</v>
      </c>
      <c r="F229" s="148" t="n">
        <f aca="false">0.04*H229</f>
        <v>6.08</v>
      </c>
      <c r="G229" s="148" t="n">
        <f aca="false">0.03*H229</f>
        <v>4.56</v>
      </c>
      <c r="H229" s="148" t="n">
        <f aca="false">T229</f>
        <v>152</v>
      </c>
      <c r="I229" s="190" t="n">
        <f aca="false">0.6*C229</f>
        <v>97.584</v>
      </c>
      <c r="J229" s="25"/>
      <c r="K229" s="25"/>
      <c r="L229" s="25"/>
      <c r="M229" s="25"/>
      <c r="N229" s="25"/>
      <c r="O229" s="148" t="n">
        <v>13227</v>
      </c>
      <c r="P229" s="148" t="n">
        <v>13379</v>
      </c>
      <c r="Q229" s="237"/>
      <c r="R229" s="467"/>
      <c r="S229" s="239" t="n">
        <v>1</v>
      </c>
      <c r="T229" s="148" t="n">
        <f aca="false">(P229-O229)*S229</f>
        <v>152</v>
      </c>
      <c r="U229" s="152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5765.15999999988</v>
      </c>
      <c r="D230" s="190"/>
      <c r="E230" s="190" t="n">
        <f aca="false">F230+G230</f>
        <v>377.159999999992</v>
      </c>
      <c r="F230" s="190" t="n">
        <f aca="false">0.04*H230</f>
        <v>215.519999999995</v>
      </c>
      <c r="G230" s="190" t="n">
        <f aca="false">0.03*H230</f>
        <v>161.639999999997</v>
      </c>
      <c r="H230" s="190" t="n">
        <f aca="false">T230</f>
        <v>5387.99999999988</v>
      </c>
      <c r="I230" s="190"/>
      <c r="J230" s="25"/>
      <c r="K230" s="25"/>
      <c r="L230" s="25"/>
      <c r="M230" s="25"/>
      <c r="N230" s="25"/>
      <c r="O230" s="624" t="n">
        <v>34798.5</v>
      </c>
      <c r="P230" s="624" t="n">
        <v>34933.2</v>
      </c>
      <c r="Q230" s="204"/>
      <c r="R230" s="226"/>
      <c r="S230" s="239" t="n">
        <v>40</v>
      </c>
      <c r="T230" s="148" t="n">
        <f aca="false">(P230-O230)*S230</f>
        <v>5387.99999999988</v>
      </c>
      <c r="U230" s="152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5114.6</v>
      </c>
      <c r="D231" s="149"/>
      <c r="E231" s="148" t="n">
        <f aca="false">F231+G231</f>
        <v>334.6</v>
      </c>
      <c r="F231" s="148" t="n">
        <f aca="false">0.04*T231</f>
        <v>191.2</v>
      </c>
      <c r="G231" s="148" t="n">
        <f aca="false">0.03*T231</f>
        <v>143.4</v>
      </c>
      <c r="H231" s="148" t="n">
        <f aca="false">T231</f>
        <v>4780</v>
      </c>
      <c r="I231" s="148" t="n">
        <f aca="false">H231*0.5</f>
        <v>2390</v>
      </c>
      <c r="J231" s="162"/>
      <c r="K231" s="162"/>
      <c r="L231" s="162"/>
      <c r="M231" s="162"/>
      <c r="N231" s="162"/>
      <c r="O231" s="149" t="n">
        <v>559.58</v>
      </c>
      <c r="P231" s="149" t="n">
        <v>655.18</v>
      </c>
      <c r="Q231" s="466"/>
      <c r="R231" s="498"/>
      <c r="S231" s="149" t="n">
        <v>50</v>
      </c>
      <c r="T231" s="148" t="n">
        <f aca="false">(P231-O231)*S231</f>
        <v>4780</v>
      </c>
      <c r="U231" s="152" t="n">
        <v>2536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1391</v>
      </c>
      <c r="D232" s="148"/>
      <c r="E232" s="148" t="n">
        <f aca="false">G232+F232</f>
        <v>91</v>
      </c>
      <c r="F232" s="148" t="n">
        <f aca="false">H232*0.04</f>
        <v>52</v>
      </c>
      <c r="G232" s="148" t="n">
        <f aca="false">H232*0.03</f>
        <v>39</v>
      </c>
      <c r="H232" s="148" t="n">
        <f aca="false">T232</f>
        <v>1300</v>
      </c>
      <c r="I232" s="148" t="n">
        <f aca="false">0.6*C232</f>
        <v>834.6</v>
      </c>
      <c r="J232" s="25"/>
      <c r="K232" s="25"/>
      <c r="L232" s="25"/>
      <c r="M232" s="25"/>
      <c r="N232" s="25"/>
      <c r="O232" s="190" t="n">
        <v>812978</v>
      </c>
      <c r="P232" s="190" t="n">
        <v>814278</v>
      </c>
      <c r="Q232" s="204"/>
      <c r="R232" s="625"/>
      <c r="S232" s="239" t="n">
        <v>1</v>
      </c>
      <c r="T232" s="148" t="n">
        <f aca="false">(P232-O232)*S232</f>
        <v>1300</v>
      </c>
      <c r="U232" s="152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390.55</v>
      </c>
      <c r="D243" s="148"/>
      <c r="E243" s="148" t="n">
        <f aca="false">F243+G243</f>
        <v>25.55</v>
      </c>
      <c r="F243" s="148" t="n">
        <f aca="false">0.04*H243</f>
        <v>14.6</v>
      </c>
      <c r="G243" s="148" t="n">
        <f aca="false">0.03*H243</f>
        <v>10.95</v>
      </c>
      <c r="H243" s="148" t="n">
        <f aca="false">T243</f>
        <v>365</v>
      </c>
      <c r="I243" s="148"/>
      <c r="J243" s="226"/>
      <c r="K243" s="226"/>
      <c r="L243" s="226"/>
      <c r="M243" s="226"/>
      <c r="N243" s="226"/>
      <c r="O243" s="188" t="n">
        <v>50258</v>
      </c>
      <c r="P243" s="188" t="n">
        <v>50623</v>
      </c>
      <c r="Q243" s="237"/>
      <c r="R243" s="627"/>
      <c r="S243" s="188" t="n">
        <v>1</v>
      </c>
      <c r="T243" s="188" t="n">
        <f aca="false">P243-O243</f>
        <v>365</v>
      </c>
      <c r="U243" s="152" t="n">
        <v>7872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797.15</v>
      </c>
      <c r="D244" s="188"/>
      <c r="E244" s="188" t="n">
        <f aca="false">F244+G244</f>
        <v>52.15</v>
      </c>
      <c r="F244" s="188" t="n">
        <f aca="false">0.04*H244</f>
        <v>29.8</v>
      </c>
      <c r="G244" s="188" t="n">
        <f aca="false">0.03*H244</f>
        <v>22.35</v>
      </c>
      <c r="H244" s="188" t="n">
        <f aca="false">T244</f>
        <v>745</v>
      </c>
      <c r="I244" s="188"/>
      <c r="J244" s="25"/>
      <c r="K244" s="25"/>
      <c r="L244" s="25"/>
      <c r="M244" s="25"/>
      <c r="N244" s="25"/>
      <c r="O244" s="148" t="n">
        <v>69019</v>
      </c>
      <c r="P244" s="148" t="n">
        <v>69764</v>
      </c>
      <c r="Q244" s="237"/>
      <c r="R244" s="452"/>
      <c r="S244" s="148" t="n">
        <v>1</v>
      </c>
      <c r="T244" s="148" t="n">
        <f aca="false">P244-O244</f>
        <v>745</v>
      </c>
      <c r="U244" s="152" t="n">
        <v>4200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211.86</v>
      </c>
      <c r="D245" s="148"/>
      <c r="E245" s="148" t="n">
        <f aca="false">F245+G245</f>
        <v>13.86</v>
      </c>
      <c r="F245" s="148" t="n">
        <f aca="false">0.04*H245</f>
        <v>7.92</v>
      </c>
      <c r="G245" s="148" t="n">
        <f aca="false">0.03*H245</f>
        <v>5.94</v>
      </c>
      <c r="H245" s="148" t="n">
        <f aca="false">T245</f>
        <v>198</v>
      </c>
      <c r="I245" s="148"/>
      <c r="J245" s="25"/>
      <c r="K245" s="25"/>
      <c r="L245" s="25"/>
      <c r="M245" s="25"/>
      <c r="N245" s="25"/>
      <c r="O245" s="148" t="n">
        <v>23272</v>
      </c>
      <c r="P245" s="148" t="n">
        <v>23470</v>
      </c>
      <c r="Q245" s="237"/>
      <c r="R245" s="452"/>
      <c r="S245" s="148" t="n">
        <v>1</v>
      </c>
      <c r="T245" s="148" t="n">
        <f aca="false">P245-O245</f>
        <v>198</v>
      </c>
      <c r="U245" s="152" t="s">
        <v>375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1019.71</v>
      </c>
      <c r="D246" s="148"/>
      <c r="E246" s="148" t="n">
        <f aca="false">F246+G246</f>
        <v>66.71</v>
      </c>
      <c r="F246" s="148" t="n">
        <f aca="false">0.04*H246</f>
        <v>38.12</v>
      </c>
      <c r="G246" s="148" t="n">
        <f aca="false">0.03*H246</f>
        <v>28.59</v>
      </c>
      <c r="H246" s="148" t="n">
        <f aca="false">T246</f>
        <v>953</v>
      </c>
      <c r="I246" s="148"/>
      <c r="J246" s="25"/>
      <c r="K246" s="25"/>
      <c r="L246" s="25"/>
      <c r="M246" s="25"/>
      <c r="N246" s="25"/>
      <c r="O246" s="148" t="n">
        <v>96909</v>
      </c>
      <c r="P246" s="148" t="n">
        <v>97862</v>
      </c>
      <c r="Q246" s="237"/>
      <c r="R246" s="452"/>
      <c r="S246" s="148" t="n">
        <v>1</v>
      </c>
      <c r="T246" s="148" t="n">
        <f aca="false">P246-O246</f>
        <v>953</v>
      </c>
      <c r="U246" s="152" t="n">
        <v>3267</v>
      </c>
      <c r="V246" s="153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9411.72000000002</v>
      </c>
      <c r="D247" s="148"/>
      <c r="E247" s="148" t="n">
        <f aca="false">F247+G247</f>
        <v>615.720000000001</v>
      </c>
      <c r="F247" s="148" t="n">
        <f aca="false">0.04*H247</f>
        <v>351.840000000001</v>
      </c>
      <c r="G247" s="148" t="n">
        <f aca="false">0.03*H247</f>
        <v>263.880000000001</v>
      </c>
      <c r="H247" s="148" t="n">
        <f aca="false">T247</f>
        <v>8796.00000000002</v>
      </c>
      <c r="I247" s="148"/>
      <c r="J247" s="25"/>
      <c r="K247" s="25"/>
      <c r="L247" s="25"/>
      <c r="M247" s="25"/>
      <c r="N247" s="25"/>
      <c r="O247" s="579" t="n">
        <v>25173.1</v>
      </c>
      <c r="P247" s="579" t="n">
        <v>25466.3</v>
      </c>
      <c r="Q247" s="237"/>
      <c r="R247" s="452"/>
      <c r="S247" s="148" t="n">
        <v>30</v>
      </c>
      <c r="T247" s="148" t="n">
        <f aca="false">(P247-O247)*S247</f>
        <v>8796.00000000002</v>
      </c>
      <c r="U247" s="152" t="s">
        <v>380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2638.62</v>
      </c>
      <c r="D248" s="148"/>
      <c r="E248" s="148" t="n">
        <f aca="false">F248+G248</f>
        <v>172.62</v>
      </c>
      <c r="F248" s="148" t="n">
        <f aca="false">0.04*H248</f>
        <v>98.64</v>
      </c>
      <c r="G248" s="148" t="n">
        <f aca="false">0.03*H248</f>
        <v>73.98</v>
      </c>
      <c r="H248" s="148" t="n">
        <f aca="false">T248</f>
        <v>2466</v>
      </c>
      <c r="I248" s="148"/>
      <c r="J248" s="25"/>
      <c r="K248" s="25"/>
      <c r="L248" s="25"/>
      <c r="M248" s="25"/>
      <c r="N248" s="25"/>
      <c r="O248" s="148" t="n">
        <v>78287</v>
      </c>
      <c r="P248" s="148" t="n">
        <v>80753</v>
      </c>
      <c r="Q248" s="237"/>
      <c r="R248" s="452"/>
      <c r="S248" s="148" t="n">
        <v>1</v>
      </c>
      <c r="T248" s="148" t="n">
        <f aca="false">P248-O248</f>
        <v>2466</v>
      </c>
      <c r="U248" s="152" t="n">
        <v>6398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1167.37</v>
      </c>
      <c r="D249" s="148"/>
      <c r="E249" s="148" t="n">
        <f aca="false">F249+G249</f>
        <v>76.37</v>
      </c>
      <c r="F249" s="148" t="n">
        <f aca="false">0.04*H249</f>
        <v>43.64</v>
      </c>
      <c r="G249" s="148" t="n">
        <f aca="false">0.03*H249</f>
        <v>32.73</v>
      </c>
      <c r="H249" s="148" t="n">
        <f aca="false">T249</f>
        <v>1091</v>
      </c>
      <c r="I249" s="148"/>
      <c r="J249" s="25"/>
      <c r="K249" s="25"/>
      <c r="L249" s="25"/>
      <c r="M249" s="25"/>
      <c r="N249" s="25"/>
      <c r="O249" s="148" t="n">
        <v>79891</v>
      </c>
      <c r="P249" s="148" t="n">
        <v>80982</v>
      </c>
      <c r="Q249" s="237"/>
      <c r="R249" s="452"/>
      <c r="S249" s="148" t="n">
        <v>1</v>
      </c>
      <c r="T249" s="148" t="n">
        <f aca="false">P249-O249</f>
        <v>1091</v>
      </c>
      <c r="U249" s="152" t="s">
        <v>383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1942.05</v>
      </c>
      <c r="D250" s="148"/>
      <c r="E250" s="148" t="n">
        <f aca="false">F250+G250</f>
        <v>127.05</v>
      </c>
      <c r="F250" s="148" t="n">
        <f aca="false">0.04*H250</f>
        <v>72.6</v>
      </c>
      <c r="G250" s="148" t="n">
        <f aca="false">0.03*H250</f>
        <v>54.45</v>
      </c>
      <c r="H250" s="148" t="n">
        <f aca="false">T250</f>
        <v>1815</v>
      </c>
      <c r="I250" s="148"/>
      <c r="J250" s="25"/>
      <c r="K250" s="25"/>
      <c r="L250" s="25"/>
      <c r="M250" s="25"/>
      <c r="N250" s="25"/>
      <c r="O250" s="148" t="n">
        <v>85537</v>
      </c>
      <c r="P250" s="148" t="n">
        <v>87352</v>
      </c>
      <c r="Q250" s="237"/>
      <c r="R250" s="452"/>
      <c r="S250" s="148" t="n">
        <v>1</v>
      </c>
      <c r="T250" s="148" t="n">
        <f aca="false">P250-O250</f>
        <v>1815</v>
      </c>
      <c r="U250" s="152" t="n">
        <v>2943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152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242.89</v>
      </c>
      <c r="D252" s="194"/>
      <c r="E252" s="194" t="n">
        <f aca="false">F252+G252</f>
        <v>15.89</v>
      </c>
      <c r="F252" s="194" t="n">
        <f aca="false">0.04*H252</f>
        <v>9.08</v>
      </c>
      <c r="G252" s="194" t="n">
        <f aca="false">0.03*H252</f>
        <v>6.81</v>
      </c>
      <c r="H252" s="194" t="n">
        <f aca="false">T252</f>
        <v>227</v>
      </c>
      <c r="I252" s="194"/>
      <c r="J252" s="25"/>
      <c r="K252" s="25"/>
      <c r="L252" s="25"/>
      <c r="M252" s="25"/>
      <c r="N252" s="25" t="s">
        <v>340</v>
      </c>
      <c r="O252" s="194" t="n">
        <v>21922</v>
      </c>
      <c r="P252" s="194" t="n">
        <v>22149</v>
      </c>
      <c r="Q252" s="237"/>
      <c r="R252" s="561"/>
      <c r="S252" s="194" t="n">
        <v>1</v>
      </c>
      <c r="T252" s="194" t="n">
        <f aca="false">P252-O252</f>
        <v>227</v>
      </c>
      <c r="U252" s="152" t="s">
        <v>388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162.64</v>
      </c>
      <c r="D253" s="194"/>
      <c r="E253" s="194" t="n">
        <f aca="false">F253+G253</f>
        <v>10.64</v>
      </c>
      <c r="F253" s="194" t="n">
        <f aca="false">0.04*H253</f>
        <v>6.08</v>
      </c>
      <c r="G253" s="194" t="n">
        <f aca="false">0.03*H253</f>
        <v>4.56</v>
      </c>
      <c r="H253" s="194" t="n">
        <f aca="false">T253</f>
        <v>152</v>
      </c>
      <c r="I253" s="194"/>
      <c r="J253" s="25"/>
      <c r="K253" s="25"/>
      <c r="L253" s="25"/>
      <c r="M253" s="25"/>
      <c r="N253" s="25" t="s">
        <v>340</v>
      </c>
      <c r="O253" s="194" t="n">
        <v>4764</v>
      </c>
      <c r="P253" s="194" t="n">
        <v>4916</v>
      </c>
      <c r="Q253" s="237"/>
      <c r="R253" s="561"/>
      <c r="S253" s="194" t="n">
        <v>1</v>
      </c>
      <c r="T253" s="194" t="n">
        <f aca="false">P253-O253</f>
        <v>152</v>
      </c>
      <c r="U253" s="152"/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225.77</v>
      </c>
      <c r="D254" s="194"/>
      <c r="E254" s="194" t="n">
        <f aca="false">F254+G254</f>
        <v>14.77</v>
      </c>
      <c r="F254" s="194" t="n">
        <f aca="false">0.04*H254</f>
        <v>8.44</v>
      </c>
      <c r="G254" s="194" t="n">
        <f aca="false">0.03*H254</f>
        <v>6.33</v>
      </c>
      <c r="H254" s="194" t="n">
        <f aca="false">T254</f>
        <v>211</v>
      </c>
      <c r="I254" s="194"/>
      <c r="J254" s="25"/>
      <c r="K254" s="25"/>
      <c r="L254" s="25"/>
      <c r="M254" s="25"/>
      <c r="N254" s="25" t="s">
        <v>340</v>
      </c>
      <c r="O254" s="194" t="n">
        <v>12796</v>
      </c>
      <c r="P254" s="194" t="n">
        <v>13007</v>
      </c>
      <c r="Q254" s="237"/>
      <c r="R254" s="561"/>
      <c r="S254" s="194" t="n">
        <v>1</v>
      </c>
      <c r="T254" s="194" t="n">
        <f aca="false">P254-O254</f>
        <v>211</v>
      </c>
      <c r="U254" s="563" t="n">
        <v>6292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854.93</v>
      </c>
      <c r="D255" s="148"/>
      <c r="E255" s="148" t="n">
        <f aca="false">F255+G255</f>
        <v>55.93</v>
      </c>
      <c r="F255" s="148" t="n">
        <f aca="false">0.04*H255</f>
        <v>31.96</v>
      </c>
      <c r="G255" s="148" t="n">
        <f aca="false">0.03*H255</f>
        <v>23.97</v>
      </c>
      <c r="H255" s="148" t="n">
        <f aca="false">T255</f>
        <v>799</v>
      </c>
      <c r="I255" s="148"/>
      <c r="J255" s="226"/>
      <c r="K255" s="226"/>
      <c r="L255" s="226"/>
      <c r="M255" s="226"/>
      <c r="N255" s="226"/>
      <c r="O255" s="148" t="n">
        <v>75377</v>
      </c>
      <c r="P255" s="148" t="n">
        <v>76176</v>
      </c>
      <c r="Q255" s="259"/>
      <c r="R255" s="362"/>
      <c r="S255" s="148" t="n">
        <v>1</v>
      </c>
      <c r="T255" s="148" t="n">
        <f aca="false">P255-O255</f>
        <v>799</v>
      </c>
      <c r="U255" s="152" t="n">
        <v>3092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743.65</v>
      </c>
      <c r="D256" s="188"/>
      <c r="E256" s="188" t="n">
        <f aca="false">F256+G256</f>
        <v>48.65</v>
      </c>
      <c r="F256" s="188" t="n">
        <f aca="false">0.04*H256</f>
        <v>27.8</v>
      </c>
      <c r="G256" s="188" t="n">
        <f aca="false">0.03*H256</f>
        <v>20.85</v>
      </c>
      <c r="H256" s="188" t="n">
        <f aca="false">T256</f>
        <v>695</v>
      </c>
      <c r="I256" s="188"/>
      <c r="J256" s="25"/>
      <c r="K256" s="25"/>
      <c r="L256" s="25"/>
      <c r="M256" s="25"/>
      <c r="N256" s="25"/>
      <c r="O256" s="188" t="n">
        <v>54716</v>
      </c>
      <c r="P256" s="188" t="n">
        <v>55411</v>
      </c>
      <c r="Q256" s="237"/>
      <c r="R256" s="631"/>
      <c r="S256" s="188" t="n">
        <v>1</v>
      </c>
      <c r="T256" s="188" t="n">
        <f aca="false">P256-O256</f>
        <v>695</v>
      </c>
      <c r="U256" s="152" t="n">
        <v>3370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279.27</v>
      </c>
      <c r="D257" s="148"/>
      <c r="E257" s="148" t="n">
        <f aca="false">F257+G257</f>
        <v>18.27</v>
      </c>
      <c r="F257" s="148" t="n">
        <f aca="false">0.04*H257</f>
        <v>10.44</v>
      </c>
      <c r="G257" s="148" t="n">
        <f aca="false">0.03*H257</f>
        <v>7.83</v>
      </c>
      <c r="H257" s="148" t="n">
        <f aca="false">T257</f>
        <v>261</v>
      </c>
      <c r="I257" s="148"/>
      <c r="J257" s="25"/>
      <c r="K257" s="25"/>
      <c r="L257" s="25"/>
      <c r="M257" s="25"/>
      <c r="N257" s="25"/>
      <c r="O257" s="148" t="n">
        <v>27023</v>
      </c>
      <c r="P257" s="148" t="n">
        <v>27284</v>
      </c>
      <c r="Q257" s="237"/>
      <c r="R257" s="362"/>
      <c r="S257" s="148" t="n">
        <v>1</v>
      </c>
      <c r="T257" s="148" t="n">
        <f aca="false">P257-O257</f>
        <v>261</v>
      </c>
      <c r="U257" s="152" t="n">
        <v>3300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821.76</v>
      </c>
      <c r="D258" s="148"/>
      <c r="E258" s="148" t="n">
        <f aca="false">F258+G258</f>
        <v>53.76</v>
      </c>
      <c r="F258" s="148" t="n">
        <f aca="false">0.04*H258</f>
        <v>30.72</v>
      </c>
      <c r="G258" s="148" t="n">
        <f aca="false">0.03*H258</f>
        <v>23.04</v>
      </c>
      <c r="H258" s="148" t="n">
        <f aca="false">T258</f>
        <v>768</v>
      </c>
      <c r="I258" s="148"/>
      <c r="J258" s="25"/>
      <c r="K258" s="25"/>
      <c r="L258" s="25"/>
      <c r="M258" s="25"/>
      <c r="N258" s="25"/>
      <c r="O258" s="148" t="n">
        <v>79289</v>
      </c>
      <c r="P258" s="148" t="n">
        <v>80057</v>
      </c>
      <c r="Q258" s="237"/>
      <c r="R258" s="362"/>
      <c r="S258" s="148" t="n">
        <v>1</v>
      </c>
      <c r="T258" s="148" t="n">
        <f aca="false">P258-O258</f>
        <v>768</v>
      </c>
      <c r="U258" s="152" t="n">
        <v>3920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875.26</v>
      </c>
      <c r="D259" s="148"/>
      <c r="E259" s="148" t="n">
        <f aca="false">F259+G259</f>
        <v>57.26</v>
      </c>
      <c r="F259" s="148" t="n">
        <f aca="false">0.04*H259</f>
        <v>32.72</v>
      </c>
      <c r="G259" s="148" t="n">
        <f aca="false">0.03*H259</f>
        <v>24.54</v>
      </c>
      <c r="H259" s="148" t="n">
        <f aca="false">T259</f>
        <v>818</v>
      </c>
      <c r="I259" s="148"/>
      <c r="J259" s="25"/>
      <c r="K259" s="25"/>
      <c r="L259" s="25"/>
      <c r="M259" s="25"/>
      <c r="N259" s="25"/>
      <c r="O259" s="148" t="n">
        <v>110172</v>
      </c>
      <c r="P259" s="148" t="n">
        <v>110990</v>
      </c>
      <c r="Q259" s="237"/>
      <c r="R259" s="362"/>
      <c r="S259" s="148" t="n">
        <v>1</v>
      </c>
      <c r="T259" s="148" t="n">
        <f aca="false">P259-O259</f>
        <v>818</v>
      </c>
      <c r="U259" s="152" t="n">
        <v>3665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6" t="s">
        <v>403</v>
      </c>
      <c r="C260" s="148" t="n">
        <f aca="false">H260+E260</f>
        <v>732.95</v>
      </c>
      <c r="D260" s="148"/>
      <c r="E260" s="148" t="n">
        <f aca="false">F260+G260</f>
        <v>47.95</v>
      </c>
      <c r="F260" s="148" t="n">
        <f aca="false">0.04*H260</f>
        <v>27.4</v>
      </c>
      <c r="G260" s="148" t="n">
        <f aca="false">0.03*H260</f>
        <v>20.55</v>
      </c>
      <c r="H260" s="148" t="n">
        <f aca="false">T260</f>
        <v>685</v>
      </c>
      <c r="I260" s="148" t="n">
        <f aca="false">0.6*C260</f>
        <v>439.77</v>
      </c>
      <c r="J260" s="25"/>
      <c r="K260" s="25"/>
      <c r="L260" s="25"/>
      <c r="M260" s="25"/>
      <c r="N260" s="25"/>
      <c r="O260" s="393" t="n">
        <v>17430</v>
      </c>
      <c r="P260" s="393" t="n">
        <v>18115</v>
      </c>
      <c r="Q260" s="25"/>
      <c r="R260" s="226"/>
      <c r="S260" s="239" t="n">
        <v>1</v>
      </c>
      <c r="T260" s="148" t="n">
        <f aca="false">(P260-O260)*S260</f>
        <v>685</v>
      </c>
      <c r="U260" s="152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975.84</v>
      </c>
      <c r="D261" s="148"/>
      <c r="E261" s="148" t="n">
        <f aca="false">F261+G261</f>
        <v>63.84</v>
      </c>
      <c r="F261" s="148" t="n">
        <f aca="false">0.04*H261</f>
        <v>36.48</v>
      </c>
      <c r="G261" s="148" t="n">
        <f aca="false">0.03*H261</f>
        <v>27.36</v>
      </c>
      <c r="H261" s="148" t="n">
        <f aca="false">T261</f>
        <v>912</v>
      </c>
      <c r="I261" s="148" t="n">
        <f aca="false">0.6*C261</f>
        <v>585.504</v>
      </c>
      <c r="J261" s="25"/>
      <c r="K261" s="25"/>
      <c r="L261" s="25"/>
      <c r="M261" s="25"/>
      <c r="N261" s="25"/>
      <c r="O261" s="393" t="n">
        <v>63705</v>
      </c>
      <c r="P261" s="393" t="n">
        <v>64617</v>
      </c>
      <c r="Q261" s="25"/>
      <c r="R261" s="226"/>
      <c r="S261" s="239" t="n">
        <v>1</v>
      </c>
      <c r="T261" s="148" t="n">
        <f aca="false">(P261-O261)*S261</f>
        <v>912</v>
      </c>
      <c r="U261" s="152" t="n">
        <v>6272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486.85</v>
      </c>
      <c r="D262" s="148"/>
      <c r="E262" s="148" t="n">
        <f aca="false">F262+G262</f>
        <v>31.85</v>
      </c>
      <c r="F262" s="148" t="n">
        <f aca="false">0.04*H262</f>
        <v>18.2</v>
      </c>
      <c r="G262" s="148" t="n">
        <f aca="false">0.03*H262</f>
        <v>13.65</v>
      </c>
      <c r="H262" s="148" t="n">
        <f aca="false">T262</f>
        <v>455</v>
      </c>
      <c r="I262" s="148" t="n">
        <f aca="false">0.6*C262</f>
        <v>292.11</v>
      </c>
      <c r="J262" s="25"/>
      <c r="K262" s="25"/>
      <c r="L262" s="25"/>
      <c r="M262" s="25"/>
      <c r="N262" s="25"/>
      <c r="O262" s="393" t="n">
        <v>31225</v>
      </c>
      <c r="P262" s="393" t="n">
        <v>31680</v>
      </c>
      <c r="Q262" s="25"/>
      <c r="R262" s="226"/>
      <c r="S262" s="239" t="n">
        <v>1</v>
      </c>
      <c r="T262" s="148" t="n">
        <f aca="false">(P262-O262)*S262</f>
        <v>455</v>
      </c>
      <c r="U262" s="633" t="n">
        <v>6090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624.88</v>
      </c>
      <c r="D263" s="148"/>
      <c r="E263" s="148" t="n">
        <f aca="false">F263+G263</f>
        <v>40.88</v>
      </c>
      <c r="F263" s="148" t="n">
        <f aca="false">0.04*H263</f>
        <v>23.36</v>
      </c>
      <c r="G263" s="148" t="n">
        <f aca="false">0.03*H263</f>
        <v>17.52</v>
      </c>
      <c r="H263" s="148" t="n">
        <f aca="false">T263</f>
        <v>584</v>
      </c>
      <c r="I263" s="148" t="n">
        <f aca="false">0.6*C263</f>
        <v>374.928</v>
      </c>
      <c r="J263" s="25"/>
      <c r="K263" s="25"/>
      <c r="L263" s="25"/>
      <c r="M263" s="25"/>
      <c r="N263" s="25"/>
      <c r="O263" s="393" t="n">
        <v>36201</v>
      </c>
      <c r="P263" s="393" t="n">
        <v>36785</v>
      </c>
      <c r="Q263" s="25"/>
      <c r="R263" s="226"/>
      <c r="S263" s="239" t="n">
        <v>1</v>
      </c>
      <c r="T263" s="148" t="n">
        <f aca="false">(P263-O263)*S263</f>
        <v>584</v>
      </c>
      <c r="U263" s="152"/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818.55</v>
      </c>
      <c r="D264" s="206"/>
      <c r="E264" s="206" t="n">
        <f aca="false">F264+G264</f>
        <v>53.55</v>
      </c>
      <c r="F264" s="206" t="n">
        <f aca="false">0.04*H264</f>
        <v>30.6</v>
      </c>
      <c r="G264" s="206" t="n">
        <f aca="false">0.03*H264</f>
        <v>22.95</v>
      </c>
      <c r="H264" s="206" t="n">
        <f aca="false">T264</f>
        <v>765</v>
      </c>
      <c r="I264" s="206" t="n">
        <f aca="false">0.6*C264</f>
        <v>491.13</v>
      </c>
      <c r="J264" s="208"/>
      <c r="K264" s="208"/>
      <c r="L264" s="208"/>
      <c r="M264" s="208"/>
      <c r="N264" s="208"/>
      <c r="O264" s="206" t="n">
        <v>60534</v>
      </c>
      <c r="P264" s="206" t="n">
        <v>61299</v>
      </c>
      <c r="Q264" s="208"/>
      <c r="R264" s="304"/>
      <c r="S264" s="223" t="n">
        <v>1</v>
      </c>
      <c r="T264" s="206" t="n">
        <f aca="false">(P264-O264)*S264</f>
        <v>765</v>
      </c>
      <c r="U264" s="209" t="n">
        <v>6088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1090.33</v>
      </c>
      <c r="D265" s="148"/>
      <c r="E265" s="148" t="n">
        <f aca="false">F265+G265</f>
        <v>71.33</v>
      </c>
      <c r="F265" s="148" t="n">
        <f aca="false">0.04*H265</f>
        <v>40.76</v>
      </c>
      <c r="G265" s="148" t="n">
        <f aca="false">0.03*H265</f>
        <v>30.57</v>
      </c>
      <c r="H265" s="148" t="n">
        <f aca="false">T265</f>
        <v>1019</v>
      </c>
      <c r="I265" s="148" t="n">
        <f aca="false">0.6*C265</f>
        <v>654.198</v>
      </c>
      <c r="J265" s="25"/>
      <c r="K265" s="25"/>
      <c r="L265" s="25"/>
      <c r="M265" s="25"/>
      <c r="N265" s="25"/>
      <c r="O265" s="393" t="n">
        <v>72613</v>
      </c>
      <c r="P265" s="393" t="n">
        <v>73632</v>
      </c>
      <c r="Q265" s="25"/>
      <c r="R265" s="226"/>
      <c r="S265" s="239" t="n">
        <v>1</v>
      </c>
      <c r="T265" s="148" t="n">
        <f aca="false">(P265-O265)*S265</f>
        <v>1019</v>
      </c>
      <c r="U265" s="152" t="n">
        <v>6209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661.26</v>
      </c>
      <c r="D266" s="148"/>
      <c r="E266" s="148" t="n">
        <f aca="false">F266+G266</f>
        <v>43.26</v>
      </c>
      <c r="F266" s="148" t="n">
        <f aca="false">0.04*H266</f>
        <v>24.72</v>
      </c>
      <c r="G266" s="148" t="n">
        <f aca="false">0.03*H266</f>
        <v>18.54</v>
      </c>
      <c r="H266" s="148" t="n">
        <f aca="false">T266</f>
        <v>618</v>
      </c>
      <c r="I266" s="148" t="n">
        <f aca="false">0.5*C266</f>
        <v>330.63</v>
      </c>
      <c r="J266" s="25"/>
      <c r="K266" s="25"/>
      <c r="L266" s="25"/>
      <c r="M266" s="25"/>
      <c r="N266" s="25"/>
      <c r="O266" s="449" t="n">
        <v>16080</v>
      </c>
      <c r="P266" s="449" t="n">
        <v>16698</v>
      </c>
      <c r="Q266" s="237"/>
      <c r="R266" s="238"/>
      <c r="S266" s="239" t="n">
        <v>1</v>
      </c>
      <c r="T266" s="148" t="n">
        <f aca="false">(P266-O266)*S266</f>
        <v>618</v>
      </c>
      <c r="U266" s="152" t="n">
        <v>4369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759.7</v>
      </c>
      <c r="D267" s="148"/>
      <c r="E267" s="148" t="n">
        <f aca="false">F267+G267</f>
        <v>49.7</v>
      </c>
      <c r="F267" s="148" t="n">
        <f aca="false">0.04*H267</f>
        <v>28.4</v>
      </c>
      <c r="G267" s="148" t="n">
        <f aca="false">0.03*H267</f>
        <v>21.3</v>
      </c>
      <c r="H267" s="148" t="n">
        <f aca="false">T267</f>
        <v>710</v>
      </c>
      <c r="I267" s="148" t="n">
        <f aca="false">0.6*C267</f>
        <v>455.82</v>
      </c>
      <c r="J267" s="25"/>
      <c r="K267" s="25"/>
      <c r="L267" s="25"/>
      <c r="M267" s="25"/>
      <c r="N267" s="25"/>
      <c r="O267" s="393" t="n">
        <v>63057</v>
      </c>
      <c r="P267" s="393" t="n">
        <v>63767</v>
      </c>
      <c r="Q267" s="25"/>
      <c r="R267" s="226"/>
      <c r="S267" s="239" t="n">
        <v>1</v>
      </c>
      <c r="T267" s="148" t="n">
        <f aca="false">(P267-O267)*S267</f>
        <v>710</v>
      </c>
      <c r="U267" s="152"/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587.43</v>
      </c>
      <c r="D268" s="148"/>
      <c r="E268" s="148" t="n">
        <f aca="false">F268+G268</f>
        <v>38.43</v>
      </c>
      <c r="F268" s="148" t="n">
        <f aca="false">0.04*H268</f>
        <v>21.96</v>
      </c>
      <c r="G268" s="148" t="n">
        <f aca="false">0.03*H268</f>
        <v>16.47</v>
      </c>
      <c r="H268" s="148" t="n">
        <f aca="false">T268</f>
        <v>549</v>
      </c>
      <c r="I268" s="148" t="n">
        <f aca="false">0.6*C268</f>
        <v>352.458</v>
      </c>
      <c r="J268" s="25"/>
      <c r="K268" s="25"/>
      <c r="L268" s="25"/>
      <c r="M268" s="25"/>
      <c r="N268" s="25"/>
      <c r="O268" s="393" t="n">
        <v>37101</v>
      </c>
      <c r="P268" s="393" t="n">
        <v>37650</v>
      </c>
      <c r="Q268" s="25"/>
      <c r="R268" s="226"/>
      <c r="S268" s="239" t="n">
        <v>1</v>
      </c>
      <c r="T268" s="148" t="n">
        <f aca="false">(P268-O268)*S268</f>
        <v>549</v>
      </c>
      <c r="U268" s="152"/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20.33</v>
      </c>
      <c r="D270" s="148"/>
      <c r="E270" s="148" t="n">
        <f aca="false">F270+G270</f>
        <v>1.33</v>
      </c>
      <c r="F270" s="148" t="n">
        <f aca="false">0.04*H270</f>
        <v>0.76</v>
      </c>
      <c r="G270" s="148" t="n">
        <f aca="false">0.03*H270</f>
        <v>0.57</v>
      </c>
      <c r="H270" s="148" t="n">
        <f aca="false">T270</f>
        <v>19</v>
      </c>
      <c r="I270" s="148" t="n">
        <f aca="false">0.6*C270</f>
        <v>12.198</v>
      </c>
      <c r="J270" s="25"/>
      <c r="K270" s="25"/>
      <c r="L270" s="25"/>
      <c r="M270" s="25"/>
      <c r="N270" s="25"/>
      <c r="O270" s="148" t="n">
        <v>376742</v>
      </c>
      <c r="P270" s="148" t="n">
        <v>376761</v>
      </c>
      <c r="Q270" s="25" t="s">
        <v>35</v>
      </c>
      <c r="R270" s="226"/>
      <c r="S270" s="148" t="n">
        <v>1</v>
      </c>
      <c r="T270" s="148" t="n">
        <f aca="false">(P270-O270)*S270</f>
        <v>19</v>
      </c>
      <c r="U270" s="152" t="s">
        <v>421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209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ТП-7январь   '!B73</f>
        <v>96581.3700000013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ТП-7январь   '!B62</f>
        <v>106408.5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234.33</v>
      </c>
      <c r="D279" s="148"/>
      <c r="E279" s="148" t="n">
        <f aca="false">G279+F279</f>
        <v>15.33</v>
      </c>
      <c r="F279" s="148" t="n">
        <f aca="false">0.04*H279</f>
        <v>8.76</v>
      </c>
      <c r="G279" s="148" t="n">
        <f aca="false">0.03*H279</f>
        <v>6.57</v>
      </c>
      <c r="H279" s="148" t="n">
        <f aca="false">T279</f>
        <v>219</v>
      </c>
      <c r="I279" s="148" t="n">
        <f aca="false">0.6*C279</f>
        <v>140.598</v>
      </c>
      <c r="J279" s="25"/>
      <c r="K279" s="25"/>
      <c r="L279" s="25"/>
      <c r="M279" s="25"/>
      <c r="N279" s="25"/>
      <c r="O279" s="148" t="n">
        <v>50188</v>
      </c>
      <c r="P279" s="148" t="n">
        <v>50407</v>
      </c>
      <c r="Q279" s="204"/>
      <c r="R279" s="362"/>
      <c r="S279" s="239" t="n">
        <v>1</v>
      </c>
      <c r="T279" s="148" t="n">
        <f aca="false">(P279-O279)*S279</f>
        <v>219</v>
      </c>
      <c r="U279" s="152" t="s">
        <v>431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152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43.87</v>
      </c>
      <c r="D284" s="148"/>
      <c r="E284" s="148" t="n">
        <f aca="false">F284+G284</f>
        <v>2.87</v>
      </c>
      <c r="F284" s="148" t="n">
        <f aca="false">0.04*H284</f>
        <v>1.64</v>
      </c>
      <c r="G284" s="148" t="n">
        <f aca="false">0.03*H284</f>
        <v>1.23</v>
      </c>
      <c r="H284" s="148" t="n">
        <f aca="false">T284</f>
        <v>41</v>
      </c>
      <c r="I284" s="148" t="n">
        <f aca="false">0.6*C284</f>
        <v>26.322</v>
      </c>
      <c r="J284" s="25"/>
      <c r="K284" s="25"/>
      <c r="L284" s="25"/>
      <c r="M284" s="25"/>
      <c r="N284" s="25"/>
      <c r="O284" s="148" t="n">
        <v>13937</v>
      </c>
      <c r="P284" s="148" t="n">
        <v>13978</v>
      </c>
      <c r="Q284" s="237"/>
      <c r="R284" s="259"/>
      <c r="S284" s="239" t="n">
        <v>1</v>
      </c>
      <c r="T284" s="148" t="n">
        <f aca="false">(P284-O284)*S284</f>
        <v>41</v>
      </c>
      <c r="U284" s="152" t="n">
        <v>1507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1656.36</v>
      </c>
      <c r="D286" s="206"/>
      <c r="E286" s="206" t="n">
        <f aca="false">F286+G286</f>
        <v>108.36</v>
      </c>
      <c r="F286" s="206" t="n">
        <f aca="false">0.04*H286</f>
        <v>61.92</v>
      </c>
      <c r="G286" s="206" t="n">
        <f aca="false">0.03*H286</f>
        <v>46.44</v>
      </c>
      <c r="H286" s="206" t="n">
        <f aca="false">T286</f>
        <v>1548</v>
      </c>
      <c r="I286" s="206" t="n">
        <f aca="false">0.6*C286</f>
        <v>993.816</v>
      </c>
      <c r="J286" s="208"/>
      <c r="K286" s="208"/>
      <c r="L286" s="208"/>
      <c r="M286" s="208"/>
      <c r="N286" s="208"/>
      <c r="O286" s="206" t="n">
        <v>92544</v>
      </c>
      <c r="P286" s="206" t="n">
        <v>94092</v>
      </c>
      <c r="Q286" s="221"/>
      <c r="R286" s="404"/>
      <c r="S286" s="223" t="n">
        <v>1</v>
      </c>
      <c r="T286" s="206" t="n">
        <f aca="false">(P286-O286)*S286</f>
        <v>1548</v>
      </c>
      <c r="U286" s="209" t="n">
        <v>7347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899.87</v>
      </c>
      <c r="D287" s="206"/>
      <c r="E287" s="206" t="n">
        <f aca="false">F287+G287</f>
        <v>58.87</v>
      </c>
      <c r="F287" s="206" t="n">
        <f aca="false">0.04*H287</f>
        <v>33.64</v>
      </c>
      <c r="G287" s="206" t="n">
        <f aca="false">0.03*H287</f>
        <v>25.23</v>
      </c>
      <c r="H287" s="206" t="n">
        <f aca="false">T287</f>
        <v>841</v>
      </c>
      <c r="I287" s="206" t="n">
        <f aca="false">0.6*C287</f>
        <v>539.922</v>
      </c>
      <c r="J287" s="208"/>
      <c r="K287" s="208"/>
      <c r="L287" s="208"/>
      <c r="M287" s="208"/>
      <c r="N287" s="208"/>
      <c r="O287" s="206" t="n">
        <v>319001</v>
      </c>
      <c r="P287" s="206" t="n">
        <v>319842</v>
      </c>
      <c r="Q287" s="221"/>
      <c r="R287" s="404"/>
      <c r="S287" s="223" t="n">
        <v>1</v>
      </c>
      <c r="T287" s="206" t="n">
        <f aca="false">(P287-O287)*S287</f>
        <v>841</v>
      </c>
      <c r="U287" s="209" t="n">
        <v>2706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7281.35</v>
      </c>
      <c r="D288" s="206"/>
      <c r="E288" s="206" t="n">
        <f aca="false">F288+G288</f>
        <v>476.35</v>
      </c>
      <c r="F288" s="206" t="n">
        <f aca="false">0.04*H288</f>
        <v>272.2</v>
      </c>
      <c r="G288" s="206" t="n">
        <f aca="false">0.03*H288</f>
        <v>204.15</v>
      </c>
      <c r="H288" s="206" t="n">
        <f aca="false">T288</f>
        <v>6805</v>
      </c>
      <c r="I288" s="206" t="n">
        <f aca="false">0.6*C288</f>
        <v>4368.81</v>
      </c>
      <c r="J288" s="208"/>
      <c r="K288" s="208"/>
      <c r="L288" s="208"/>
      <c r="M288" s="208"/>
      <c r="N288" s="208"/>
      <c r="O288" s="206" t="n">
        <v>341314</v>
      </c>
      <c r="P288" s="206" t="n">
        <v>348119</v>
      </c>
      <c r="Q288" s="221"/>
      <c r="R288" s="404"/>
      <c r="S288" s="223" t="n">
        <v>1</v>
      </c>
      <c r="T288" s="206" t="n">
        <f aca="false">(P288-O288)*S288</f>
        <v>6805</v>
      </c>
      <c r="U288" s="209" t="n">
        <v>526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13867.2</v>
      </c>
      <c r="D289" s="206"/>
      <c r="E289" s="206" t="n">
        <f aca="false">F289+G289</f>
        <v>907.2</v>
      </c>
      <c r="F289" s="206" t="n">
        <f aca="false">0.04*H289</f>
        <v>518.4</v>
      </c>
      <c r="G289" s="206" t="n">
        <f aca="false">0.03*H289</f>
        <v>388.8</v>
      </c>
      <c r="H289" s="206" t="n">
        <f aca="false">T289</f>
        <v>12960</v>
      </c>
      <c r="I289" s="206" t="n">
        <f aca="false">0.6*C289</f>
        <v>8320.32</v>
      </c>
      <c r="J289" s="208"/>
      <c r="K289" s="208"/>
      <c r="L289" s="208"/>
      <c r="M289" s="208"/>
      <c r="N289" s="208"/>
      <c r="O289" s="206" t="n">
        <v>12266</v>
      </c>
      <c r="P289" s="206" t="n">
        <v>12477</v>
      </c>
      <c r="Q289" s="221"/>
      <c r="R289" s="404"/>
      <c r="S289" s="223" t="n">
        <v>60</v>
      </c>
      <c r="T289" s="206" t="n">
        <f aca="false">(P289-O289)*S289+300</f>
        <v>12960</v>
      </c>
      <c r="U289" s="209"/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234.33</v>
      </c>
      <c r="D290" s="206"/>
      <c r="E290" s="206" t="n">
        <f aca="false">F290+G290</f>
        <v>15.33</v>
      </c>
      <c r="F290" s="206" t="n">
        <f aca="false">0.04*H290</f>
        <v>8.76</v>
      </c>
      <c r="G290" s="206" t="n">
        <f aca="false">0.03*H290</f>
        <v>6.57</v>
      </c>
      <c r="H290" s="206" t="n">
        <f aca="false">T290</f>
        <v>219</v>
      </c>
      <c r="I290" s="206" t="n">
        <f aca="false">0.6*C290</f>
        <v>140.598</v>
      </c>
      <c r="J290" s="208"/>
      <c r="K290" s="208"/>
      <c r="L290" s="208"/>
      <c r="M290" s="208"/>
      <c r="N290" s="208"/>
      <c r="O290" s="206" t="n">
        <v>124071</v>
      </c>
      <c r="P290" s="206" t="n">
        <v>124290</v>
      </c>
      <c r="Q290" s="221"/>
      <c r="R290" s="404"/>
      <c r="S290" s="223" t="n">
        <v>1</v>
      </c>
      <c r="T290" s="206" t="n">
        <f aca="false">(P290-O290)*S290</f>
        <v>219</v>
      </c>
      <c r="U290" s="209"/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497.55</v>
      </c>
      <c r="D291" s="206"/>
      <c r="E291" s="206" t="n">
        <f aca="false">F291+G291</f>
        <v>32.55</v>
      </c>
      <c r="F291" s="206" t="n">
        <f aca="false">0.04*H291</f>
        <v>18.6</v>
      </c>
      <c r="G291" s="206" t="n">
        <f aca="false">0.03*H291</f>
        <v>13.95</v>
      </c>
      <c r="H291" s="206" t="n">
        <f aca="false">T291</f>
        <v>465</v>
      </c>
      <c r="I291" s="206" t="n">
        <f aca="false">0.6*C291</f>
        <v>298.53</v>
      </c>
      <c r="J291" s="208"/>
      <c r="K291" s="208"/>
      <c r="L291" s="208"/>
      <c r="M291" s="208"/>
      <c r="N291" s="208"/>
      <c r="O291" s="206" t="n">
        <v>41116</v>
      </c>
      <c r="P291" s="206" t="n">
        <v>41581</v>
      </c>
      <c r="Q291" s="221"/>
      <c r="R291" s="404"/>
      <c r="S291" s="223" t="n">
        <v>1</v>
      </c>
      <c r="T291" s="206" t="n">
        <f aca="false">(P291-O291)*S291</f>
        <v>465</v>
      </c>
      <c r="U291" s="209" t="n">
        <v>437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354.17</v>
      </c>
      <c r="D292" s="206"/>
      <c r="E292" s="206" t="n">
        <f aca="false">F292+G292</f>
        <v>23.17</v>
      </c>
      <c r="F292" s="206" t="n">
        <f aca="false">0.04*H292</f>
        <v>13.24</v>
      </c>
      <c r="G292" s="206" t="n">
        <f aca="false">0.03*H292</f>
        <v>9.93</v>
      </c>
      <c r="H292" s="206" t="n">
        <f aca="false">T292</f>
        <v>331</v>
      </c>
      <c r="I292" s="206" t="n">
        <f aca="false">0.6*C292</f>
        <v>212.502</v>
      </c>
      <c r="J292" s="208"/>
      <c r="K292" s="208"/>
      <c r="L292" s="208"/>
      <c r="M292" s="208"/>
      <c r="N292" s="208"/>
      <c r="O292" s="206" t="n">
        <v>153396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331</v>
      </c>
      <c r="U292" s="209" t="n">
        <v>5006</v>
      </c>
      <c r="V292" s="412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209"/>
      <c r="V293" s="412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319.93</v>
      </c>
      <c r="D294" s="206"/>
      <c r="E294" s="206" t="n">
        <f aca="false">F294+G294</f>
        <v>20.93</v>
      </c>
      <c r="F294" s="206" t="n">
        <f aca="false">0.04*H294</f>
        <v>11.96</v>
      </c>
      <c r="G294" s="206" t="n">
        <f aca="false">0.03*H294</f>
        <v>8.97</v>
      </c>
      <c r="H294" s="206" t="n">
        <f aca="false">T294</f>
        <v>299</v>
      </c>
      <c r="I294" s="206" t="n">
        <f aca="false">0.6*C294</f>
        <v>191.958</v>
      </c>
      <c r="J294" s="208"/>
      <c r="K294" s="208"/>
      <c r="L294" s="208"/>
      <c r="M294" s="208"/>
      <c r="N294" s="208"/>
      <c r="O294" s="206" t="n">
        <v>2226</v>
      </c>
      <c r="P294" s="206" t="n">
        <v>2525</v>
      </c>
      <c r="Q294" s="221"/>
      <c r="R294" s="404"/>
      <c r="S294" s="223" t="n">
        <v>1</v>
      </c>
      <c r="T294" s="206" t="n">
        <f aca="false">(P294-O294)*S294</f>
        <v>299</v>
      </c>
      <c r="U294" s="209" t="n">
        <v>3233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2699.61</v>
      </c>
      <c r="D295" s="206"/>
      <c r="E295" s="206" t="n">
        <f aca="false">F295+G295</f>
        <v>176.61</v>
      </c>
      <c r="F295" s="206" t="n">
        <f aca="false">0.04*H295</f>
        <v>100.92</v>
      </c>
      <c r="G295" s="206" t="n">
        <f aca="false">0.03*H295</f>
        <v>75.69</v>
      </c>
      <c r="H295" s="206" t="n">
        <f aca="false">T295</f>
        <v>2523</v>
      </c>
      <c r="I295" s="206" t="n">
        <f aca="false">0.6*C295</f>
        <v>1619.766</v>
      </c>
      <c r="J295" s="208"/>
      <c r="K295" s="208"/>
      <c r="L295" s="208"/>
      <c r="M295" s="208"/>
      <c r="N295" s="208"/>
      <c r="O295" s="206" t="n">
        <v>447403</v>
      </c>
      <c r="P295" s="206" t="n">
        <v>449926</v>
      </c>
      <c r="Q295" s="221"/>
      <c r="R295" s="404"/>
      <c r="S295" s="223" t="n">
        <v>1</v>
      </c>
      <c r="T295" s="206" t="n">
        <f aca="false">(P295-O295)*S295</f>
        <v>2523</v>
      </c>
      <c r="U295" s="209" t="n">
        <v>4506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7243.9</v>
      </c>
      <c r="D296" s="206"/>
      <c r="E296" s="206" t="n">
        <f aca="false">F296+G296</f>
        <v>473.9</v>
      </c>
      <c r="F296" s="206" t="n">
        <f aca="false">0.04*H296</f>
        <v>270.8</v>
      </c>
      <c r="G296" s="206" t="n">
        <f aca="false">0.03*H296</f>
        <v>203.1</v>
      </c>
      <c r="H296" s="206" t="n">
        <f aca="false">T296</f>
        <v>6770</v>
      </c>
      <c r="I296" s="206" t="n">
        <f aca="false">0.6*C296</f>
        <v>4346.34</v>
      </c>
      <c r="J296" s="208"/>
      <c r="K296" s="208"/>
      <c r="L296" s="208"/>
      <c r="M296" s="208"/>
      <c r="N296" s="208"/>
      <c r="O296" s="206" t="n">
        <v>511427</v>
      </c>
      <c r="P296" s="206" t="n">
        <v>518197</v>
      </c>
      <c r="Q296" s="221"/>
      <c r="R296" s="404"/>
      <c r="S296" s="223" t="n">
        <v>1</v>
      </c>
      <c r="T296" s="206" t="n">
        <f aca="false">(P296-O296)*S296</f>
        <v>6770</v>
      </c>
      <c r="U296" s="209" t="n">
        <v>361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1" t="s">
        <v>900</v>
      </c>
      <c r="C297" s="414" t="n">
        <f aca="false">H297+E297</f>
        <v>4991.55</v>
      </c>
      <c r="D297" s="206"/>
      <c r="E297" s="206" t="n">
        <f aca="false">F297+G297</f>
        <v>326.55</v>
      </c>
      <c r="F297" s="206" t="n">
        <f aca="false">0.04*H297</f>
        <v>186.6</v>
      </c>
      <c r="G297" s="206" t="n">
        <f aca="false">0.03*H297</f>
        <v>139.95</v>
      </c>
      <c r="H297" s="206" t="n">
        <f aca="false">T297</f>
        <v>4665</v>
      </c>
      <c r="I297" s="206" t="n">
        <f aca="false">0.6*C297</f>
        <v>2994.93</v>
      </c>
      <c r="J297" s="208"/>
      <c r="K297" s="208"/>
      <c r="L297" s="208"/>
      <c r="M297" s="208"/>
      <c r="N297" s="208"/>
      <c r="O297" s="206" t="n">
        <f aca="false">23919+976</f>
        <v>24895</v>
      </c>
      <c r="P297" s="206" t="n">
        <f aca="false">28095+1465</f>
        <v>29560</v>
      </c>
      <c r="Q297" s="221"/>
      <c r="R297" s="404"/>
      <c r="S297" s="223" t="n">
        <v>1</v>
      </c>
      <c r="T297" s="206" t="n">
        <f aca="false">(P297-O297)*S297</f>
        <v>4665</v>
      </c>
      <c r="U297" s="209" t="n">
        <v>9263</v>
      </c>
      <c r="V297" s="412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1" t="s">
        <v>459</v>
      </c>
      <c r="C298" s="206" t="n">
        <f aca="false">H298+E298</f>
        <v>1588.95</v>
      </c>
      <c r="D298" s="206"/>
      <c r="E298" s="206" t="n">
        <f aca="false">F298+G298</f>
        <v>103.95</v>
      </c>
      <c r="F298" s="206" t="n">
        <f aca="false">0.04*H298</f>
        <v>59.4</v>
      </c>
      <c r="G298" s="206" t="n">
        <f aca="false">0.03*H298</f>
        <v>44.55</v>
      </c>
      <c r="H298" s="206" t="n">
        <f aca="false">T298</f>
        <v>1485</v>
      </c>
      <c r="I298" s="206" t="n">
        <f aca="false">0.6*C298</f>
        <v>953.37</v>
      </c>
      <c r="J298" s="208"/>
      <c r="K298" s="208"/>
      <c r="L298" s="208"/>
      <c r="M298" s="208"/>
      <c r="N298" s="208"/>
      <c r="O298" s="206" t="n">
        <v>278706</v>
      </c>
      <c r="P298" s="206" t="n">
        <v>280191</v>
      </c>
      <c r="Q298" s="221"/>
      <c r="R298" s="404"/>
      <c r="S298" s="223" t="n">
        <v>1</v>
      </c>
      <c r="T298" s="206" t="n">
        <f aca="false">(P298-O298)*S298</f>
        <v>1485</v>
      </c>
      <c r="U298" s="209" t="n">
        <v>776</v>
      </c>
      <c r="V298" s="412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1" t="s">
        <v>461</v>
      </c>
      <c r="C299" s="206" t="n">
        <f aca="false">H299+E299</f>
        <v>1244.41</v>
      </c>
      <c r="D299" s="206"/>
      <c r="E299" s="206" t="n">
        <f aca="false">F299+G299</f>
        <v>81.41</v>
      </c>
      <c r="F299" s="206" t="n">
        <f aca="false">0.04*H299</f>
        <v>46.52</v>
      </c>
      <c r="G299" s="206" t="n">
        <f aca="false">0.03*H299</f>
        <v>34.89</v>
      </c>
      <c r="H299" s="206" t="n">
        <f aca="false">T299</f>
        <v>1163</v>
      </c>
      <c r="I299" s="206" t="n">
        <f aca="false">0.6*C299</f>
        <v>746.646</v>
      </c>
      <c r="J299" s="208"/>
      <c r="K299" s="208"/>
      <c r="L299" s="208"/>
      <c r="M299" s="208"/>
      <c r="N299" s="208"/>
      <c r="O299" s="206" t="n">
        <v>85641</v>
      </c>
      <c r="P299" s="206" t="n">
        <v>86804</v>
      </c>
      <c r="Q299" s="221"/>
      <c r="R299" s="404"/>
      <c r="S299" s="223" t="n">
        <v>1</v>
      </c>
      <c r="T299" s="206" t="n">
        <f aca="false">(P299-O299)*S299</f>
        <v>1163</v>
      </c>
      <c r="U299" s="209" t="n">
        <v>4291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727.6</v>
      </c>
      <c r="D300" s="206"/>
      <c r="E300" s="206" t="n">
        <f aca="false">F300+G300</f>
        <v>47.6</v>
      </c>
      <c r="F300" s="206" t="n">
        <f aca="false">0.04*H300</f>
        <v>27.2</v>
      </c>
      <c r="G300" s="206" t="n">
        <f aca="false">0.03*H300</f>
        <v>20.4</v>
      </c>
      <c r="H300" s="206" t="n">
        <f aca="false">T300</f>
        <v>680</v>
      </c>
      <c r="I300" s="206" t="n">
        <f aca="false">0.6*C300</f>
        <v>436.56</v>
      </c>
      <c r="J300" s="208"/>
      <c r="K300" s="208"/>
      <c r="L300" s="208"/>
      <c r="M300" s="208"/>
      <c r="N300" s="208"/>
      <c r="O300" s="206" t="n">
        <v>35959</v>
      </c>
      <c r="P300" s="206" t="n">
        <v>36639</v>
      </c>
      <c r="Q300" s="221"/>
      <c r="R300" s="404"/>
      <c r="S300" s="223" t="n">
        <v>1</v>
      </c>
      <c r="T300" s="206" t="n">
        <f aca="false">(P300-O300)*S300</f>
        <v>680</v>
      </c>
      <c r="U300" s="209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221.49</v>
      </c>
      <c r="D301" s="206"/>
      <c r="E301" s="206" t="n">
        <f aca="false">F301+G301</f>
        <v>14.49</v>
      </c>
      <c r="F301" s="206" t="n">
        <f aca="false">0.04*H301</f>
        <v>8.28</v>
      </c>
      <c r="G301" s="206" t="n">
        <f aca="false">0.03*H301</f>
        <v>6.21</v>
      </c>
      <c r="H301" s="206" t="n">
        <f aca="false">T301</f>
        <v>207</v>
      </c>
      <c r="I301" s="206" t="n">
        <f aca="false">0.6*C301</f>
        <v>132.894</v>
      </c>
      <c r="J301" s="208"/>
      <c r="K301" s="208"/>
      <c r="L301" s="208"/>
      <c r="M301" s="208"/>
      <c r="N301" s="208"/>
      <c r="O301" s="206" t="n">
        <v>18196</v>
      </c>
      <c r="P301" s="206" t="n">
        <v>18403</v>
      </c>
      <c r="Q301" s="221"/>
      <c r="R301" s="404"/>
      <c r="S301" s="223" t="n">
        <v>1</v>
      </c>
      <c r="T301" s="206" t="n">
        <f aca="false">(P301-O301)*S301</f>
        <v>207</v>
      </c>
      <c r="U301" s="209" t="n">
        <v>1116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357.38</v>
      </c>
      <c r="D302" s="206"/>
      <c r="E302" s="206" t="n">
        <f aca="false">F302+G302</f>
        <v>23.38</v>
      </c>
      <c r="F302" s="206" t="n">
        <f aca="false">0.04*H302</f>
        <v>13.36</v>
      </c>
      <c r="G302" s="206" t="n">
        <f aca="false">0.03*H302</f>
        <v>10.02</v>
      </c>
      <c r="H302" s="206" t="n">
        <f aca="false">T302</f>
        <v>334</v>
      </c>
      <c r="I302" s="206" t="n">
        <f aca="false">0.6*C302</f>
        <v>214.428</v>
      </c>
      <c r="J302" s="208"/>
      <c r="K302" s="208"/>
      <c r="L302" s="208"/>
      <c r="M302" s="208"/>
      <c r="N302" s="208"/>
      <c r="O302" s="206" t="n">
        <v>25467</v>
      </c>
      <c r="P302" s="206" t="n">
        <v>25801</v>
      </c>
      <c r="Q302" s="221"/>
      <c r="R302" s="404"/>
      <c r="S302" s="223" t="n">
        <v>1</v>
      </c>
      <c r="T302" s="206" t="n">
        <f aca="false">(P302-O302)*S302</f>
        <v>334</v>
      </c>
      <c r="U302" s="209" t="n">
        <v>7838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1099.96</v>
      </c>
      <c r="D303" s="206"/>
      <c r="E303" s="206" t="n">
        <f aca="false">F303+G303</f>
        <v>71.96</v>
      </c>
      <c r="F303" s="206" t="n">
        <f aca="false">0.04*H303</f>
        <v>41.12</v>
      </c>
      <c r="G303" s="206" t="n">
        <f aca="false">0.03*H303</f>
        <v>30.84</v>
      </c>
      <c r="H303" s="206" t="n">
        <f aca="false">T303</f>
        <v>1028</v>
      </c>
      <c r="I303" s="206" t="n">
        <f aca="false">0.6*C303</f>
        <v>659.976</v>
      </c>
      <c r="J303" s="208"/>
      <c r="K303" s="208"/>
      <c r="L303" s="208"/>
      <c r="M303" s="208"/>
      <c r="N303" s="208"/>
      <c r="O303" s="206" t="n">
        <v>243146</v>
      </c>
      <c r="P303" s="206" t="n">
        <v>244174</v>
      </c>
      <c r="Q303" s="221"/>
      <c r="R303" s="404"/>
      <c r="S303" s="223" t="n">
        <v>1</v>
      </c>
      <c r="T303" s="206" t="n">
        <f aca="false">(P303-O303)*S303</f>
        <v>1028</v>
      </c>
      <c r="U303" s="209" t="n">
        <v>8906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3488.2</v>
      </c>
      <c r="D304" s="206"/>
      <c r="E304" s="206" t="n">
        <f aca="false">F304+G304</f>
        <v>228.2</v>
      </c>
      <c r="F304" s="206" t="n">
        <f aca="false">0.04*H304</f>
        <v>130.4</v>
      </c>
      <c r="G304" s="206" t="n">
        <f aca="false">0.03*H304</f>
        <v>97.8</v>
      </c>
      <c r="H304" s="206" t="n">
        <f aca="false">T304</f>
        <v>3260</v>
      </c>
      <c r="I304" s="206" t="n">
        <f aca="false">0.6*C304</f>
        <v>2092.92</v>
      </c>
      <c r="J304" s="208"/>
      <c r="K304" s="208"/>
      <c r="L304" s="208"/>
      <c r="M304" s="208"/>
      <c r="N304" s="208"/>
      <c r="O304" s="206" t="n">
        <v>380786</v>
      </c>
      <c r="P304" s="206" t="n">
        <v>384046</v>
      </c>
      <c r="Q304" s="221"/>
      <c r="R304" s="404"/>
      <c r="S304" s="223" t="n">
        <v>1</v>
      </c>
      <c r="T304" s="206" t="n">
        <f aca="false">(P304-O304)*S304</f>
        <v>3260</v>
      </c>
      <c r="U304" s="209" t="n">
        <v>4786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190.46</v>
      </c>
      <c r="D305" s="206"/>
      <c r="E305" s="206" t="n">
        <f aca="false">F305+G305</f>
        <v>12.46</v>
      </c>
      <c r="F305" s="206" t="n">
        <f aca="false">0.04*H305</f>
        <v>7.12</v>
      </c>
      <c r="G305" s="206" t="n">
        <f aca="false">0.03*H305</f>
        <v>5.34</v>
      </c>
      <c r="H305" s="206" t="n">
        <f aca="false">T305</f>
        <v>178</v>
      </c>
      <c r="I305" s="206" t="n">
        <f aca="false">0.6*C305</f>
        <v>114.276</v>
      </c>
      <c r="J305" s="208"/>
      <c r="K305" s="208"/>
      <c r="L305" s="208"/>
      <c r="M305" s="208"/>
      <c r="N305" s="208"/>
      <c r="O305" s="206" t="n">
        <v>79737</v>
      </c>
      <c r="P305" s="206" t="n">
        <v>79915</v>
      </c>
      <c r="Q305" s="221"/>
      <c r="R305" s="404"/>
      <c r="S305" s="223" t="n">
        <v>1</v>
      </c>
      <c r="T305" s="206" t="n">
        <f aca="false">(P305-O305)*S305</f>
        <v>178</v>
      </c>
      <c r="U305" s="209" t="n">
        <v>3506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533.93</v>
      </c>
      <c r="D306" s="206"/>
      <c r="E306" s="206" t="n">
        <f aca="false">F306+G306</f>
        <v>34.93</v>
      </c>
      <c r="F306" s="206" t="n">
        <f aca="false">0.04*H306</f>
        <v>19.96</v>
      </c>
      <c r="G306" s="206" t="n">
        <f aca="false">0.03*H306</f>
        <v>14.97</v>
      </c>
      <c r="H306" s="206" t="n">
        <f aca="false">T306</f>
        <v>499</v>
      </c>
      <c r="I306" s="206" t="n">
        <f aca="false">0.6*C306</f>
        <v>320.358</v>
      </c>
      <c r="J306" s="208"/>
      <c r="K306" s="208"/>
      <c r="L306" s="208"/>
      <c r="M306" s="208"/>
      <c r="N306" s="208"/>
      <c r="O306" s="206" t="n">
        <v>198192</v>
      </c>
      <c r="P306" s="206" t="n">
        <v>198691</v>
      </c>
      <c r="Q306" s="221"/>
      <c r="R306" s="404"/>
      <c r="S306" s="223" t="n">
        <v>1</v>
      </c>
      <c r="T306" s="206" t="n">
        <f aca="false">(P306-O306)*S306</f>
        <v>499</v>
      </c>
      <c r="U306" s="209" t="n">
        <v>2406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842.09</v>
      </c>
      <c r="D307" s="206"/>
      <c r="E307" s="206" t="n">
        <f aca="false">F307+G307</f>
        <v>55.09</v>
      </c>
      <c r="F307" s="206" t="n">
        <f aca="false">0.04*H307</f>
        <v>31.48</v>
      </c>
      <c r="G307" s="206" t="n">
        <f aca="false">0.03*H307</f>
        <v>23.61</v>
      </c>
      <c r="H307" s="206" t="n">
        <f aca="false">T307</f>
        <v>787</v>
      </c>
      <c r="I307" s="206" t="n">
        <f aca="false">0.6*C307</f>
        <v>505.254</v>
      </c>
      <c r="J307" s="208"/>
      <c r="K307" s="208"/>
      <c r="L307" s="208"/>
      <c r="M307" s="208"/>
      <c r="N307" s="208"/>
      <c r="O307" s="206" t="n">
        <v>342592</v>
      </c>
      <c r="P307" s="206" t="n">
        <v>343379</v>
      </c>
      <c r="Q307" s="221"/>
      <c r="R307" s="404"/>
      <c r="S307" s="223" t="n">
        <v>1</v>
      </c>
      <c r="T307" s="206" t="n">
        <f aca="false">(P307-O307)*S307</f>
        <v>787</v>
      </c>
      <c r="U307" s="209" t="n">
        <v>4306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209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209" t="n">
        <v>806</v>
      </c>
      <c r="V309" s="412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2293.01</v>
      </c>
      <c r="D310" s="206"/>
      <c r="E310" s="206" t="n">
        <f aca="false">F310+G310</f>
        <v>150.01</v>
      </c>
      <c r="F310" s="206" t="n">
        <f aca="false">0.04*H310</f>
        <v>85.72</v>
      </c>
      <c r="G310" s="206" t="n">
        <f aca="false">0.03*H310</f>
        <v>64.29</v>
      </c>
      <c r="H310" s="206" t="n">
        <f aca="false">T310</f>
        <v>2143</v>
      </c>
      <c r="I310" s="206" t="n">
        <f aca="false">0.6*C310</f>
        <v>1375.806</v>
      </c>
      <c r="J310" s="208"/>
      <c r="K310" s="208"/>
      <c r="L310" s="208"/>
      <c r="M310" s="208"/>
      <c r="N310" s="208"/>
      <c r="O310" s="206" t="n">
        <v>118322</v>
      </c>
      <c r="P310" s="206" t="n">
        <v>120465</v>
      </c>
      <c r="Q310" s="221"/>
      <c r="R310" s="404"/>
      <c r="S310" s="223" t="n">
        <v>1</v>
      </c>
      <c r="T310" s="206" t="n">
        <f aca="false">(P310-O310)*S310</f>
        <v>2143</v>
      </c>
      <c r="U310" s="209" t="n">
        <v>1131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108.07</v>
      </c>
      <c r="D311" s="206"/>
      <c r="E311" s="206" t="n">
        <f aca="false">F311+G311</f>
        <v>7.07</v>
      </c>
      <c r="F311" s="206" t="n">
        <f aca="false">0.04*H311</f>
        <v>4.04</v>
      </c>
      <c r="G311" s="206" t="n">
        <f aca="false">0.03*H311</f>
        <v>3.03</v>
      </c>
      <c r="H311" s="206" t="n">
        <f aca="false">T311</f>
        <v>101</v>
      </c>
      <c r="I311" s="206" t="n">
        <f aca="false">0.6*C311</f>
        <v>64.842</v>
      </c>
      <c r="J311" s="208"/>
      <c r="K311" s="208"/>
      <c r="L311" s="208"/>
      <c r="M311" s="208"/>
      <c r="N311" s="208"/>
      <c r="O311" s="206" t="n">
        <v>28889</v>
      </c>
      <c r="P311" s="206" t="n">
        <v>28990</v>
      </c>
      <c r="Q311" s="221"/>
      <c r="R311" s="404"/>
      <c r="S311" s="223" t="n">
        <v>1</v>
      </c>
      <c r="T311" s="206" t="n">
        <f aca="false">(P311-O311)*S311</f>
        <v>101</v>
      </c>
      <c r="U311" s="209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209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135.89</v>
      </c>
      <c r="D313" s="206"/>
      <c r="E313" s="206" t="n">
        <f aca="false">F313+G313</f>
        <v>8.89</v>
      </c>
      <c r="F313" s="206" t="n">
        <f aca="false">0.04*H313</f>
        <v>5.08</v>
      </c>
      <c r="G313" s="206" t="n">
        <f aca="false">0.03*H313</f>
        <v>3.81</v>
      </c>
      <c r="H313" s="206" t="n">
        <f aca="false">T313</f>
        <v>127</v>
      </c>
      <c r="I313" s="206" t="n">
        <f aca="false">0.6*C313</f>
        <v>81.534</v>
      </c>
      <c r="J313" s="208"/>
      <c r="K313" s="208"/>
      <c r="L313" s="208"/>
      <c r="M313" s="208"/>
      <c r="N313" s="208"/>
      <c r="O313" s="206" t="n">
        <v>85561</v>
      </c>
      <c r="P313" s="206" t="n">
        <v>85688</v>
      </c>
      <c r="Q313" s="221"/>
      <c r="R313" s="404"/>
      <c r="S313" s="223" t="n">
        <v>1</v>
      </c>
      <c r="T313" s="206" t="n">
        <f aca="false">(P313-O313)*S313</f>
        <v>127</v>
      </c>
      <c r="U313" s="209" t="n">
        <v>2831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752.21</v>
      </c>
      <c r="D314" s="206"/>
      <c r="E314" s="206" t="n">
        <f aca="false">F314+G314</f>
        <v>49.21</v>
      </c>
      <c r="F314" s="206" t="n">
        <f aca="false">0.04*H314</f>
        <v>28.12</v>
      </c>
      <c r="G314" s="206" t="n">
        <f aca="false">0.03*H314</f>
        <v>21.09</v>
      </c>
      <c r="H314" s="206" t="n">
        <f aca="false">T314</f>
        <v>703</v>
      </c>
      <c r="I314" s="206" t="n">
        <f aca="false">0.6*C314</f>
        <v>451.326</v>
      </c>
      <c r="J314" s="208"/>
      <c r="K314" s="208"/>
      <c r="L314" s="208"/>
      <c r="M314" s="208"/>
      <c r="N314" s="208"/>
      <c r="O314" s="206" t="n">
        <v>289081</v>
      </c>
      <c r="P314" s="206" t="n">
        <v>289784</v>
      </c>
      <c r="Q314" s="221"/>
      <c r="R314" s="404"/>
      <c r="S314" s="223" t="n">
        <v>1</v>
      </c>
      <c r="T314" s="206" t="n">
        <f aca="false">(P314-O314)*S314</f>
        <v>703</v>
      </c>
      <c r="U314" s="209" t="n">
        <v>506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209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10635.8</v>
      </c>
      <c r="D316" s="206"/>
      <c r="E316" s="206" t="n">
        <f aca="false">F316+G316</f>
        <v>695.8</v>
      </c>
      <c r="F316" s="206" t="n">
        <f aca="false">0.04*H316</f>
        <v>397.6</v>
      </c>
      <c r="G316" s="206" t="n">
        <f aca="false">0.03*H316</f>
        <v>298.2</v>
      </c>
      <c r="H316" s="206" t="n">
        <f aca="false">T316</f>
        <v>9940</v>
      </c>
      <c r="I316" s="206" t="n">
        <f aca="false">0.6*C316</f>
        <v>6381.48</v>
      </c>
      <c r="J316" s="208"/>
      <c r="K316" s="208"/>
      <c r="L316" s="208"/>
      <c r="M316" s="208"/>
      <c r="N316" s="208"/>
      <c r="O316" s="206" t="n">
        <v>18614</v>
      </c>
      <c r="P316" s="206" t="n">
        <v>19111</v>
      </c>
      <c r="Q316" s="221"/>
      <c r="R316" s="404"/>
      <c r="S316" s="223" t="n">
        <v>20</v>
      </c>
      <c r="T316" s="206" t="n">
        <f aca="false">(P316-O316)*S316</f>
        <v>9940</v>
      </c>
      <c r="U316" s="209" t="n">
        <v>1064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6493.83</v>
      </c>
      <c r="D317" s="206"/>
      <c r="E317" s="206" t="n">
        <f aca="false">F317+G317</f>
        <v>424.83</v>
      </c>
      <c r="F317" s="206" t="n">
        <f aca="false">0.04*H317</f>
        <v>242.76</v>
      </c>
      <c r="G317" s="206" t="n">
        <f aca="false">0.03*H317</f>
        <v>182.07</v>
      </c>
      <c r="H317" s="206" t="n">
        <f aca="false">T317</f>
        <v>6069</v>
      </c>
      <c r="I317" s="206" t="n">
        <f aca="false">0.6*C317</f>
        <v>3896.298</v>
      </c>
      <c r="J317" s="208"/>
      <c r="K317" s="208"/>
      <c r="L317" s="208"/>
      <c r="M317" s="208"/>
      <c r="N317" s="208"/>
      <c r="O317" s="206" t="n">
        <v>224726</v>
      </c>
      <c r="P317" s="206" t="n">
        <v>230795</v>
      </c>
      <c r="Q317" s="221"/>
      <c r="R317" s="404"/>
      <c r="S317" s="223" t="n">
        <v>1</v>
      </c>
      <c r="T317" s="206" t="n">
        <f aca="false">(P317-O317)*S317</f>
        <v>6069</v>
      </c>
      <c r="U317" s="209" t="n">
        <v>1173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2745.62</v>
      </c>
      <c r="D318" s="206"/>
      <c r="E318" s="206" t="n">
        <f aca="false">F318+G318</f>
        <v>179.62</v>
      </c>
      <c r="F318" s="206" t="n">
        <f aca="false">0.04*H318</f>
        <v>102.64</v>
      </c>
      <c r="G318" s="206" t="n">
        <f aca="false">0.03*H318</f>
        <v>76.98</v>
      </c>
      <c r="H318" s="206" t="n">
        <f aca="false">T318</f>
        <v>2566</v>
      </c>
      <c r="I318" s="206" t="n">
        <f aca="false">0.6*C318</f>
        <v>1647.372</v>
      </c>
      <c r="J318" s="208"/>
      <c r="K318" s="208"/>
      <c r="L318" s="208"/>
      <c r="M318" s="208"/>
      <c r="N318" s="208"/>
      <c r="O318" s="206" t="n">
        <v>557485</v>
      </c>
      <c r="P318" s="206" t="n">
        <v>560051</v>
      </c>
      <c r="Q318" s="221"/>
      <c r="R318" s="404"/>
      <c r="S318" s="223" t="n">
        <v>1</v>
      </c>
      <c r="T318" s="206" t="n">
        <f aca="false">(P318-O318)*S318</f>
        <v>2566</v>
      </c>
      <c r="U318" s="209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670.89</v>
      </c>
      <c r="D319" s="206"/>
      <c r="E319" s="206" t="n">
        <f aca="false">F319+G319</f>
        <v>43.89</v>
      </c>
      <c r="F319" s="206" t="n">
        <f aca="false">0.04*H319</f>
        <v>25.08</v>
      </c>
      <c r="G319" s="206" t="n">
        <f aca="false">0.03*H319</f>
        <v>18.81</v>
      </c>
      <c r="H319" s="206" t="n">
        <f aca="false">T319</f>
        <v>627</v>
      </c>
      <c r="I319" s="206" t="n">
        <f aca="false">0.6*C319</f>
        <v>402.534</v>
      </c>
      <c r="J319" s="208"/>
      <c r="K319" s="208"/>
      <c r="L319" s="208"/>
      <c r="M319" s="208"/>
      <c r="N319" s="208"/>
      <c r="O319" s="206" t="n">
        <v>26184</v>
      </c>
      <c r="P319" s="206" t="n">
        <v>26811</v>
      </c>
      <c r="Q319" s="221"/>
      <c r="R319" s="404"/>
      <c r="S319" s="223" t="n">
        <v>1</v>
      </c>
      <c r="T319" s="206" t="n">
        <f aca="false">(P319-O319)*S319</f>
        <v>627</v>
      </c>
      <c r="U319" s="209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553.19</v>
      </c>
      <c r="D320" s="206"/>
      <c r="E320" s="206" t="n">
        <f aca="false">F320+G320</f>
        <v>36.19</v>
      </c>
      <c r="F320" s="206" t="n">
        <f aca="false">0.04*H320</f>
        <v>20.68</v>
      </c>
      <c r="G320" s="206" t="n">
        <f aca="false">0.03*H320</f>
        <v>15.51</v>
      </c>
      <c r="H320" s="206" t="n">
        <f aca="false">T320</f>
        <v>517</v>
      </c>
      <c r="I320" s="206" t="n">
        <f aca="false">0.6*C320</f>
        <v>331.914</v>
      </c>
      <c r="J320" s="208"/>
      <c r="K320" s="208"/>
      <c r="L320" s="208"/>
      <c r="M320" s="208"/>
      <c r="N320" s="208"/>
      <c r="O320" s="206" t="n">
        <v>22812</v>
      </c>
      <c r="P320" s="206" t="n">
        <v>23329</v>
      </c>
      <c r="Q320" s="221"/>
      <c r="R320" s="404"/>
      <c r="S320" s="223" t="n">
        <v>1</v>
      </c>
      <c r="T320" s="206" t="n">
        <f aca="false">(P320-O320)*S320</f>
        <v>517</v>
      </c>
      <c r="U320" s="209" t="n">
        <v>103095559</v>
      </c>
      <c r="V320" s="210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802.5</v>
      </c>
      <c r="D321" s="206"/>
      <c r="E321" s="206" t="n">
        <f aca="false">F321+G321</f>
        <v>52.5</v>
      </c>
      <c r="F321" s="206" t="n">
        <f aca="false">0.04*H321</f>
        <v>30</v>
      </c>
      <c r="G321" s="206" t="n">
        <f aca="false">0.03*H321</f>
        <v>22.5</v>
      </c>
      <c r="H321" s="206" t="n">
        <f aca="false">T321</f>
        <v>750</v>
      </c>
      <c r="I321" s="206" t="n">
        <f aca="false">0.6*C321</f>
        <v>481.5</v>
      </c>
      <c r="J321" s="208"/>
      <c r="K321" s="208"/>
      <c r="L321" s="208"/>
      <c r="M321" s="208"/>
      <c r="N321" s="208"/>
      <c r="O321" s="206" t="n">
        <v>40252</v>
      </c>
      <c r="P321" s="206" t="n">
        <v>41002</v>
      </c>
      <c r="Q321" s="221"/>
      <c r="R321" s="404"/>
      <c r="S321" s="223" t="n">
        <v>1</v>
      </c>
      <c r="T321" s="206" t="n">
        <f aca="false">(P321-O321)*S321</f>
        <v>750</v>
      </c>
      <c r="U321" s="209"/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1113.87</v>
      </c>
      <c r="D322" s="206"/>
      <c r="E322" s="206" t="n">
        <f aca="false">F322+G322</f>
        <v>72.87</v>
      </c>
      <c r="F322" s="206" t="n">
        <f aca="false">0.04*H322</f>
        <v>41.64</v>
      </c>
      <c r="G322" s="206" t="n">
        <f aca="false">0.03*H322</f>
        <v>31.23</v>
      </c>
      <c r="H322" s="206" t="n">
        <f aca="false">T322</f>
        <v>1041</v>
      </c>
      <c r="I322" s="206" t="n">
        <f aca="false">0.6*C322</f>
        <v>668.322</v>
      </c>
      <c r="J322" s="208"/>
      <c r="K322" s="208"/>
      <c r="L322" s="208"/>
      <c r="M322" s="208"/>
      <c r="N322" s="208"/>
      <c r="O322" s="206" t="n">
        <v>56657</v>
      </c>
      <c r="P322" s="206" t="n">
        <v>57698</v>
      </c>
      <c r="Q322" s="221"/>
      <c r="R322" s="404"/>
      <c r="S322" s="223" t="n">
        <v>1</v>
      </c>
      <c r="T322" s="206" t="n">
        <f aca="false">(P322-O322)*S322</f>
        <v>1041</v>
      </c>
      <c r="U322" s="209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6461.73</v>
      </c>
      <c r="D323" s="206"/>
      <c r="E323" s="206" t="n">
        <f aca="false">F323+G323</f>
        <v>422.73</v>
      </c>
      <c r="F323" s="206" t="n">
        <f aca="false">0.04*H323</f>
        <v>241.56</v>
      </c>
      <c r="G323" s="206" t="n">
        <f aca="false">0.03*H323</f>
        <v>181.17</v>
      </c>
      <c r="H323" s="206" t="n">
        <f aca="false">T323</f>
        <v>6039</v>
      </c>
      <c r="I323" s="206" t="n">
        <f aca="false">0.6*C323</f>
        <v>3877.038</v>
      </c>
      <c r="J323" s="208"/>
      <c r="K323" s="208"/>
      <c r="L323" s="208"/>
      <c r="M323" s="208"/>
      <c r="N323" s="208"/>
      <c r="O323" s="206" t="n">
        <v>59626</v>
      </c>
      <c r="P323" s="206" t="n">
        <v>61197</v>
      </c>
      <c r="Q323" s="221"/>
      <c r="R323" s="404"/>
      <c r="S323" s="223" t="n">
        <v>20</v>
      </c>
      <c r="T323" s="206" t="n">
        <f aca="false">(P323-O323)*S323-T326-C327-T286-T317-T324-T325-T167-T168-T173</f>
        <v>6039</v>
      </c>
      <c r="U323" s="209"/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4572.11</v>
      </c>
      <c r="D324" s="206"/>
      <c r="E324" s="206" t="n">
        <f aca="false">F324+G324</f>
        <v>299.11</v>
      </c>
      <c r="F324" s="206" t="n">
        <f aca="false">0.04*H324</f>
        <v>170.92</v>
      </c>
      <c r="G324" s="206" t="n">
        <f aca="false">0.03*H324</f>
        <v>128.19</v>
      </c>
      <c r="H324" s="206" t="n">
        <f aca="false">T324</f>
        <v>4273</v>
      </c>
      <c r="I324" s="206" t="n">
        <f aca="false">0.6*C324</f>
        <v>2743.266</v>
      </c>
      <c r="J324" s="208"/>
      <c r="K324" s="208"/>
      <c r="L324" s="208"/>
      <c r="M324" s="208"/>
      <c r="N324" s="208"/>
      <c r="O324" s="206" t="n">
        <v>40160</v>
      </c>
      <c r="P324" s="206" t="n">
        <v>44433</v>
      </c>
      <c r="Q324" s="221"/>
      <c r="R324" s="404"/>
      <c r="S324" s="223" t="n">
        <v>1</v>
      </c>
      <c r="T324" s="206" t="n">
        <f aca="false">(P324-O324)*S324</f>
        <v>4273</v>
      </c>
      <c r="U324" s="209" t="n">
        <v>286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603.48</v>
      </c>
      <c r="D325" s="206"/>
      <c r="E325" s="206" t="n">
        <f aca="false">F325+G325</f>
        <v>39.48</v>
      </c>
      <c r="F325" s="206" t="n">
        <f aca="false">0.04*H325</f>
        <v>22.56</v>
      </c>
      <c r="G325" s="206" t="n">
        <f aca="false">0.03*H325</f>
        <v>16.92</v>
      </c>
      <c r="H325" s="206" t="n">
        <f aca="false">T325</f>
        <v>564</v>
      </c>
      <c r="I325" s="206" t="n">
        <f aca="false">0.6*C325</f>
        <v>362.088</v>
      </c>
      <c r="J325" s="208"/>
      <c r="K325" s="208"/>
      <c r="L325" s="208"/>
      <c r="M325" s="208"/>
      <c r="N325" s="208"/>
      <c r="O325" s="206" t="n">
        <v>13781</v>
      </c>
      <c r="P325" s="206" t="n">
        <v>14345</v>
      </c>
      <c r="Q325" s="221"/>
      <c r="R325" s="404"/>
      <c r="S325" s="223" t="n">
        <v>1</v>
      </c>
      <c r="T325" s="206" t="n">
        <f aca="false">(P325-O325)*S325</f>
        <v>564</v>
      </c>
      <c r="U325" s="209"/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707.27</v>
      </c>
      <c r="D326" s="206"/>
      <c r="E326" s="206" t="n">
        <f aca="false">F326+G326</f>
        <v>46.27</v>
      </c>
      <c r="F326" s="206" t="n">
        <f aca="false">0.04*H326</f>
        <v>26.44</v>
      </c>
      <c r="G326" s="206" t="n">
        <f aca="false">0.03*H326</f>
        <v>19.83</v>
      </c>
      <c r="H326" s="206" t="n">
        <f aca="false">T326</f>
        <v>661</v>
      </c>
      <c r="I326" s="206" t="n">
        <f aca="false">0.6*C326</f>
        <v>424.362</v>
      </c>
      <c r="J326" s="208"/>
      <c r="K326" s="208"/>
      <c r="L326" s="208"/>
      <c r="M326" s="208"/>
      <c r="N326" s="208"/>
      <c r="O326" s="206" t="n">
        <v>8062</v>
      </c>
      <c r="P326" s="206" t="n">
        <v>8723</v>
      </c>
      <c r="Q326" s="221"/>
      <c r="R326" s="404"/>
      <c r="S326" s="223" t="n">
        <v>1</v>
      </c>
      <c r="T326" s="206" t="n">
        <f aca="false">(P326-O326)*S326</f>
        <v>661</v>
      </c>
      <c r="U326" s="209"/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12000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209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100989.76</v>
      </c>
      <c r="D328" s="148"/>
      <c r="E328" s="148"/>
      <c r="F328" s="148"/>
      <c r="G328" s="148"/>
      <c r="H328" s="148"/>
      <c r="I328" s="206" t="n">
        <f aca="false">0.6*C328</f>
        <v>60593.856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398183.424000001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152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160.5</v>
      </c>
      <c r="D334" s="148"/>
      <c r="E334" s="148" t="n">
        <f aca="false">F334+G334</f>
        <v>10.5</v>
      </c>
      <c r="F334" s="148" t="n">
        <f aca="false">0.04*H334</f>
        <v>6</v>
      </c>
      <c r="G334" s="148" t="n">
        <f aca="false">0.03*H334</f>
        <v>4.5</v>
      </c>
      <c r="H334" s="148" t="n">
        <f aca="false">T334</f>
        <v>150</v>
      </c>
      <c r="I334" s="148" t="n">
        <f aca="false">0.6*C334</f>
        <v>96.3</v>
      </c>
      <c r="J334" s="25"/>
      <c r="K334" s="25"/>
      <c r="L334" s="25"/>
      <c r="M334" s="25"/>
      <c r="N334" s="25"/>
      <c r="O334" s="148" t="n">
        <v>17142</v>
      </c>
      <c r="P334" s="148" t="n">
        <v>17292</v>
      </c>
      <c r="Q334" s="25"/>
      <c r="R334" s="226"/>
      <c r="S334" s="239" t="n">
        <v>1</v>
      </c>
      <c r="T334" s="148" t="n">
        <f aca="false">(P334-O334)*S334</f>
        <v>150</v>
      </c>
      <c r="U334" s="152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10.7</v>
      </c>
      <c r="D335" s="148"/>
      <c r="E335" s="148" t="n">
        <f aca="false">F335+G335</f>
        <v>0.7</v>
      </c>
      <c r="F335" s="148" t="n">
        <f aca="false">0.04*H335</f>
        <v>0.4</v>
      </c>
      <c r="G335" s="148" t="n">
        <f aca="false">0.03*H335</f>
        <v>0.3</v>
      </c>
      <c r="H335" s="148" t="n">
        <f aca="false">T335</f>
        <v>10</v>
      </c>
      <c r="I335" s="148" t="n">
        <f aca="false">0.6*C335</f>
        <v>6.42</v>
      </c>
      <c r="J335" s="25"/>
      <c r="K335" s="25"/>
      <c r="L335" s="25"/>
      <c r="M335" s="25"/>
      <c r="N335" s="25"/>
      <c r="O335" s="148" t="n">
        <v>15632</v>
      </c>
      <c r="P335" s="148" t="n">
        <v>15642</v>
      </c>
      <c r="Q335" s="25"/>
      <c r="R335" s="226"/>
      <c r="S335" s="239" t="n">
        <v>1</v>
      </c>
      <c r="T335" s="148" t="n">
        <f aca="false">(P335-O335)*S335</f>
        <v>10</v>
      </c>
      <c r="U335" s="152"/>
      <c r="V335" s="153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911.64</v>
      </c>
      <c r="D336" s="148"/>
      <c r="E336" s="148" t="n">
        <f aca="false">F336+G336</f>
        <v>59.64</v>
      </c>
      <c r="F336" s="148" t="n">
        <f aca="false">0.04*H336</f>
        <v>34.08</v>
      </c>
      <c r="G336" s="148" t="n">
        <f aca="false">0.03*H336</f>
        <v>25.56</v>
      </c>
      <c r="H336" s="148" t="n">
        <f aca="false">T336</f>
        <v>852</v>
      </c>
      <c r="I336" s="148" t="n">
        <f aca="false">0.6*C336</f>
        <v>546.984</v>
      </c>
      <c r="J336" s="25"/>
      <c r="K336" s="25"/>
      <c r="L336" s="25"/>
      <c r="M336" s="25"/>
      <c r="N336" s="25"/>
      <c r="O336" s="449" t="n">
        <f aca="false">68145+5731+35514</f>
        <v>109390</v>
      </c>
      <c r="P336" s="449" t="n">
        <f aca="false">68689+5741+35812</f>
        <v>110242</v>
      </c>
      <c r="Q336" s="25"/>
      <c r="R336" s="226"/>
      <c r="S336" s="239" t="n">
        <v>1</v>
      </c>
      <c r="T336" s="148" t="n">
        <f aca="false">(P336-O336)*S336</f>
        <v>852</v>
      </c>
      <c r="U336" s="152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103.79</v>
      </c>
      <c r="D337" s="148"/>
      <c r="E337" s="148" t="n">
        <f aca="false">F337+G337</f>
        <v>6.79</v>
      </c>
      <c r="F337" s="148" t="n">
        <f aca="false">0.04*H337</f>
        <v>3.88</v>
      </c>
      <c r="G337" s="148" t="n">
        <f aca="false">0.03*H337</f>
        <v>2.91</v>
      </c>
      <c r="H337" s="148" t="n">
        <f aca="false">T337</f>
        <v>97</v>
      </c>
      <c r="I337" s="148" t="n">
        <f aca="false">0.6*C337</f>
        <v>62.274</v>
      </c>
      <c r="J337" s="25"/>
      <c r="K337" s="25"/>
      <c r="L337" s="25"/>
      <c r="M337" s="25"/>
      <c r="N337" s="25"/>
      <c r="O337" s="148" t="n">
        <v>1380</v>
      </c>
      <c r="P337" s="148" t="n">
        <v>1477</v>
      </c>
      <c r="Q337" s="25"/>
      <c r="R337" s="226"/>
      <c r="S337" s="239" t="n">
        <v>1</v>
      </c>
      <c r="T337" s="148" t="n">
        <f aca="false">(P337-O337)*S337</f>
        <v>97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40.66</v>
      </c>
      <c r="D338" s="148"/>
      <c r="E338" s="148" t="n">
        <f aca="false">F338+G338</f>
        <v>2.66</v>
      </c>
      <c r="F338" s="148" t="n">
        <f aca="false">0.04*H338</f>
        <v>1.52</v>
      </c>
      <c r="G338" s="148" t="n">
        <f aca="false">0.03*H338</f>
        <v>1.14</v>
      </c>
      <c r="H338" s="148" t="n">
        <f aca="false">T338</f>
        <v>38</v>
      </c>
      <c r="I338" s="148" t="n">
        <f aca="false">0.6*C338</f>
        <v>24.396</v>
      </c>
      <c r="J338" s="25"/>
      <c r="K338" s="25"/>
      <c r="L338" s="25"/>
      <c r="M338" s="25"/>
      <c r="N338" s="25"/>
      <c r="O338" s="148" t="n">
        <v>1318</v>
      </c>
      <c r="P338" s="148" t="n">
        <v>1356</v>
      </c>
      <c r="Q338" s="25"/>
      <c r="R338" s="226"/>
      <c r="S338" s="239" t="n">
        <v>1</v>
      </c>
      <c r="T338" s="148" t="n">
        <f aca="false">(P338-O338)*S338</f>
        <v>38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93.09</v>
      </c>
      <c r="D339" s="148"/>
      <c r="E339" s="148" t="n">
        <f aca="false">F339+G339</f>
        <v>6.09</v>
      </c>
      <c r="F339" s="148" t="n">
        <f aca="false">0.04*H339</f>
        <v>3.48</v>
      </c>
      <c r="G339" s="148" t="n">
        <f aca="false">0.03*H339</f>
        <v>2.61</v>
      </c>
      <c r="H339" s="148" t="n">
        <f aca="false">T339</f>
        <v>87</v>
      </c>
      <c r="I339" s="148" t="n">
        <f aca="false">0.6*C339</f>
        <v>55.854</v>
      </c>
      <c r="J339" s="25"/>
      <c r="K339" s="25"/>
      <c r="L339" s="25"/>
      <c r="M339" s="25"/>
      <c r="N339" s="25"/>
      <c r="O339" s="148" t="n">
        <v>4181</v>
      </c>
      <c r="P339" s="148" t="n">
        <v>4268</v>
      </c>
      <c r="Q339" s="25"/>
      <c r="R339" s="226"/>
      <c r="S339" s="239" t="n">
        <v>1</v>
      </c>
      <c r="T339" s="148" t="n">
        <f aca="false">(P339-O339)*S339</f>
        <v>87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90.95</v>
      </c>
      <c r="D340" s="148"/>
      <c r="E340" s="148" t="n">
        <f aca="false">F340+G340</f>
        <v>5.95</v>
      </c>
      <c r="F340" s="148" t="n">
        <f aca="false">0.04*H340</f>
        <v>3.4</v>
      </c>
      <c r="G340" s="148" t="n">
        <f aca="false">0.03*H340</f>
        <v>2.55</v>
      </c>
      <c r="H340" s="148" t="n">
        <f aca="false">T340</f>
        <v>85</v>
      </c>
      <c r="I340" s="148" t="n">
        <f aca="false">0.6*C340</f>
        <v>54.57</v>
      </c>
      <c r="J340" s="25"/>
      <c r="K340" s="25"/>
      <c r="L340" s="25"/>
      <c r="M340" s="25"/>
      <c r="N340" s="25"/>
      <c r="O340" s="148" t="n">
        <v>1057</v>
      </c>
      <c r="P340" s="148" t="n">
        <v>1142</v>
      </c>
      <c r="Q340" s="25"/>
      <c r="R340" s="226"/>
      <c r="S340" s="239" t="n">
        <v>1</v>
      </c>
      <c r="T340" s="148" t="n">
        <f aca="false">(P340-O340)*S340</f>
        <v>85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518.95</v>
      </c>
      <c r="D341" s="449"/>
      <c r="E341" s="449" t="n">
        <f aca="false">F341+G341</f>
        <v>33.95</v>
      </c>
      <c r="F341" s="449" t="n">
        <f aca="false">0.04*H341</f>
        <v>19.4</v>
      </c>
      <c r="G341" s="449" t="n">
        <f aca="false">0.03*H341</f>
        <v>14.55</v>
      </c>
      <c r="H341" s="449" t="n">
        <f aca="false">T341</f>
        <v>485</v>
      </c>
      <c r="I341" s="449" t="n">
        <f aca="false">0.6*C341</f>
        <v>311.37</v>
      </c>
      <c r="J341" s="614"/>
      <c r="K341" s="614"/>
      <c r="L341" s="614"/>
      <c r="M341" s="614"/>
      <c r="N341" s="614" t="s">
        <v>530</v>
      </c>
      <c r="O341" s="449" t="n">
        <f aca="false">5449+31995+33386</f>
        <v>70830</v>
      </c>
      <c r="P341" s="449" t="n">
        <f aca="false">5664+33484+32167</f>
        <v>71315</v>
      </c>
      <c r="Q341" s="621"/>
      <c r="R341" s="643"/>
      <c r="S341" s="449" t="n">
        <v>1</v>
      </c>
      <c r="T341" s="449" t="n">
        <f aca="false">(P341-O341)*S341</f>
        <v>485</v>
      </c>
      <c r="U341" s="152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135.89</v>
      </c>
      <c r="D342" s="148"/>
      <c r="E342" s="148" t="n">
        <f aca="false">F342+G342</f>
        <v>8.89</v>
      </c>
      <c r="F342" s="469" t="n">
        <f aca="false">0.04*H342</f>
        <v>5.08</v>
      </c>
      <c r="G342" s="148" t="n">
        <f aca="false">0.03*H342</f>
        <v>3.81</v>
      </c>
      <c r="H342" s="148" t="n">
        <f aca="false">T342</f>
        <v>127</v>
      </c>
      <c r="I342" s="148" t="n">
        <f aca="false">0.6*C342</f>
        <v>81.534</v>
      </c>
      <c r="J342" s="25"/>
      <c r="K342" s="25"/>
      <c r="L342" s="25"/>
      <c r="M342" s="25"/>
      <c r="N342" s="25"/>
      <c r="O342" s="148" t="n">
        <v>53808</v>
      </c>
      <c r="P342" s="148" t="n">
        <v>53935</v>
      </c>
      <c r="Q342" s="204"/>
      <c r="R342" s="362"/>
      <c r="S342" s="239" t="n">
        <v>1</v>
      </c>
      <c r="T342" s="148" t="n">
        <f aca="false">(P342-O342)*S342</f>
        <v>127</v>
      </c>
      <c r="U342" s="152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4659.85</v>
      </c>
      <c r="D343" s="148"/>
      <c r="E343" s="148" t="n">
        <f aca="false">F343+G343</f>
        <v>304.85</v>
      </c>
      <c r="F343" s="469" t="n">
        <f aca="false">0.04*H343</f>
        <v>174.2</v>
      </c>
      <c r="G343" s="148" t="n">
        <f aca="false">0.03*H343</f>
        <v>130.65</v>
      </c>
      <c r="H343" s="148" t="n">
        <f aca="false">T343</f>
        <v>4355</v>
      </c>
      <c r="I343" s="148" t="n">
        <f aca="false">0.5*C343</f>
        <v>2329.925</v>
      </c>
      <c r="J343" s="25"/>
      <c r="K343" s="25"/>
      <c r="L343" s="25"/>
      <c r="M343" s="25"/>
      <c r="N343" s="25"/>
      <c r="O343" s="148" t="n">
        <f aca="false">104796+1475+342598</f>
        <v>448869</v>
      </c>
      <c r="P343" s="148" t="n">
        <f aca="false">105821+1489+345914</f>
        <v>453224</v>
      </c>
      <c r="Q343" s="204"/>
      <c r="R343" s="362"/>
      <c r="S343" s="239" t="n">
        <v>1</v>
      </c>
      <c r="T343" s="148" t="n">
        <f aca="false">(P343-O343)*S343</f>
        <v>4355</v>
      </c>
      <c r="U343" s="152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226.84</v>
      </c>
      <c r="D344" s="148"/>
      <c r="E344" s="148" t="n">
        <f aca="false">F344+G344</f>
        <v>14.84</v>
      </c>
      <c r="F344" s="469" t="n">
        <f aca="false">0.04*H344</f>
        <v>8.48</v>
      </c>
      <c r="G344" s="148" t="n">
        <f aca="false">0.03*H344</f>
        <v>6.36</v>
      </c>
      <c r="H344" s="148" t="n">
        <f aca="false">T344</f>
        <v>212</v>
      </c>
      <c r="I344" s="148" t="n">
        <f aca="false">0.5*C344</f>
        <v>113.42</v>
      </c>
      <c r="J344" s="25"/>
      <c r="K344" s="25"/>
      <c r="L344" s="25"/>
      <c r="M344" s="25"/>
      <c r="N344" s="25"/>
      <c r="O344" s="148" t="n">
        <v>5465</v>
      </c>
      <c r="P344" s="148" t="n">
        <v>5677</v>
      </c>
      <c r="Q344" s="204"/>
      <c r="R344" s="362"/>
      <c r="S344" s="239" t="n">
        <v>1</v>
      </c>
      <c r="T344" s="148" t="n">
        <f aca="false">(P344-O344)*S344</f>
        <v>212</v>
      </c>
      <c r="U344" s="152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393.76</v>
      </c>
      <c r="D345" s="148"/>
      <c r="E345" s="148" t="n">
        <f aca="false">F345+G345</f>
        <v>25.76</v>
      </c>
      <c r="F345" s="148" t="n">
        <f aca="false">0.04*H345</f>
        <v>14.72</v>
      </c>
      <c r="G345" s="148" t="n">
        <f aca="false">0.03*H345</f>
        <v>11.04</v>
      </c>
      <c r="H345" s="148" t="n">
        <f aca="false">T345</f>
        <v>368</v>
      </c>
      <c r="I345" s="148" t="n">
        <f aca="false">0.6*C345</f>
        <v>236.256</v>
      </c>
      <c r="J345" s="25"/>
      <c r="K345" s="25"/>
      <c r="L345" s="25"/>
      <c r="M345" s="25"/>
      <c r="N345" s="25" t="s">
        <v>540</v>
      </c>
      <c r="O345" s="148" t="n">
        <f aca="false">32779+68174</f>
        <v>100953</v>
      </c>
      <c r="P345" s="148" t="n">
        <f aca="false">32869+68452</f>
        <v>101321</v>
      </c>
      <c r="Q345" s="237"/>
      <c r="R345" s="259"/>
      <c r="S345" s="239" t="n">
        <v>1</v>
      </c>
      <c r="T345" s="148" t="n">
        <f aca="false">(P345-O345)*S345</f>
        <v>368</v>
      </c>
      <c r="U345" s="644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6" t="s">
        <v>543</v>
      </c>
      <c r="C346" s="148" t="n">
        <f aca="false">H346+E346</f>
        <v>34.24</v>
      </c>
      <c r="D346" s="148"/>
      <c r="E346" s="148" t="n">
        <f aca="false">F346+G346</f>
        <v>2.24</v>
      </c>
      <c r="F346" s="149" t="n">
        <f aca="false">0.04*H346</f>
        <v>1.28</v>
      </c>
      <c r="G346" s="148" t="n">
        <f aca="false">0.03*H346</f>
        <v>0.96</v>
      </c>
      <c r="H346" s="148" t="n">
        <f aca="false">T346</f>
        <v>32</v>
      </c>
      <c r="I346" s="148" t="n">
        <f aca="false">0.6*C346</f>
        <v>20.544</v>
      </c>
      <c r="J346" s="25"/>
      <c r="K346" s="25"/>
      <c r="L346" s="25"/>
      <c r="M346" s="25"/>
      <c r="N346" s="25"/>
      <c r="O346" s="148" t="n">
        <v>11380</v>
      </c>
      <c r="P346" s="148" t="n">
        <v>11412</v>
      </c>
      <c r="Q346" s="204"/>
      <c r="R346" s="362"/>
      <c r="S346" s="239" t="n">
        <v>1</v>
      </c>
      <c r="T346" s="148" t="n">
        <f aca="false">(P346-O346)*S346</f>
        <v>32</v>
      </c>
      <c r="U346" s="152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51.36</v>
      </c>
      <c r="D347" s="429"/>
      <c r="E347" s="429" t="n">
        <f aca="false">F347+G347</f>
        <v>3.36</v>
      </c>
      <c r="F347" s="429" t="n">
        <f aca="false">0.04*H347</f>
        <v>1.92</v>
      </c>
      <c r="G347" s="429" t="n">
        <f aca="false">0.03*H347</f>
        <v>1.44</v>
      </c>
      <c r="H347" s="429" t="n">
        <f aca="false">T347</f>
        <v>48</v>
      </c>
      <c r="I347" s="429" t="n">
        <f aca="false">0.4*C347</f>
        <v>20.544</v>
      </c>
      <c r="J347" s="430"/>
      <c r="K347" s="430"/>
      <c r="L347" s="430"/>
      <c r="M347" s="430"/>
      <c r="N347" s="430"/>
      <c r="O347" s="429" t="n">
        <v>2616</v>
      </c>
      <c r="P347" s="429" t="n">
        <v>2664</v>
      </c>
      <c r="Q347" s="506"/>
      <c r="R347" s="570"/>
      <c r="S347" s="584" t="n">
        <v>1</v>
      </c>
      <c r="T347" s="429" t="n">
        <f aca="false">(P347-O347)*S347</f>
        <v>48</v>
      </c>
      <c r="U347" s="432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29.96</v>
      </c>
      <c r="D349" s="148"/>
      <c r="E349" s="148" t="n">
        <f aca="false">F349+G349</f>
        <v>1.96</v>
      </c>
      <c r="F349" s="148" t="n">
        <f aca="false">0.04*H349</f>
        <v>1.12</v>
      </c>
      <c r="G349" s="148" t="n">
        <f aca="false">0.03*H349</f>
        <v>0.84</v>
      </c>
      <c r="H349" s="148" t="n">
        <f aca="false">T349</f>
        <v>28</v>
      </c>
      <c r="I349" s="148" t="n">
        <f aca="false">0.6*C349</f>
        <v>17.976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6"/>
      <c r="S349" s="148" t="n">
        <v>1</v>
      </c>
      <c r="T349" s="148" t="n">
        <f aca="false">(P349-O349)*S349-T347</f>
        <v>28</v>
      </c>
      <c r="U349" s="152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236" t="s">
        <v>551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11.77</v>
      </c>
      <c r="D351" s="148"/>
      <c r="E351" s="148" t="n">
        <f aca="false">F351+G351</f>
        <v>0.77</v>
      </c>
      <c r="F351" s="148" t="n">
        <f aca="false">0.04*H351</f>
        <v>0.44</v>
      </c>
      <c r="G351" s="148" t="n">
        <f aca="false">0.03*H351</f>
        <v>0.33</v>
      </c>
      <c r="H351" s="148" t="n">
        <f aca="false">T351</f>
        <v>11</v>
      </c>
      <c r="I351" s="148" t="n">
        <f aca="false">0.6*C351</f>
        <v>7.062</v>
      </c>
      <c r="J351" s="25"/>
      <c r="K351" s="25"/>
      <c r="L351" s="25"/>
      <c r="M351" s="25"/>
      <c r="N351" s="25"/>
      <c r="O351" s="148" t="n">
        <v>6920</v>
      </c>
      <c r="P351" s="148" t="n">
        <v>6931</v>
      </c>
      <c r="Q351" s="25" t="s">
        <v>39</v>
      </c>
      <c r="R351" s="226"/>
      <c r="S351" s="239" t="n">
        <v>1</v>
      </c>
      <c r="T351" s="148" t="n">
        <f aca="false">(P351-O351)*S351</f>
        <v>11</v>
      </c>
      <c r="U351" s="152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16.05</v>
      </c>
      <c r="D352" s="148"/>
      <c r="E352" s="148" t="n">
        <f aca="false">F352+G352</f>
        <v>1.05</v>
      </c>
      <c r="F352" s="148" t="n">
        <f aca="false">0.04*H352</f>
        <v>0.6</v>
      </c>
      <c r="G352" s="148" t="n">
        <f aca="false">0.03*H352</f>
        <v>0.45</v>
      </c>
      <c r="H352" s="148" t="n">
        <f aca="false">T352</f>
        <v>15</v>
      </c>
      <c r="I352" s="148" t="n">
        <f aca="false">0.6*C352</f>
        <v>9.63</v>
      </c>
      <c r="J352" s="25"/>
      <c r="K352" s="25"/>
      <c r="L352" s="25"/>
      <c r="M352" s="25"/>
      <c r="N352" s="25"/>
      <c r="O352" s="148" t="n">
        <v>10323</v>
      </c>
      <c r="P352" s="148" t="n">
        <v>10338</v>
      </c>
      <c r="Q352" s="25"/>
      <c r="R352" s="226"/>
      <c r="S352" s="239" t="n">
        <v>1</v>
      </c>
      <c r="T352" s="148" t="n">
        <f aca="false">(P352-O352)*S352</f>
        <v>15</v>
      </c>
      <c r="U352" s="152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152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71.69</v>
      </c>
      <c r="D354" s="148"/>
      <c r="E354" s="148" t="n">
        <f aca="false">F354+G354</f>
        <v>4.69</v>
      </c>
      <c r="F354" s="148" t="n">
        <f aca="false">0.04*H354</f>
        <v>2.68</v>
      </c>
      <c r="G354" s="148" t="n">
        <f aca="false">0.03*H354</f>
        <v>2.01</v>
      </c>
      <c r="H354" s="148" t="n">
        <f aca="false">T354</f>
        <v>67</v>
      </c>
      <c r="I354" s="148" t="n">
        <f aca="false">0.4*C354</f>
        <v>28.676</v>
      </c>
      <c r="J354" s="25"/>
      <c r="K354" s="25"/>
      <c r="L354" s="25"/>
      <c r="M354" s="25"/>
      <c r="N354" s="25"/>
      <c r="O354" s="148" t="n">
        <v>1697</v>
      </c>
      <c r="P354" s="148" t="n">
        <v>1764</v>
      </c>
      <c r="Q354" s="204"/>
      <c r="R354" s="276"/>
      <c r="S354" s="239" t="n">
        <v>1</v>
      </c>
      <c r="T354" s="148" t="n">
        <f aca="false">(P354-O354)*S354</f>
        <v>67</v>
      </c>
      <c r="U354" s="152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142.31</v>
      </c>
      <c r="D355" s="148"/>
      <c r="E355" s="148" t="n">
        <f aca="false">F355+G355</f>
        <v>9.31</v>
      </c>
      <c r="F355" s="148" t="n">
        <f aca="false">0.04*H355</f>
        <v>5.32</v>
      </c>
      <c r="G355" s="148" t="n">
        <f aca="false">0.03*H355</f>
        <v>3.99</v>
      </c>
      <c r="H355" s="148" t="n">
        <f aca="false">T355</f>
        <v>133</v>
      </c>
      <c r="I355" s="148" t="n">
        <f aca="false">H355*0.5</f>
        <v>66.5</v>
      </c>
      <c r="J355" s="463"/>
      <c r="K355" s="463"/>
      <c r="L355" s="463"/>
      <c r="M355" s="463"/>
      <c r="N355" s="463"/>
      <c r="O355" s="148" t="n">
        <v>3734</v>
      </c>
      <c r="P355" s="148" t="n">
        <v>3867</v>
      </c>
      <c r="Q355" s="463"/>
      <c r="R355" s="149"/>
      <c r="S355" s="239" t="n">
        <v>1</v>
      </c>
      <c r="T355" s="148" t="n">
        <f aca="false">(P355-O355)*S355</f>
        <v>133</v>
      </c>
      <c r="U355" s="152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564</v>
      </c>
      <c r="C356" s="449" t="n">
        <f aca="false">H356+E356</f>
        <v>288.9</v>
      </c>
      <c r="D356" s="449"/>
      <c r="E356" s="449" t="n">
        <f aca="false">G356+F356</f>
        <v>18.9</v>
      </c>
      <c r="F356" s="449" t="n">
        <f aca="false">0.04*H356</f>
        <v>10.8</v>
      </c>
      <c r="G356" s="449" t="n">
        <f aca="false">0.03*H356</f>
        <v>8.1</v>
      </c>
      <c r="H356" s="449" t="n">
        <f aca="false">T356</f>
        <v>270</v>
      </c>
      <c r="I356" s="449" t="n">
        <f aca="false">0.6*C356</f>
        <v>173.34</v>
      </c>
      <c r="J356" s="614"/>
      <c r="K356" s="614"/>
      <c r="L356" s="614"/>
      <c r="M356" s="614"/>
      <c r="N356" s="614"/>
      <c r="O356" s="449" t="n">
        <v>35044</v>
      </c>
      <c r="P356" s="449" t="n">
        <v>35314</v>
      </c>
      <c r="Q356" s="615"/>
      <c r="R356" s="616"/>
      <c r="S356" s="617" t="n">
        <v>1</v>
      </c>
      <c r="T356" s="449" t="n">
        <f aca="false">(P356-O356)*S356</f>
        <v>270</v>
      </c>
      <c r="U356" s="152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221.49</v>
      </c>
      <c r="D357" s="148"/>
      <c r="E357" s="148" t="n">
        <f aca="false">G357+F357</f>
        <v>14.49</v>
      </c>
      <c r="F357" s="148" t="n">
        <f aca="false">0.04*H357</f>
        <v>8.28</v>
      </c>
      <c r="G357" s="148" t="n">
        <f aca="false">0.03*H357</f>
        <v>6.21</v>
      </c>
      <c r="H357" s="148" t="n">
        <f aca="false">T357</f>
        <v>207</v>
      </c>
      <c r="I357" s="148" t="n">
        <f aca="false">0.6*C357</f>
        <v>132.894</v>
      </c>
      <c r="J357" s="25"/>
      <c r="K357" s="25"/>
      <c r="L357" s="25"/>
      <c r="M357" s="25"/>
      <c r="N357" s="25"/>
      <c r="O357" s="148" t="n">
        <v>61519</v>
      </c>
      <c r="P357" s="148" t="n">
        <v>61726</v>
      </c>
      <c r="Q357" s="237"/>
      <c r="R357" s="259"/>
      <c r="S357" s="239" t="n">
        <v>1</v>
      </c>
      <c r="T357" s="148" t="n">
        <f aca="false">(P357-O357)*S357</f>
        <v>207</v>
      </c>
      <c r="U357" s="152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270.71</v>
      </c>
      <c r="D358" s="148"/>
      <c r="E358" s="148" t="n">
        <f aca="false">F358+G358</f>
        <v>17.71</v>
      </c>
      <c r="F358" s="148" t="n">
        <f aca="false">0.04*H358</f>
        <v>10.12</v>
      </c>
      <c r="G358" s="148" t="n">
        <f aca="false">0.03*H358</f>
        <v>7.59</v>
      </c>
      <c r="H358" s="148" t="n">
        <f aca="false">T358</f>
        <v>253</v>
      </c>
      <c r="I358" s="148" t="n">
        <f aca="false">0.6*C358</f>
        <v>162.426</v>
      </c>
      <c r="J358" s="25"/>
      <c r="K358" s="25"/>
      <c r="L358" s="25"/>
      <c r="M358" s="25"/>
      <c r="N358" s="25"/>
      <c r="O358" s="148" t="n">
        <v>26372</v>
      </c>
      <c r="P358" s="148" t="n">
        <v>26625</v>
      </c>
      <c r="Q358" s="204"/>
      <c r="R358" s="276"/>
      <c r="S358" s="148" t="n">
        <v>1</v>
      </c>
      <c r="T358" s="148" t="n">
        <f aca="false">(P358-O358)*S358</f>
        <v>253</v>
      </c>
      <c r="U358" s="152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544.63</v>
      </c>
      <c r="D359" s="148"/>
      <c r="E359" s="148" t="n">
        <f aca="false">F359+G359</f>
        <v>35.63</v>
      </c>
      <c r="F359" s="148" t="n">
        <f aca="false">0.04*H359</f>
        <v>20.36</v>
      </c>
      <c r="G359" s="148" t="n">
        <f aca="false">0.03*H359</f>
        <v>15.27</v>
      </c>
      <c r="H359" s="148" t="n">
        <f aca="false">T359</f>
        <v>509</v>
      </c>
      <c r="I359" s="148" t="n">
        <f aca="false">H359*0.5</f>
        <v>254.5</v>
      </c>
      <c r="J359" s="463"/>
      <c r="K359" s="463"/>
      <c r="L359" s="463"/>
      <c r="M359" s="463"/>
      <c r="N359" s="463"/>
      <c r="O359" s="148" t="n">
        <v>72430</v>
      </c>
      <c r="P359" s="148" t="n">
        <v>72939</v>
      </c>
      <c r="Q359" s="463"/>
      <c r="R359" s="149"/>
      <c r="S359" s="239" t="n">
        <v>1</v>
      </c>
      <c r="T359" s="148" t="n">
        <f aca="false">(P359-O359)*S359</f>
        <v>509</v>
      </c>
      <c r="U359" s="152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355.24</v>
      </c>
      <c r="D360" s="148"/>
      <c r="E360" s="148" t="n">
        <f aca="false">F360+G360</f>
        <v>23.24</v>
      </c>
      <c r="F360" s="148" t="n">
        <f aca="false">0.04*H360</f>
        <v>13.28</v>
      </c>
      <c r="G360" s="148" t="n">
        <f aca="false">0.03*H360</f>
        <v>9.96</v>
      </c>
      <c r="H360" s="148" t="n">
        <f aca="false">T360</f>
        <v>332</v>
      </c>
      <c r="I360" s="148" t="n">
        <f aca="false">0.6*C360</f>
        <v>213.144</v>
      </c>
      <c r="J360" s="25"/>
      <c r="K360" s="25"/>
      <c r="L360" s="25"/>
      <c r="M360" s="25"/>
      <c r="N360" s="25"/>
      <c r="O360" s="148" t="n">
        <v>22392</v>
      </c>
      <c r="P360" s="148" t="n">
        <v>22724</v>
      </c>
      <c r="Q360" s="204"/>
      <c r="R360" s="276"/>
      <c r="S360" s="239" t="n">
        <v>1</v>
      </c>
      <c r="T360" s="148" t="n">
        <f aca="false">(P360-O360)*S360</f>
        <v>332</v>
      </c>
      <c r="U360" s="152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348.82</v>
      </c>
      <c r="D361" s="148"/>
      <c r="E361" s="148" t="n">
        <f aca="false">F361+G361</f>
        <v>22.82</v>
      </c>
      <c r="F361" s="148" t="n">
        <f aca="false">0.04*H361</f>
        <v>13.04</v>
      </c>
      <c r="G361" s="148" t="n">
        <f aca="false">0.03*H361</f>
        <v>9.78</v>
      </c>
      <c r="H361" s="148" t="n">
        <f aca="false">T361</f>
        <v>326</v>
      </c>
      <c r="I361" s="148" t="n">
        <f aca="false">0.6*C361</f>
        <v>209.292</v>
      </c>
      <c r="J361" s="25"/>
      <c r="K361" s="25"/>
      <c r="L361" s="25"/>
      <c r="M361" s="25"/>
      <c r="N361" s="25"/>
      <c r="O361" s="148" t="n">
        <v>8731</v>
      </c>
      <c r="P361" s="148" t="n">
        <v>9057</v>
      </c>
      <c r="Q361" s="204"/>
      <c r="R361" s="276"/>
      <c r="S361" s="239" t="n">
        <v>1</v>
      </c>
      <c r="T361" s="148" t="n">
        <f aca="false">(P361-O361)*S361</f>
        <v>326</v>
      </c>
      <c r="U361" s="152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2022.3</v>
      </c>
      <c r="D362" s="148"/>
      <c r="E362" s="148" t="n">
        <f aca="false">F362+G362</f>
        <v>132.3</v>
      </c>
      <c r="F362" s="148" t="n">
        <f aca="false">0.04*H362</f>
        <v>75.6</v>
      </c>
      <c r="G362" s="148" t="n">
        <f aca="false">0.03*H362</f>
        <v>56.7</v>
      </c>
      <c r="H362" s="148" t="n">
        <f aca="false">T362</f>
        <v>1890</v>
      </c>
      <c r="I362" s="148" t="n">
        <f aca="false">0.6*C362</f>
        <v>1213.38</v>
      </c>
      <c r="J362" s="25"/>
      <c r="K362" s="25"/>
      <c r="L362" s="25"/>
      <c r="M362" s="25"/>
      <c r="N362" s="25"/>
      <c r="O362" s="148" t="n">
        <f aca="false">5480+47750+18600</f>
        <v>71830</v>
      </c>
      <c r="P362" s="148" t="n">
        <f aca="false">5920+48200+19600</f>
        <v>73720</v>
      </c>
      <c r="Q362" s="204"/>
      <c r="R362" s="276"/>
      <c r="S362" s="148" t="n">
        <v>1</v>
      </c>
      <c r="T362" s="148" t="n">
        <f aca="false">(P362-O362)*S362</f>
        <v>1890</v>
      </c>
      <c r="U362" s="152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148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152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532.86</v>
      </c>
      <c r="D365" s="148"/>
      <c r="E365" s="148" t="n">
        <f aca="false">F365+G365</f>
        <v>34.86</v>
      </c>
      <c r="F365" s="148" t="n">
        <f aca="false">0.04*H365</f>
        <v>19.92</v>
      </c>
      <c r="G365" s="148" t="n">
        <f aca="false">0.03*H365</f>
        <v>14.94</v>
      </c>
      <c r="H365" s="148" t="n">
        <f aca="false">T365</f>
        <v>498</v>
      </c>
      <c r="I365" s="148" t="n">
        <f aca="false">0.6*C365</f>
        <v>319.716</v>
      </c>
      <c r="J365" s="25"/>
      <c r="K365" s="25"/>
      <c r="L365" s="25"/>
      <c r="M365" s="25"/>
      <c r="N365" s="25"/>
      <c r="O365" s="148" t="n">
        <v>8630</v>
      </c>
      <c r="P365" s="148" t="n">
        <v>9128</v>
      </c>
      <c r="Q365" s="25" t="s">
        <v>35</v>
      </c>
      <c r="R365" s="226"/>
      <c r="S365" s="148" t="n">
        <v>1</v>
      </c>
      <c r="T365" s="148" t="n">
        <f aca="false">P365-O365</f>
        <v>498</v>
      </c>
      <c r="U365" s="152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176.55</v>
      </c>
      <c r="D366" s="148"/>
      <c r="E366" s="148" t="n">
        <f aca="false">F366+G366</f>
        <v>11.55</v>
      </c>
      <c r="F366" s="148" t="n">
        <f aca="false">0.04*H366</f>
        <v>6.6</v>
      </c>
      <c r="G366" s="148" t="n">
        <f aca="false">0.03*H366</f>
        <v>4.95</v>
      </c>
      <c r="H366" s="148" t="n">
        <f aca="false">T366</f>
        <v>165</v>
      </c>
      <c r="I366" s="148" t="n">
        <f aca="false">0.6*C366</f>
        <v>105.93</v>
      </c>
      <c r="J366" s="25"/>
      <c r="K366" s="25"/>
      <c r="L366" s="25"/>
      <c r="M366" s="25"/>
      <c r="N366" s="25"/>
      <c r="O366" s="148" t="n">
        <v>15386</v>
      </c>
      <c r="P366" s="148" t="n">
        <v>15551</v>
      </c>
      <c r="Q366" s="25"/>
      <c r="R366" s="226"/>
      <c r="S366" s="148" t="n">
        <v>1</v>
      </c>
      <c r="T366" s="148" t="n">
        <f aca="false">(P366-O366)*S366</f>
        <v>165</v>
      </c>
      <c r="U366" s="152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36.38</v>
      </c>
      <c r="D367" s="148"/>
      <c r="E367" s="148" t="n">
        <f aca="false">F367+G367</f>
        <v>2.38</v>
      </c>
      <c r="F367" s="148" t="n">
        <f aca="false">0.04*H367</f>
        <v>1.36</v>
      </c>
      <c r="G367" s="148" t="n">
        <f aca="false">0.03*H367</f>
        <v>1.02</v>
      </c>
      <c r="H367" s="148" t="n">
        <f aca="false">T367</f>
        <v>34</v>
      </c>
      <c r="I367" s="148" t="n">
        <f aca="false">0.6*C367</f>
        <v>21.828</v>
      </c>
      <c r="J367" s="25"/>
      <c r="K367" s="25"/>
      <c r="L367" s="25"/>
      <c r="M367" s="25"/>
      <c r="N367" s="25" t="s">
        <v>583</v>
      </c>
      <c r="O367" s="149" t="n">
        <v>27862</v>
      </c>
      <c r="P367" s="149" t="n">
        <v>27896</v>
      </c>
      <c r="Q367" s="204"/>
      <c r="R367" s="276"/>
      <c r="S367" s="239" t="n">
        <v>1</v>
      </c>
      <c r="T367" s="148" t="n">
        <f aca="false">(P367-O367)*S367</f>
        <v>34</v>
      </c>
      <c r="U367" s="152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6" t="s">
        <v>587</v>
      </c>
      <c r="C369" s="148" t="n">
        <f aca="false">H369+E369</f>
        <v>44.94</v>
      </c>
      <c r="D369" s="148"/>
      <c r="E369" s="148" t="n">
        <f aca="false">F369+G369</f>
        <v>2.94</v>
      </c>
      <c r="F369" s="148" t="n">
        <f aca="false">0.04*H369</f>
        <v>1.68</v>
      </c>
      <c r="G369" s="148" t="n">
        <f aca="false">0.03*H369</f>
        <v>1.26</v>
      </c>
      <c r="H369" s="148" t="n">
        <f aca="false">T369</f>
        <v>42</v>
      </c>
      <c r="I369" s="148" t="n">
        <f aca="false">0.5*C369</f>
        <v>22.47</v>
      </c>
      <c r="J369" s="25"/>
      <c r="K369" s="25"/>
      <c r="L369" s="25"/>
      <c r="M369" s="25"/>
      <c r="N369" s="25"/>
      <c r="O369" s="148" t="n">
        <v>4802</v>
      </c>
      <c r="P369" s="148" t="n">
        <v>4844</v>
      </c>
      <c r="Q369" s="204"/>
      <c r="R369" s="276"/>
      <c r="S369" s="401" t="n">
        <v>1</v>
      </c>
      <c r="T369" s="148" t="n">
        <f aca="false">(P369-O369)*S369</f>
        <v>42</v>
      </c>
      <c r="U369" s="152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155.15</v>
      </c>
      <c r="D370" s="148"/>
      <c r="E370" s="148" t="n">
        <f aca="false">G370+F370</f>
        <v>10.15</v>
      </c>
      <c r="F370" s="148" t="n">
        <f aca="false">0.04*H370</f>
        <v>5.8</v>
      </c>
      <c r="G370" s="148" t="n">
        <f aca="false">0.03*H370</f>
        <v>4.35</v>
      </c>
      <c r="H370" s="148" t="n">
        <f aca="false">T370</f>
        <v>145</v>
      </c>
      <c r="I370" s="148" t="n">
        <f aca="false">0.6*C370</f>
        <v>93.09</v>
      </c>
      <c r="J370" s="25"/>
      <c r="K370" s="25"/>
      <c r="L370" s="25"/>
      <c r="M370" s="25"/>
      <c r="N370" s="25"/>
      <c r="O370" s="148" t="n">
        <v>33492</v>
      </c>
      <c r="P370" s="148" t="n">
        <v>33637</v>
      </c>
      <c r="Q370" s="237"/>
      <c r="R370" s="259"/>
      <c r="S370" s="239" t="n">
        <v>1</v>
      </c>
      <c r="T370" s="148" t="n">
        <f aca="false">(P370-O370)*S370</f>
        <v>145</v>
      </c>
      <c r="U370" s="152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152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236" t="s">
        <v>594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188.32</v>
      </c>
      <c r="D373" s="148"/>
      <c r="E373" s="148" t="n">
        <f aca="false">F373+G373</f>
        <v>12.32</v>
      </c>
      <c r="F373" s="148" t="n">
        <f aca="false">0.04*H373</f>
        <v>7.04</v>
      </c>
      <c r="G373" s="148" t="n">
        <f aca="false">0.03*H373</f>
        <v>5.28</v>
      </c>
      <c r="H373" s="148" t="n">
        <f aca="false">T373</f>
        <v>176</v>
      </c>
      <c r="I373" s="148" t="n">
        <f aca="false">0.6*C373</f>
        <v>112.992</v>
      </c>
      <c r="J373" s="25"/>
      <c r="K373" s="25"/>
      <c r="L373" s="25"/>
      <c r="M373" s="25"/>
      <c r="N373" s="25"/>
      <c r="O373" s="148" t="n">
        <v>9750</v>
      </c>
      <c r="P373" s="148" t="n">
        <v>9926</v>
      </c>
      <c r="Q373" s="237"/>
      <c r="R373" s="259"/>
      <c r="S373" s="148" t="n">
        <v>1</v>
      </c>
      <c r="T373" s="148" t="n">
        <f aca="false">(P373-O373)*S373</f>
        <v>176</v>
      </c>
      <c r="U373" s="152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64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7"/>
      <c r="R374" s="259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20.33</v>
      </c>
      <c r="D375" s="148"/>
      <c r="E375" s="148" t="n">
        <f aca="false">F375+G375</f>
        <v>1.33</v>
      </c>
      <c r="F375" s="148" t="n">
        <f aca="false">0.04*H375</f>
        <v>0.76</v>
      </c>
      <c r="G375" s="148" t="n">
        <f aca="false">0.03*H375</f>
        <v>0.57</v>
      </c>
      <c r="H375" s="148" t="n">
        <f aca="false">T375</f>
        <v>19</v>
      </c>
      <c r="I375" s="148" t="n">
        <f aca="false">0.6*C375</f>
        <v>12.198</v>
      </c>
      <c r="J375" s="25"/>
      <c r="K375" s="25"/>
      <c r="L375" s="25"/>
      <c r="M375" s="25"/>
      <c r="N375" s="25"/>
      <c r="O375" s="148" t="n">
        <v>16587</v>
      </c>
      <c r="P375" s="148" t="n">
        <v>16606</v>
      </c>
      <c r="Q375" s="237"/>
      <c r="R375" s="259"/>
      <c r="S375" s="148" t="n">
        <v>1</v>
      </c>
      <c r="T375" s="148" t="n">
        <f aca="false">(P375-O375)*S375</f>
        <v>19</v>
      </c>
      <c r="U375" s="152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3896.94</v>
      </c>
      <c r="D376" s="148"/>
      <c r="E376" s="148" t="n">
        <f aca="false">F376++G376</f>
        <v>254.94</v>
      </c>
      <c r="F376" s="148" t="n">
        <f aca="false">0.04*H376</f>
        <v>145.68</v>
      </c>
      <c r="G376" s="148" t="n">
        <f aca="false">0.03*H376</f>
        <v>109.26</v>
      </c>
      <c r="H376" s="148" t="n">
        <f aca="false">T376</f>
        <v>3642</v>
      </c>
      <c r="I376" s="148" t="n">
        <f aca="false">0.6*C376</f>
        <v>2338.164</v>
      </c>
      <c r="J376" s="25"/>
      <c r="K376" s="25"/>
      <c r="L376" s="25"/>
      <c r="M376" s="25"/>
      <c r="N376" s="25"/>
      <c r="O376" s="148" t="n">
        <v>389879</v>
      </c>
      <c r="P376" s="148" t="n">
        <v>393521</v>
      </c>
      <c r="Q376" s="204"/>
      <c r="R376" s="276"/>
      <c r="S376" s="239" t="n">
        <v>1</v>
      </c>
      <c r="T376" s="148" t="n">
        <f aca="false">(P376-O376)*S376</f>
        <v>3642</v>
      </c>
      <c r="U376" s="152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1270.09</v>
      </c>
      <c r="D377" s="148"/>
      <c r="E377" s="148" t="n">
        <f aca="false">G377+F377</f>
        <v>83.09</v>
      </c>
      <c r="F377" s="148" t="n">
        <f aca="false">0.04*H377</f>
        <v>47.48</v>
      </c>
      <c r="G377" s="148" t="n">
        <f aca="false">0.03*H377</f>
        <v>35.61</v>
      </c>
      <c r="H377" s="148" t="n">
        <f aca="false">T377</f>
        <v>1187</v>
      </c>
      <c r="I377" s="148" t="n">
        <f aca="false">0.6*C377</f>
        <v>762.054</v>
      </c>
      <c r="J377" s="25"/>
      <c r="K377" s="25"/>
      <c r="L377" s="25"/>
      <c r="M377" s="25"/>
      <c r="N377" s="25"/>
      <c r="O377" s="148" t="n">
        <v>180834</v>
      </c>
      <c r="P377" s="148" t="n">
        <v>182021</v>
      </c>
      <c r="Q377" s="237"/>
      <c r="R377" s="259"/>
      <c r="S377" s="239" t="n">
        <v>1</v>
      </c>
      <c r="T377" s="148" t="n">
        <f aca="false">(P377-O377)*S377</f>
        <v>1187</v>
      </c>
      <c r="U377" s="152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18141.65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162.64</v>
      </c>
      <c r="D615" s="190"/>
      <c r="E615" s="148" t="n">
        <f aca="false">F615+G615</f>
        <v>10.64</v>
      </c>
      <c r="F615" s="148" t="n">
        <f aca="false">0.04*H615</f>
        <v>6.08</v>
      </c>
      <c r="G615" s="148" t="n">
        <f aca="false">0.03*H615</f>
        <v>4.56</v>
      </c>
      <c r="H615" s="148" t="n">
        <f aca="false">T615</f>
        <v>152</v>
      </c>
      <c r="I615" s="148" t="n">
        <f aca="false">0.5*C615</f>
        <v>81.32</v>
      </c>
      <c r="J615" s="25"/>
      <c r="K615" s="25"/>
      <c r="L615" s="25"/>
      <c r="M615" s="25"/>
      <c r="N615" s="25"/>
      <c r="O615" s="449" t="n">
        <v>14514</v>
      </c>
      <c r="P615" s="449" t="n">
        <v>14666</v>
      </c>
      <c r="Q615" s="237"/>
      <c r="R615" s="259"/>
      <c r="S615" s="239" t="n">
        <v>1</v>
      </c>
      <c r="T615" s="148" t="n">
        <f aca="false">(P615-O615)*S615</f>
        <v>152</v>
      </c>
      <c r="U615" s="152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152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260.01</v>
      </c>
      <c r="D617" s="149"/>
      <c r="E617" s="148" t="n">
        <f aca="false">F617+G617</f>
        <v>17.01</v>
      </c>
      <c r="F617" s="148" t="n">
        <f aca="false">0.04*H617</f>
        <v>9.72</v>
      </c>
      <c r="G617" s="148" t="n">
        <f aca="false">0.03*H617</f>
        <v>7.29</v>
      </c>
      <c r="H617" s="148" t="n">
        <f aca="false">T617</f>
        <v>243</v>
      </c>
      <c r="I617" s="148" t="n">
        <f aca="false">0.5*C617</f>
        <v>130.005</v>
      </c>
      <c r="J617" s="25"/>
      <c r="K617" s="25"/>
      <c r="L617" s="25"/>
      <c r="M617" s="25"/>
      <c r="N617" s="25"/>
      <c r="O617" s="449" t="n">
        <v>36007</v>
      </c>
      <c r="P617" s="449" t="n">
        <v>36250</v>
      </c>
      <c r="Q617" s="204"/>
      <c r="R617" s="514"/>
      <c r="S617" s="239" t="n">
        <v>1</v>
      </c>
      <c r="T617" s="148" t="n">
        <f aca="false">(P617-O617)*S617</f>
        <v>243</v>
      </c>
      <c r="U617" s="152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574.59</v>
      </c>
      <c r="D618" s="149"/>
      <c r="E618" s="148" t="n">
        <f aca="false">F618+G618</f>
        <v>37.59</v>
      </c>
      <c r="F618" s="148" t="n">
        <f aca="false">0.04*H618</f>
        <v>21.48</v>
      </c>
      <c r="G618" s="148" t="n">
        <f aca="false">0.03*H618</f>
        <v>16.11</v>
      </c>
      <c r="H618" s="148" t="n">
        <f aca="false">T618</f>
        <v>537</v>
      </c>
      <c r="I618" s="148" t="n">
        <f aca="false">0.5*C618</f>
        <v>287.295</v>
      </c>
      <c r="J618" s="25"/>
      <c r="K618" s="25"/>
      <c r="L618" s="25"/>
      <c r="M618" s="25"/>
      <c r="N618" s="25"/>
      <c r="O618" s="449" t="n">
        <v>44115</v>
      </c>
      <c r="P618" s="449" t="n">
        <v>44652</v>
      </c>
      <c r="Q618" s="204"/>
      <c r="R618" s="514"/>
      <c r="S618" s="239" t="n">
        <v>1</v>
      </c>
      <c r="T618" s="148" t="n">
        <f aca="false">(P618-O618)*S618</f>
        <v>537</v>
      </c>
      <c r="U618" s="152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299.6</v>
      </c>
      <c r="D619" s="190"/>
      <c r="E619" s="148" t="n">
        <f aca="false">F619+G619</f>
        <v>19.6</v>
      </c>
      <c r="F619" s="148" t="n">
        <f aca="false">0.04*H619</f>
        <v>11.2</v>
      </c>
      <c r="G619" s="148" t="n">
        <f aca="false">0.03*H619</f>
        <v>8.4</v>
      </c>
      <c r="H619" s="148" t="n">
        <f aca="false">T619</f>
        <v>280</v>
      </c>
      <c r="I619" s="148" t="n">
        <f aca="false">0.5*C619</f>
        <v>149.8</v>
      </c>
      <c r="J619" s="25"/>
      <c r="K619" s="25"/>
      <c r="L619" s="25"/>
      <c r="M619" s="25"/>
      <c r="N619" s="25"/>
      <c r="O619" s="449" t="n">
        <v>68041</v>
      </c>
      <c r="P619" s="449" t="n">
        <v>68321</v>
      </c>
      <c r="Q619" s="204"/>
      <c r="R619" s="514"/>
      <c r="S619" s="239" t="n">
        <v>1</v>
      </c>
      <c r="T619" s="148" t="n">
        <f aca="false">(P619-O619)*S619</f>
        <v>280</v>
      </c>
      <c r="U619" s="152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134.82</v>
      </c>
      <c r="D620" s="149"/>
      <c r="E620" s="148" t="n">
        <f aca="false">F620+G620</f>
        <v>8.82</v>
      </c>
      <c r="F620" s="148" t="n">
        <f aca="false">0.04*H620</f>
        <v>5.04</v>
      </c>
      <c r="G620" s="148" t="n">
        <f aca="false">0.03*H620</f>
        <v>3.78</v>
      </c>
      <c r="H620" s="148" t="n">
        <f aca="false">T620</f>
        <v>126</v>
      </c>
      <c r="I620" s="148" t="n">
        <f aca="false">0.5*C620</f>
        <v>67.41</v>
      </c>
      <c r="J620" s="25"/>
      <c r="K620" s="25"/>
      <c r="L620" s="25"/>
      <c r="M620" s="25"/>
      <c r="N620" s="25"/>
      <c r="O620" s="449" t="n">
        <v>38711</v>
      </c>
      <c r="P620" s="449" t="n">
        <v>38837</v>
      </c>
      <c r="Q620" s="204"/>
      <c r="R620" s="514"/>
      <c r="S620" s="239" t="n">
        <v>1</v>
      </c>
      <c r="T620" s="148" t="n">
        <f aca="false">(P620-O620)*S620</f>
        <v>126</v>
      </c>
      <c r="U620" s="152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197.95</v>
      </c>
      <c r="D621" s="149"/>
      <c r="E621" s="148" t="n">
        <f aca="false">F621+G621</f>
        <v>12.95</v>
      </c>
      <c r="F621" s="148" t="n">
        <f aca="false">0.04*H621</f>
        <v>7.4</v>
      </c>
      <c r="G621" s="148" t="n">
        <f aca="false">0.03*H621</f>
        <v>5.55</v>
      </c>
      <c r="H621" s="148" t="n">
        <f aca="false">T621</f>
        <v>185</v>
      </c>
      <c r="I621" s="148" t="n">
        <f aca="false">0.5*C621</f>
        <v>98.975</v>
      </c>
      <c r="J621" s="25"/>
      <c r="K621" s="25"/>
      <c r="L621" s="25"/>
      <c r="M621" s="25"/>
      <c r="N621" s="25"/>
      <c r="O621" s="449" t="n">
        <v>49133</v>
      </c>
      <c r="P621" s="449" t="n">
        <v>49318</v>
      </c>
      <c r="Q621" s="204"/>
      <c r="R621" s="514"/>
      <c r="S621" s="239" t="n">
        <v>1</v>
      </c>
      <c r="T621" s="148" t="n">
        <f aca="false">(P621-O621)*S621</f>
        <v>185</v>
      </c>
      <c r="U621" s="152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250.38</v>
      </c>
      <c r="D622" s="149"/>
      <c r="E622" s="148" t="n">
        <f aca="false">F622+G622</f>
        <v>16.38</v>
      </c>
      <c r="F622" s="148" t="n">
        <f aca="false">0.04*H622</f>
        <v>9.36</v>
      </c>
      <c r="G622" s="148" t="n">
        <f aca="false">0.03*H622</f>
        <v>7.02</v>
      </c>
      <c r="H622" s="148" t="n">
        <f aca="false">T622</f>
        <v>234</v>
      </c>
      <c r="I622" s="148" t="n">
        <f aca="false">0.5*C622</f>
        <v>125.19</v>
      </c>
      <c r="J622" s="25"/>
      <c r="K622" s="25"/>
      <c r="L622" s="25"/>
      <c r="M622" s="25"/>
      <c r="N622" s="25"/>
      <c r="O622" s="449" t="n">
        <v>88914</v>
      </c>
      <c r="P622" s="449" t="n">
        <v>89148</v>
      </c>
      <c r="Q622" s="204"/>
      <c r="R622" s="514"/>
      <c r="S622" s="239" t="n">
        <v>1</v>
      </c>
      <c r="T622" s="148" t="n">
        <f aca="false">(P622-O622)*S622</f>
        <v>234</v>
      </c>
      <c r="U622" s="152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631.3</v>
      </c>
      <c r="D623" s="149"/>
      <c r="E623" s="148" t="n">
        <f aca="false">F623+G623</f>
        <v>41.3</v>
      </c>
      <c r="F623" s="148" t="n">
        <f aca="false">0.04*H623</f>
        <v>23.6</v>
      </c>
      <c r="G623" s="148" t="n">
        <f aca="false">0.03*H623</f>
        <v>17.7</v>
      </c>
      <c r="H623" s="148" t="n">
        <f aca="false">T623</f>
        <v>590</v>
      </c>
      <c r="I623" s="148" t="n">
        <f aca="false">0.5*C623</f>
        <v>315.65</v>
      </c>
      <c r="J623" s="25"/>
      <c r="K623" s="25"/>
      <c r="L623" s="25"/>
      <c r="M623" s="25"/>
      <c r="N623" s="25"/>
      <c r="O623" s="449" t="n">
        <v>43350</v>
      </c>
      <c r="P623" s="449" t="n">
        <v>43940</v>
      </c>
      <c r="Q623" s="237"/>
      <c r="R623" s="238"/>
      <c r="S623" s="239" t="n">
        <v>1</v>
      </c>
      <c r="T623" s="148" t="n">
        <f aca="false">(P623-O623)*S623</f>
        <v>590</v>
      </c>
      <c r="U623" s="152" t="s">
        <v>673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6" t="s">
        <v>675</v>
      </c>
      <c r="C624" s="148" t="n">
        <f aca="false">H624+E624</f>
        <v>10320.15</v>
      </c>
      <c r="D624" s="149"/>
      <c r="E624" s="148" t="n">
        <f aca="false">F624+G624</f>
        <v>675.15</v>
      </c>
      <c r="F624" s="148" t="n">
        <f aca="false">0.04*H624</f>
        <v>385.8</v>
      </c>
      <c r="G624" s="148" t="n">
        <f aca="false">0.03*H624</f>
        <v>289.35</v>
      </c>
      <c r="H624" s="148" t="n">
        <f aca="false">T624</f>
        <v>9645</v>
      </c>
      <c r="I624" s="148" t="n">
        <f aca="false">0.5*C624</f>
        <v>5160.075</v>
      </c>
      <c r="J624" s="25"/>
      <c r="K624" s="25"/>
      <c r="L624" s="25"/>
      <c r="M624" s="25"/>
      <c r="N624" s="25"/>
      <c r="O624" s="449" t="n">
        <v>251009</v>
      </c>
      <c r="P624" s="449" t="n">
        <v>260654</v>
      </c>
      <c r="Q624" s="237"/>
      <c r="R624" s="238"/>
      <c r="S624" s="239" t="n">
        <v>1</v>
      </c>
      <c r="T624" s="148" t="n">
        <f aca="false">(P624-O624)*S624</f>
        <v>9645</v>
      </c>
      <c r="U624" s="152"/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647" t="s">
        <v>677</v>
      </c>
      <c r="C625" s="148" t="n">
        <f aca="false">H625+E625</f>
        <v>393.76</v>
      </c>
      <c r="D625" s="185"/>
      <c r="E625" s="148" t="n">
        <f aca="false">F625+G625</f>
        <v>25.76</v>
      </c>
      <c r="F625" s="148" t="n">
        <f aca="false">0.04*H625</f>
        <v>14.72</v>
      </c>
      <c r="G625" s="148" t="n">
        <f aca="false">0.03*H625</f>
        <v>11.04</v>
      </c>
      <c r="H625" s="148" t="n">
        <f aca="false">T625</f>
        <v>368</v>
      </c>
      <c r="I625" s="148" t="n">
        <f aca="false">0.5*C625</f>
        <v>196.88</v>
      </c>
      <c r="J625" s="162"/>
      <c r="K625" s="25"/>
      <c r="L625" s="25"/>
      <c r="M625" s="25"/>
      <c r="N625" s="25"/>
      <c r="O625" s="648" t="n">
        <v>48442</v>
      </c>
      <c r="P625" s="648" t="n">
        <v>48810</v>
      </c>
      <c r="Q625" s="204"/>
      <c r="R625" s="649"/>
      <c r="S625" s="239" t="n">
        <v>1</v>
      </c>
      <c r="T625" s="148" t="n">
        <f aca="false">(P625-O625)*S625</f>
        <v>368</v>
      </c>
      <c r="U625" s="152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1" t="s">
        <v>911</v>
      </c>
      <c r="C626" s="148" t="n">
        <f aca="false">H626+E626</f>
        <v>1079.63</v>
      </c>
      <c r="D626" s="497"/>
      <c r="E626" s="148" t="n">
        <f aca="false">F626+G626</f>
        <v>70.63</v>
      </c>
      <c r="F626" s="148" t="n">
        <f aca="false">0.04*H626</f>
        <v>40.36</v>
      </c>
      <c r="G626" s="148" t="n">
        <f aca="false">0.03*H626</f>
        <v>30.27</v>
      </c>
      <c r="H626" s="148" t="n">
        <f aca="false">T626</f>
        <v>1009</v>
      </c>
      <c r="I626" s="148" t="n">
        <f aca="false">0.5*C626</f>
        <v>539.815</v>
      </c>
      <c r="J626" s="226"/>
      <c r="K626" s="226"/>
      <c r="L626" s="226"/>
      <c r="M626" s="226"/>
      <c r="N626" s="226"/>
      <c r="O626" s="482" t="n">
        <v>65163</v>
      </c>
      <c r="P626" s="482" t="n">
        <v>66172</v>
      </c>
      <c r="Q626" s="276"/>
      <c r="R626" s="276"/>
      <c r="S626" s="239" t="n">
        <v>1</v>
      </c>
      <c r="T626" s="148" t="n">
        <f aca="false">(P626-O626)*S626</f>
        <v>1009</v>
      </c>
      <c r="U626" s="152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268.57</v>
      </c>
      <c r="D627" s="149"/>
      <c r="E627" s="148" t="n">
        <f aca="false">F627+G627</f>
        <v>17.57</v>
      </c>
      <c r="F627" s="148" t="n">
        <f aca="false">0.04*H627</f>
        <v>10.04</v>
      </c>
      <c r="G627" s="148" t="n">
        <f aca="false">0.03*H627</f>
        <v>7.53</v>
      </c>
      <c r="H627" s="148" t="n">
        <f aca="false">T627</f>
        <v>251</v>
      </c>
      <c r="I627" s="148" t="n">
        <f aca="false">0.5*C627</f>
        <v>134.285</v>
      </c>
      <c r="J627" s="226"/>
      <c r="K627" s="226"/>
      <c r="L627" s="226"/>
      <c r="M627" s="226"/>
      <c r="N627" s="226"/>
      <c r="O627" s="482" t="n">
        <v>26945</v>
      </c>
      <c r="P627" s="482" t="n">
        <v>27196</v>
      </c>
      <c r="Q627" s="276"/>
      <c r="R627" s="276"/>
      <c r="S627" s="239" t="n">
        <v>1</v>
      </c>
      <c r="T627" s="148" t="n">
        <f aca="false">(P627-O627)*S627</f>
        <v>251</v>
      </c>
      <c r="U627" s="152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257.87</v>
      </c>
      <c r="D628" s="149"/>
      <c r="E628" s="148" t="n">
        <f aca="false">F628+G628</f>
        <v>16.87</v>
      </c>
      <c r="F628" s="148" t="n">
        <f aca="false">0.04*H628</f>
        <v>9.64</v>
      </c>
      <c r="G628" s="148" t="n">
        <f aca="false">0.03*H628</f>
        <v>7.23</v>
      </c>
      <c r="H628" s="148" t="n">
        <f aca="false">T628</f>
        <v>241</v>
      </c>
      <c r="I628" s="148" t="n">
        <f aca="false">0.5*C628</f>
        <v>128.935</v>
      </c>
      <c r="J628" s="226"/>
      <c r="K628" s="226"/>
      <c r="L628" s="226"/>
      <c r="M628" s="226"/>
      <c r="N628" s="226"/>
      <c r="O628" s="482" t="n">
        <v>37097</v>
      </c>
      <c r="P628" s="482" t="n">
        <v>37338</v>
      </c>
      <c r="Q628" s="276"/>
      <c r="R628" s="276"/>
      <c r="S628" s="239" t="n">
        <v>1</v>
      </c>
      <c r="T628" s="148" t="n">
        <f aca="false">(P628-O628)*S628</f>
        <v>241</v>
      </c>
      <c r="U628" s="152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409.81</v>
      </c>
      <c r="D629" s="149"/>
      <c r="E629" s="148" t="n">
        <f aca="false">F629+G629</f>
        <v>26.81</v>
      </c>
      <c r="F629" s="148" t="n">
        <f aca="false">0.04*H629</f>
        <v>15.32</v>
      </c>
      <c r="G629" s="148" t="n">
        <f aca="false">0.03*H629</f>
        <v>11.49</v>
      </c>
      <c r="H629" s="148" t="n">
        <f aca="false">T629</f>
        <v>383</v>
      </c>
      <c r="I629" s="148" t="n">
        <f aca="false">0.5*C629</f>
        <v>204.905</v>
      </c>
      <c r="J629" s="226"/>
      <c r="K629" s="226"/>
      <c r="L629" s="226"/>
      <c r="M629" s="226"/>
      <c r="N629" s="226"/>
      <c r="O629" s="482" t="n">
        <v>32093</v>
      </c>
      <c r="P629" s="482" t="n">
        <v>32476</v>
      </c>
      <c r="Q629" s="276"/>
      <c r="R629" s="276"/>
      <c r="S629" s="239" t="n">
        <v>1</v>
      </c>
      <c r="T629" s="148" t="n">
        <f aca="false">(P629-O629)*S629</f>
        <v>383</v>
      </c>
      <c r="U629" s="152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176.55</v>
      </c>
      <c r="D630" s="149"/>
      <c r="E630" s="148" t="n">
        <f aca="false">F630+G630</f>
        <v>11.55</v>
      </c>
      <c r="F630" s="148" t="n">
        <f aca="false">0.04*H630</f>
        <v>6.6</v>
      </c>
      <c r="G630" s="148" t="n">
        <f aca="false">0.03*H630</f>
        <v>4.95</v>
      </c>
      <c r="H630" s="148" t="n">
        <f aca="false">T630</f>
        <v>165</v>
      </c>
      <c r="I630" s="148" t="n">
        <f aca="false">0.5*C630</f>
        <v>88.275</v>
      </c>
      <c r="J630" s="226"/>
      <c r="K630" s="226"/>
      <c r="L630" s="226"/>
      <c r="M630" s="226"/>
      <c r="N630" s="226"/>
      <c r="O630" s="482" t="n">
        <v>22451</v>
      </c>
      <c r="P630" s="482" t="n">
        <v>22616</v>
      </c>
      <c r="Q630" s="276"/>
      <c r="R630" s="276"/>
      <c r="S630" s="239" t="n">
        <v>1</v>
      </c>
      <c r="T630" s="148" t="n">
        <f aca="false">(P630-O630)*S630</f>
        <v>165</v>
      </c>
      <c r="U630" s="152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234.33</v>
      </c>
      <c r="D631" s="149"/>
      <c r="E631" s="148" t="n">
        <f aca="false">F631+G631</f>
        <v>15.33</v>
      </c>
      <c r="F631" s="148" t="n">
        <f aca="false">0.04*H631</f>
        <v>8.76</v>
      </c>
      <c r="G631" s="148" t="n">
        <f aca="false">0.03*H631</f>
        <v>6.57</v>
      </c>
      <c r="H631" s="148" t="n">
        <f aca="false">T631</f>
        <v>219</v>
      </c>
      <c r="I631" s="148" t="n">
        <f aca="false">0.5*C631</f>
        <v>117.165</v>
      </c>
      <c r="J631" s="226"/>
      <c r="K631" s="226"/>
      <c r="L631" s="226"/>
      <c r="M631" s="226"/>
      <c r="N631" s="226"/>
      <c r="O631" s="482" t="n">
        <v>24842</v>
      </c>
      <c r="P631" s="482" t="n">
        <v>25061</v>
      </c>
      <c r="Q631" s="276"/>
      <c r="R631" s="276"/>
      <c r="S631" s="239" t="n">
        <v>1</v>
      </c>
      <c r="T631" s="148" t="n">
        <f aca="false">(P631-O631)*S631</f>
        <v>219</v>
      </c>
      <c r="U631" s="152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242.89</v>
      </c>
      <c r="D632" s="149"/>
      <c r="E632" s="148" t="n">
        <f aca="false">F632+G632</f>
        <v>15.89</v>
      </c>
      <c r="F632" s="148" t="n">
        <f aca="false">0.04*H632</f>
        <v>9.08</v>
      </c>
      <c r="G632" s="148" t="n">
        <f aca="false">0.03*H632</f>
        <v>6.81</v>
      </c>
      <c r="H632" s="148" t="n">
        <f aca="false">T632</f>
        <v>227</v>
      </c>
      <c r="I632" s="148" t="n">
        <f aca="false">0.5*C632</f>
        <v>121.445</v>
      </c>
      <c r="J632" s="226"/>
      <c r="K632" s="226"/>
      <c r="L632" s="226"/>
      <c r="M632" s="226"/>
      <c r="N632" s="226"/>
      <c r="O632" s="482" t="n">
        <v>22095</v>
      </c>
      <c r="P632" s="482" t="n">
        <v>22322</v>
      </c>
      <c r="Q632" s="276"/>
      <c r="R632" s="276"/>
      <c r="S632" s="239" t="n">
        <v>1</v>
      </c>
      <c r="T632" s="148" t="n">
        <f aca="false">(P632-O632)*S632</f>
        <v>227</v>
      </c>
      <c r="U632" s="152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343.47</v>
      </c>
      <c r="D633" s="149"/>
      <c r="E633" s="148" t="n">
        <f aca="false">F633+G633</f>
        <v>22.47</v>
      </c>
      <c r="F633" s="148" t="n">
        <f aca="false">0.04*H633</f>
        <v>12.84</v>
      </c>
      <c r="G633" s="148" t="n">
        <f aca="false">0.03*H633</f>
        <v>9.63</v>
      </c>
      <c r="H633" s="148" t="n">
        <f aca="false">T633</f>
        <v>321</v>
      </c>
      <c r="I633" s="148" t="n">
        <f aca="false">0.5*C633</f>
        <v>171.735</v>
      </c>
      <c r="J633" s="226"/>
      <c r="K633" s="226"/>
      <c r="L633" s="226"/>
      <c r="M633" s="226"/>
      <c r="N633" s="226"/>
      <c r="O633" s="482" t="n">
        <v>61231</v>
      </c>
      <c r="P633" s="482" t="n">
        <v>61552</v>
      </c>
      <c r="Q633" s="276"/>
      <c r="R633" s="276"/>
      <c r="S633" s="239" t="n">
        <v>1</v>
      </c>
      <c r="T633" s="148" t="n">
        <f aca="false">(P633-O633)*S633</f>
        <v>321</v>
      </c>
      <c r="U633" s="152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112.35</v>
      </c>
      <c r="D634" s="149"/>
      <c r="E634" s="148" t="n">
        <f aca="false">F634+G634</f>
        <v>7.35</v>
      </c>
      <c r="F634" s="148" t="n">
        <f aca="false">0.04*H634</f>
        <v>4.2</v>
      </c>
      <c r="G634" s="148" t="n">
        <f aca="false">0.03*H634</f>
        <v>3.15</v>
      </c>
      <c r="H634" s="148" t="n">
        <f aca="false">T634</f>
        <v>105</v>
      </c>
      <c r="I634" s="148" t="n">
        <f aca="false">0.5*C634</f>
        <v>56.175</v>
      </c>
      <c r="J634" s="226"/>
      <c r="K634" s="226"/>
      <c r="L634" s="226"/>
      <c r="M634" s="226"/>
      <c r="N634" s="226"/>
      <c r="O634" s="482" t="n">
        <v>14550</v>
      </c>
      <c r="P634" s="482" t="n">
        <v>14655</v>
      </c>
      <c r="Q634" s="276"/>
      <c r="R634" s="276"/>
      <c r="S634" s="239" t="n">
        <v>1</v>
      </c>
      <c r="T634" s="148" t="n">
        <f aca="false">(P634-O634)*S634</f>
        <v>105</v>
      </c>
      <c r="U634" s="152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152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38.52</v>
      </c>
      <c r="D637" s="149"/>
      <c r="E637" s="148" t="n">
        <f aca="false">F637+G637</f>
        <v>2.52</v>
      </c>
      <c r="F637" s="148" t="n">
        <f aca="false">0.04*H637</f>
        <v>1.44</v>
      </c>
      <c r="G637" s="148" t="n">
        <f aca="false">0.03*H637</f>
        <v>1.08</v>
      </c>
      <c r="H637" s="148" t="n">
        <f aca="false">T637</f>
        <v>36</v>
      </c>
      <c r="I637" s="148" t="n">
        <f aca="false">0.5*C637</f>
        <v>19.26</v>
      </c>
      <c r="J637" s="226"/>
      <c r="K637" s="226"/>
      <c r="L637" s="226"/>
      <c r="M637" s="226"/>
      <c r="N637" s="226"/>
      <c r="O637" s="482" t="n">
        <v>666</v>
      </c>
      <c r="P637" s="482" t="n">
        <v>702</v>
      </c>
      <c r="Q637" s="276"/>
      <c r="R637" s="276"/>
      <c r="S637" s="239" t="n">
        <v>1</v>
      </c>
      <c r="T637" s="148" t="n">
        <f aca="false">(P637-O637)*S637</f>
        <v>36</v>
      </c>
      <c r="U637" s="152" t="n">
        <v>2568</v>
      </c>
      <c r="V637" s="153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332.77</v>
      </c>
      <c r="D638" s="149"/>
      <c r="E638" s="148" t="n">
        <f aca="false">F638+G638</f>
        <v>21.77</v>
      </c>
      <c r="F638" s="148" t="n">
        <f aca="false">0.04*H638</f>
        <v>12.44</v>
      </c>
      <c r="G638" s="148" t="n">
        <f aca="false">0.03*H638</f>
        <v>9.33</v>
      </c>
      <c r="H638" s="148" t="n">
        <f aca="false">T638</f>
        <v>311</v>
      </c>
      <c r="I638" s="148" t="n">
        <f aca="false">0.5*C638</f>
        <v>166.385</v>
      </c>
      <c r="J638" s="226"/>
      <c r="K638" s="226"/>
      <c r="L638" s="226"/>
      <c r="M638" s="226"/>
      <c r="N638" s="226"/>
      <c r="O638" s="482" t="n">
        <v>8892</v>
      </c>
      <c r="P638" s="482" t="n">
        <v>9203</v>
      </c>
      <c r="Q638" s="276"/>
      <c r="R638" s="276"/>
      <c r="S638" s="239" t="n">
        <v>1</v>
      </c>
      <c r="T638" s="148" t="n">
        <f aca="false">(P638-O638)*S638</f>
        <v>311</v>
      </c>
      <c r="U638" s="152" t="n">
        <v>2643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354.17</v>
      </c>
      <c r="D639" s="149"/>
      <c r="E639" s="148" t="n">
        <f aca="false">F639+G639</f>
        <v>23.17</v>
      </c>
      <c r="F639" s="148" t="n">
        <f aca="false">0.04*H639</f>
        <v>13.24</v>
      </c>
      <c r="G639" s="148" t="n">
        <f aca="false">0.03*H639</f>
        <v>9.93</v>
      </c>
      <c r="H639" s="148" t="n">
        <f aca="false">T639</f>
        <v>331</v>
      </c>
      <c r="I639" s="148" t="n">
        <f aca="false">0.5*C639</f>
        <v>177.085</v>
      </c>
      <c r="J639" s="226"/>
      <c r="K639" s="226"/>
      <c r="L639" s="226"/>
      <c r="M639" s="226"/>
      <c r="N639" s="226"/>
      <c r="O639" s="482" t="n">
        <v>107890</v>
      </c>
      <c r="P639" s="482" t="n">
        <v>108221</v>
      </c>
      <c r="Q639" s="276"/>
      <c r="R639" s="276"/>
      <c r="S639" s="239" t="n">
        <v>1</v>
      </c>
      <c r="T639" s="148" t="n">
        <f aca="false">(P639-O639)*S639</f>
        <v>331</v>
      </c>
      <c r="U639" s="152" t="n">
        <v>1146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1461.62</v>
      </c>
      <c r="D640" s="149"/>
      <c r="E640" s="148" t="n">
        <f aca="false">F640+G640</f>
        <v>95.62</v>
      </c>
      <c r="F640" s="148" t="n">
        <f aca="false">0.04*H640</f>
        <v>54.64</v>
      </c>
      <c r="G640" s="148" t="n">
        <f aca="false">0.03*H640</f>
        <v>40.98</v>
      </c>
      <c r="H640" s="148" t="n">
        <f aca="false">T640</f>
        <v>1366</v>
      </c>
      <c r="I640" s="148" t="n">
        <f aca="false">0.5*C640</f>
        <v>730.81</v>
      </c>
      <c r="J640" s="226"/>
      <c r="K640" s="226"/>
      <c r="L640" s="226"/>
      <c r="M640" s="226"/>
      <c r="N640" s="226"/>
      <c r="O640" s="482" t="n">
        <v>250756</v>
      </c>
      <c r="P640" s="482" t="n">
        <v>252122</v>
      </c>
      <c r="Q640" s="276"/>
      <c r="R640" s="276"/>
      <c r="S640" s="239" t="n">
        <v>1</v>
      </c>
      <c r="T640" s="148" t="n">
        <f aca="false">(P640-O640)*S640</f>
        <v>1366</v>
      </c>
      <c r="U640" s="152" t="n">
        <v>7883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304.95</v>
      </c>
      <c r="D642" s="190"/>
      <c r="E642" s="148" t="n">
        <f aca="false">F642+G642</f>
        <v>19.95</v>
      </c>
      <c r="F642" s="148" t="n">
        <f aca="false">0.04*H642</f>
        <v>11.4</v>
      </c>
      <c r="G642" s="148" t="n">
        <f aca="false">0.03*H642</f>
        <v>8.55</v>
      </c>
      <c r="H642" s="148" t="n">
        <f aca="false">T642</f>
        <v>285</v>
      </c>
      <c r="I642" s="148" t="n">
        <f aca="false">0.5*C642</f>
        <v>152.475</v>
      </c>
      <c r="J642" s="226"/>
      <c r="K642" s="226"/>
      <c r="L642" s="226"/>
      <c r="M642" s="226"/>
      <c r="N642" s="226"/>
      <c r="O642" s="482" t="n">
        <v>2907</v>
      </c>
      <c r="P642" s="482" t="n">
        <v>3192</v>
      </c>
      <c r="Q642" s="276"/>
      <c r="R642" s="276"/>
      <c r="S642" s="149" t="n">
        <v>1</v>
      </c>
      <c r="T642" s="148" t="n">
        <f aca="false">(P642-O642)*S642</f>
        <v>285</v>
      </c>
      <c r="U642" s="152"/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36.38</v>
      </c>
      <c r="D643" s="190"/>
      <c r="E643" s="148" t="n">
        <f aca="false">F643+G643</f>
        <v>2.38</v>
      </c>
      <c r="F643" s="148" t="n">
        <f aca="false">0.04*H643</f>
        <v>1.36</v>
      </c>
      <c r="G643" s="148" t="n">
        <f aca="false">0.03*H643</f>
        <v>1.02</v>
      </c>
      <c r="H643" s="148" t="n">
        <f aca="false">T643</f>
        <v>34</v>
      </c>
      <c r="I643" s="148" t="n">
        <f aca="false">0.5*C643</f>
        <v>18.19</v>
      </c>
      <c r="J643" s="226"/>
      <c r="K643" s="226"/>
      <c r="L643" s="226"/>
      <c r="M643" s="226"/>
      <c r="N643" s="226"/>
      <c r="O643" s="482" t="n">
        <v>13680</v>
      </c>
      <c r="P643" s="482" t="n">
        <v>13714</v>
      </c>
      <c r="Q643" s="276"/>
      <c r="R643" s="276"/>
      <c r="S643" s="149" t="n">
        <v>1</v>
      </c>
      <c r="T643" s="148" t="n">
        <f aca="false">(P643-O643)*S643</f>
        <v>34</v>
      </c>
      <c r="U643" s="152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0</v>
      </c>
      <c r="D644" s="486"/>
      <c r="E644" s="485" t="n">
        <f aca="false">F644+G644</f>
        <v>0</v>
      </c>
      <c r="F644" s="485" t="n">
        <f aca="false">0.04*H644</f>
        <v>0</v>
      </c>
      <c r="G644" s="485" t="n">
        <f aca="false">0.03*H644</f>
        <v>0</v>
      </c>
      <c r="H644" s="485" t="n">
        <f aca="false">T644</f>
        <v>0</v>
      </c>
      <c r="I644" s="485" t="n">
        <f aca="false">0.5*C644</f>
        <v>0</v>
      </c>
      <c r="J644" s="487"/>
      <c r="K644" s="487"/>
      <c r="L644" s="487"/>
      <c r="M644" s="487"/>
      <c r="N644" s="487"/>
      <c r="O644" s="488" t="n">
        <v>50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711</v>
      </c>
      <c r="C646" s="148" t="n">
        <f aca="false">H646+E646</f>
        <v>81.32</v>
      </c>
      <c r="D646" s="190"/>
      <c r="E646" s="148" t="n">
        <f aca="false">F646+G646</f>
        <v>5.32</v>
      </c>
      <c r="F646" s="148" t="n">
        <f aca="false">0.04*H646</f>
        <v>3.04</v>
      </c>
      <c r="G646" s="148" t="n">
        <f aca="false">0.03*H646</f>
        <v>2.28</v>
      </c>
      <c r="H646" s="148" t="n">
        <f aca="false">T646</f>
        <v>76</v>
      </c>
      <c r="I646" s="148" t="n">
        <f aca="false">0.5*C646</f>
        <v>40.66</v>
      </c>
      <c r="J646" s="226"/>
      <c r="K646" s="226"/>
      <c r="L646" s="226"/>
      <c r="M646" s="226"/>
      <c r="N646" s="226"/>
      <c r="O646" s="482" t="n">
        <v>6430</v>
      </c>
      <c r="P646" s="482" t="n">
        <v>6506</v>
      </c>
      <c r="Q646" s="276"/>
      <c r="R646" s="276"/>
      <c r="S646" s="149" t="n">
        <v>1</v>
      </c>
      <c r="T646" s="148" t="n">
        <f aca="false">(P646-O646)*S646</f>
        <v>76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271.78</v>
      </c>
      <c r="D647" s="148"/>
      <c r="E647" s="148" t="n">
        <f aca="false">G647+F647</f>
        <v>17.78</v>
      </c>
      <c r="F647" s="148" t="n">
        <f aca="false">0.04*H647</f>
        <v>10.16</v>
      </c>
      <c r="G647" s="148" t="n">
        <f aca="false">0.03*H647</f>
        <v>7.62</v>
      </c>
      <c r="H647" s="148" t="n">
        <f aca="false">T647</f>
        <v>254</v>
      </c>
      <c r="I647" s="148" t="n">
        <f aca="false">0.6*C647</f>
        <v>163.068</v>
      </c>
      <c r="J647" s="25"/>
      <c r="K647" s="25"/>
      <c r="L647" s="25"/>
      <c r="M647" s="25"/>
      <c r="N647" s="25"/>
      <c r="O647" s="148" t="n">
        <v>16985</v>
      </c>
      <c r="P647" s="148" t="n">
        <v>17239</v>
      </c>
      <c r="Q647" s="204"/>
      <c r="R647" s="452"/>
      <c r="S647" s="239" t="n">
        <v>1</v>
      </c>
      <c r="T647" s="148" t="n">
        <f aca="false">(P647-O647)*S647</f>
        <v>254</v>
      </c>
      <c r="U647" s="152" t="s">
        <v>714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66.34</v>
      </c>
      <c r="D650" s="148"/>
      <c r="E650" s="148" t="n">
        <f aca="false">F650+G650</f>
        <v>4.34</v>
      </c>
      <c r="F650" s="148" t="n">
        <f aca="false">0.04*H650</f>
        <v>2.48</v>
      </c>
      <c r="G650" s="148" t="n">
        <f aca="false">0.03*H650</f>
        <v>1.86</v>
      </c>
      <c r="H650" s="148" t="n">
        <f aca="false">T650</f>
        <v>62</v>
      </c>
      <c r="I650" s="148"/>
      <c r="J650" s="149"/>
      <c r="K650" s="149"/>
      <c r="L650" s="149"/>
      <c r="M650" s="149"/>
      <c r="N650" s="149"/>
      <c r="O650" s="149" t="n">
        <v>4135</v>
      </c>
      <c r="P650" s="149" t="n">
        <v>4197</v>
      </c>
      <c r="Q650" s="149"/>
      <c r="R650" s="149"/>
      <c r="S650" s="149" t="n">
        <v>1</v>
      </c>
      <c r="T650" s="148" t="n">
        <f aca="false">(P650-O650)*S650</f>
        <v>62</v>
      </c>
      <c r="U650" s="640" t="s">
        <v>717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432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78.11</v>
      </c>
      <c r="D653" s="148"/>
      <c r="E653" s="148" t="n">
        <f aca="false">F653+G653</f>
        <v>5.11</v>
      </c>
      <c r="F653" s="148" t="n">
        <f aca="false">0.04*H653</f>
        <v>2.92</v>
      </c>
      <c r="G653" s="148" t="n">
        <f aca="false">0.03*H653</f>
        <v>2.19</v>
      </c>
      <c r="H653" s="148" t="n">
        <f aca="false">T653</f>
        <v>73</v>
      </c>
      <c r="I653" s="148" t="n">
        <f aca="false">0.6*C653</f>
        <v>46.866</v>
      </c>
      <c r="J653" s="25"/>
      <c r="K653" s="25"/>
      <c r="L653" s="25"/>
      <c r="M653" s="25"/>
      <c r="N653" s="25"/>
      <c r="O653" s="148" t="n">
        <v>9077</v>
      </c>
      <c r="P653" s="148" t="n">
        <v>9150</v>
      </c>
      <c r="Q653" s="25" t="s">
        <v>153</v>
      </c>
      <c r="R653" s="226"/>
      <c r="S653" s="239" t="n">
        <v>1</v>
      </c>
      <c r="T653" s="148" t="n">
        <f aca="false">(P653-O653)*S653</f>
        <v>73</v>
      </c>
      <c r="U653" s="152" t="s">
        <v>720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19376.63</v>
      </c>
      <c r="D654" s="190"/>
      <c r="E654" s="190" t="n">
        <f aca="false">F654+G654</f>
        <v>1224.44</v>
      </c>
      <c r="F654" s="190" t="n">
        <f aca="false">0.04*H654</f>
        <v>699.68</v>
      </c>
      <c r="G654" s="190" t="n">
        <f aca="false">0.03*H654</f>
        <v>524.76</v>
      </c>
      <c r="H654" s="190" t="n">
        <f aca="false">SUM(H616:H645)</f>
        <v>17492</v>
      </c>
      <c r="I654" s="190" t="n">
        <f aca="false">SUM(I616:I647)</f>
        <v>9561.948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1" t="s">
        <v>724</v>
      </c>
      <c r="C658" s="148" t="n">
        <f aca="false">H658+E658</f>
        <v>1660.64</v>
      </c>
      <c r="D658" s="149"/>
      <c r="E658" s="148" t="n">
        <f aca="false">F658+G658</f>
        <v>108.64</v>
      </c>
      <c r="F658" s="148" t="n">
        <f aca="false">0.04*T658</f>
        <v>62.08</v>
      </c>
      <c r="G658" s="148" t="n">
        <f aca="false">0.03*T658</f>
        <v>46.56</v>
      </c>
      <c r="H658" s="148" t="n">
        <f aca="false">T658</f>
        <v>1552</v>
      </c>
      <c r="I658" s="148" t="n">
        <f aca="false">H658*0.5</f>
        <v>776</v>
      </c>
      <c r="J658" s="162"/>
      <c r="K658" s="162"/>
      <c r="L658" s="162"/>
      <c r="M658" s="162"/>
      <c r="N658" s="162"/>
      <c r="O658" s="149" t="n">
        <v>39000</v>
      </c>
      <c r="P658" s="149" t="n">
        <v>40552</v>
      </c>
      <c r="Q658" s="466"/>
      <c r="R658" s="498"/>
      <c r="S658" s="149" t="n">
        <v>1</v>
      </c>
      <c r="T658" s="148" t="n">
        <f aca="false">(P658-O658)*S658</f>
        <v>1552</v>
      </c>
      <c r="U658" s="152" t="s">
        <v>725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1" t="s">
        <v>727</v>
      </c>
      <c r="C659" s="148" t="n">
        <f aca="false">H659+E659</f>
        <v>2479.19</v>
      </c>
      <c r="D659" s="149"/>
      <c r="E659" s="148" t="n">
        <f aca="false">F659+G659</f>
        <v>162.19</v>
      </c>
      <c r="F659" s="148" t="n">
        <f aca="false">0.04*T659</f>
        <v>92.68</v>
      </c>
      <c r="G659" s="148" t="n">
        <f aca="false">0.03*T659</f>
        <v>69.51</v>
      </c>
      <c r="H659" s="148" t="n">
        <f aca="false">T659</f>
        <v>2317</v>
      </c>
      <c r="I659" s="148" t="n">
        <f aca="false">H659*0.5</f>
        <v>1158.5</v>
      </c>
      <c r="J659" s="162"/>
      <c r="K659" s="162"/>
      <c r="L659" s="162"/>
      <c r="M659" s="162"/>
      <c r="N659" s="162"/>
      <c r="O659" s="149" t="n">
        <v>155528</v>
      </c>
      <c r="P659" s="149" t="n">
        <v>157845</v>
      </c>
      <c r="Q659" s="466"/>
      <c r="R659" s="498"/>
      <c r="S659" s="149" t="n">
        <v>1</v>
      </c>
      <c r="T659" s="148" t="n">
        <f aca="false">(P659-O659)*S659</f>
        <v>2317</v>
      </c>
      <c r="U659" s="152"/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103.79</v>
      </c>
      <c r="D660" s="149"/>
      <c r="E660" s="148" t="n">
        <f aca="false">F660+G660</f>
        <v>6.79</v>
      </c>
      <c r="F660" s="148" t="n">
        <f aca="false">0.04*T660</f>
        <v>3.88</v>
      </c>
      <c r="G660" s="148" t="n">
        <f aca="false">0.03*T660</f>
        <v>2.91</v>
      </c>
      <c r="H660" s="148" t="n">
        <f aca="false">T660</f>
        <v>97</v>
      </c>
      <c r="I660" s="148" t="n">
        <f aca="false">H660*0.5</f>
        <v>48.5</v>
      </c>
      <c r="J660" s="162"/>
      <c r="K660" s="162"/>
      <c r="L660" s="162"/>
      <c r="M660" s="162"/>
      <c r="N660" s="162"/>
      <c r="O660" s="149" t="n">
        <v>15495</v>
      </c>
      <c r="P660" s="149" t="n">
        <v>15592</v>
      </c>
      <c r="Q660" s="466"/>
      <c r="R660" s="498"/>
      <c r="S660" s="149" t="n">
        <v>1</v>
      </c>
      <c r="T660" s="148" t="n">
        <f aca="false">(P660-O660)*S660</f>
        <v>97</v>
      </c>
      <c r="U660" s="152" t="n">
        <v>4691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179.76</v>
      </c>
      <c r="D661" s="149"/>
      <c r="E661" s="148" t="n">
        <f aca="false">F661+G661</f>
        <v>11.76</v>
      </c>
      <c r="F661" s="148" t="n">
        <f aca="false">0.04*T661</f>
        <v>6.72</v>
      </c>
      <c r="G661" s="148" t="n">
        <f aca="false">0.03*T661</f>
        <v>5.04</v>
      </c>
      <c r="H661" s="148" t="n">
        <f aca="false">T661</f>
        <v>168</v>
      </c>
      <c r="I661" s="148" t="n">
        <f aca="false">H661*0.5</f>
        <v>84</v>
      </c>
      <c r="J661" s="162"/>
      <c r="K661" s="162"/>
      <c r="L661" s="162"/>
      <c r="M661" s="162"/>
      <c r="N661" s="162"/>
      <c r="O661" s="149" t="n">
        <v>17656</v>
      </c>
      <c r="P661" s="149" t="n">
        <v>17824</v>
      </c>
      <c r="Q661" s="466"/>
      <c r="R661" s="498"/>
      <c r="S661" s="149" t="n">
        <v>1</v>
      </c>
      <c r="T661" s="148" t="n">
        <f aca="false">(P661-O661)*S661</f>
        <v>168</v>
      </c>
      <c r="U661" s="152" t="n">
        <v>1641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169.06</v>
      </c>
      <c r="D662" s="149"/>
      <c r="E662" s="148" t="n">
        <f aca="false">F662+G662</f>
        <v>11.06</v>
      </c>
      <c r="F662" s="148" t="n">
        <f aca="false">0.04*T662</f>
        <v>6.32</v>
      </c>
      <c r="G662" s="148" t="n">
        <f aca="false">0.03*T662</f>
        <v>4.74</v>
      </c>
      <c r="H662" s="148" t="n">
        <f aca="false">T662</f>
        <v>158</v>
      </c>
      <c r="I662" s="148" t="n">
        <f aca="false">H662*0.5</f>
        <v>79</v>
      </c>
      <c r="J662" s="162"/>
      <c r="K662" s="162"/>
      <c r="L662" s="162"/>
      <c r="M662" s="162"/>
      <c r="N662" s="162"/>
      <c r="O662" s="149" t="n">
        <v>17566</v>
      </c>
      <c r="P662" s="149" t="n">
        <v>17724</v>
      </c>
      <c r="Q662" s="466"/>
      <c r="R662" s="498"/>
      <c r="S662" s="149" t="n">
        <v>1</v>
      </c>
      <c r="T662" s="148" t="n">
        <f aca="false">(P662-O662)*S662</f>
        <v>158</v>
      </c>
      <c r="U662" s="152" t="n">
        <v>6943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163.71</v>
      </c>
      <c r="D663" s="149"/>
      <c r="E663" s="148" t="n">
        <f aca="false">F663+G663</f>
        <v>10.71</v>
      </c>
      <c r="F663" s="148" t="n">
        <f aca="false">0.04*T663</f>
        <v>6.12</v>
      </c>
      <c r="G663" s="148" t="n">
        <f aca="false">0.03*T663</f>
        <v>4.59</v>
      </c>
      <c r="H663" s="148" t="n">
        <f aca="false">T663</f>
        <v>153</v>
      </c>
      <c r="I663" s="148" t="n">
        <f aca="false">H663*0.5</f>
        <v>76.5</v>
      </c>
      <c r="J663" s="162"/>
      <c r="K663" s="162"/>
      <c r="L663" s="162"/>
      <c r="M663" s="162"/>
      <c r="N663" s="162"/>
      <c r="O663" s="149" t="n">
        <v>20965</v>
      </c>
      <c r="P663" s="149" t="n">
        <v>21118</v>
      </c>
      <c r="Q663" s="466"/>
      <c r="R663" s="498"/>
      <c r="S663" s="149" t="n">
        <v>1</v>
      </c>
      <c r="T663" s="148" t="n">
        <f aca="false">(P663-O663)*S663</f>
        <v>153</v>
      </c>
      <c r="U663" s="152" t="n">
        <v>9787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128.4</v>
      </c>
      <c r="D664" s="149"/>
      <c r="E664" s="148" t="n">
        <f aca="false">F664+G664</f>
        <v>8.4</v>
      </c>
      <c r="F664" s="148" t="n">
        <f aca="false">0.04*T664</f>
        <v>4.8</v>
      </c>
      <c r="G664" s="148" t="n">
        <f aca="false">0.03*T664</f>
        <v>3.6</v>
      </c>
      <c r="H664" s="148" t="n">
        <f aca="false">T664</f>
        <v>120</v>
      </c>
      <c r="I664" s="148" t="n">
        <f aca="false">H664*0.5</f>
        <v>60</v>
      </c>
      <c r="J664" s="162"/>
      <c r="K664" s="162"/>
      <c r="L664" s="162"/>
      <c r="M664" s="162"/>
      <c r="N664" s="162"/>
      <c r="O664" s="149" t="n">
        <v>20569</v>
      </c>
      <c r="P664" s="149" t="n">
        <v>20689</v>
      </c>
      <c r="Q664" s="466"/>
      <c r="R664" s="498"/>
      <c r="S664" s="149" t="n">
        <v>1</v>
      </c>
      <c r="T664" s="148" t="n">
        <f aca="false">(P664-O664)*S664</f>
        <v>120</v>
      </c>
      <c r="U664" s="152" t="s">
        <v>738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419.44</v>
      </c>
      <c r="D665" s="149"/>
      <c r="E665" s="148" t="n">
        <f aca="false">F665+G665</f>
        <v>27.44</v>
      </c>
      <c r="F665" s="148" t="n">
        <f aca="false">0.04*T665</f>
        <v>15.68</v>
      </c>
      <c r="G665" s="148" t="n">
        <f aca="false">0.03*T665</f>
        <v>11.76</v>
      </c>
      <c r="H665" s="148" t="n">
        <f aca="false">T665</f>
        <v>392</v>
      </c>
      <c r="I665" s="148" t="n">
        <f aca="false">H665*0.5</f>
        <v>196</v>
      </c>
      <c r="J665" s="162"/>
      <c r="K665" s="162"/>
      <c r="L665" s="162"/>
      <c r="M665" s="162"/>
      <c r="N665" s="162"/>
      <c r="O665" s="149" t="n">
        <v>34896</v>
      </c>
      <c r="P665" s="149" t="n">
        <v>35288</v>
      </c>
      <c r="Q665" s="466"/>
      <c r="R665" s="498"/>
      <c r="S665" s="149" t="n">
        <v>1</v>
      </c>
      <c r="T665" s="148" t="n">
        <f aca="false">(P665-O665)*S665</f>
        <v>392</v>
      </c>
      <c r="U665" s="152" t="n">
        <v>9791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96.3</v>
      </c>
      <c r="D666" s="149"/>
      <c r="E666" s="148" t="n">
        <f aca="false">F666+G666</f>
        <v>6.3</v>
      </c>
      <c r="F666" s="148" t="n">
        <f aca="false">0.04*T666</f>
        <v>3.6</v>
      </c>
      <c r="G666" s="148" t="n">
        <f aca="false">0.03*T666</f>
        <v>2.7</v>
      </c>
      <c r="H666" s="148" t="n">
        <f aca="false">T666</f>
        <v>90</v>
      </c>
      <c r="I666" s="148" t="n">
        <f aca="false">H666*0.5</f>
        <v>45</v>
      </c>
      <c r="J666" s="162"/>
      <c r="K666" s="162"/>
      <c r="L666" s="162"/>
      <c r="M666" s="162"/>
      <c r="N666" s="162"/>
      <c r="O666" s="149" t="n">
        <v>9408</v>
      </c>
      <c r="P666" s="149" t="n">
        <v>9498</v>
      </c>
      <c r="Q666" s="466"/>
      <c r="R666" s="498"/>
      <c r="S666" s="149" t="n">
        <v>1</v>
      </c>
      <c r="T666" s="148" t="n">
        <f aca="false">(P666-O666)*S666</f>
        <v>90</v>
      </c>
      <c r="U666" s="152" t="n">
        <v>1049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806.78</v>
      </c>
      <c r="D667" s="149"/>
      <c r="E667" s="148" t="n">
        <f aca="false">F667+G667</f>
        <v>52.78</v>
      </c>
      <c r="F667" s="148" t="n">
        <f aca="false">0.04*T667</f>
        <v>30.16</v>
      </c>
      <c r="G667" s="148" t="n">
        <f aca="false">0.03*T667</f>
        <v>22.62</v>
      </c>
      <c r="H667" s="148" t="n">
        <f aca="false">T667</f>
        <v>754</v>
      </c>
      <c r="I667" s="148" t="n">
        <f aca="false">H667*0.5</f>
        <v>377</v>
      </c>
      <c r="J667" s="162"/>
      <c r="K667" s="162"/>
      <c r="L667" s="162"/>
      <c r="M667" s="162"/>
      <c r="N667" s="162"/>
      <c r="O667" s="149" t="n">
        <v>87069</v>
      </c>
      <c r="P667" s="149" t="n">
        <v>87823</v>
      </c>
      <c r="Q667" s="466"/>
      <c r="R667" s="498"/>
      <c r="S667" s="149" t="n">
        <v>1</v>
      </c>
      <c r="T667" s="148" t="n">
        <f aca="false">(P667-O667)*S667</f>
        <v>754</v>
      </c>
      <c r="U667" s="152" t="n">
        <v>4265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346.68</v>
      </c>
      <c r="D668" s="149"/>
      <c r="E668" s="148" t="n">
        <f aca="false">F668+G668</f>
        <v>22.68</v>
      </c>
      <c r="F668" s="148" t="n">
        <f aca="false">0.04*T668</f>
        <v>12.96</v>
      </c>
      <c r="G668" s="148" t="n">
        <f aca="false">0.03*T668</f>
        <v>9.72</v>
      </c>
      <c r="H668" s="148" t="n">
        <f aca="false">T668</f>
        <v>324</v>
      </c>
      <c r="I668" s="148" t="n">
        <f aca="false">H668*0.5</f>
        <v>162</v>
      </c>
      <c r="J668" s="162"/>
      <c r="K668" s="162"/>
      <c r="L668" s="162"/>
      <c r="M668" s="162"/>
      <c r="N668" s="162"/>
      <c r="O668" s="149" t="n">
        <v>40675</v>
      </c>
      <c r="P668" s="149" t="n">
        <v>40999</v>
      </c>
      <c r="Q668" s="466"/>
      <c r="R668" s="498"/>
      <c r="S668" s="149" t="n">
        <v>1</v>
      </c>
      <c r="T668" s="148" t="n">
        <f aca="false">(P668-O668)*S668</f>
        <v>324</v>
      </c>
      <c r="U668" s="152" t="n">
        <v>3583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90.95</v>
      </c>
      <c r="D669" s="149"/>
      <c r="E669" s="148" t="n">
        <f aca="false">F669+G669</f>
        <v>5.95</v>
      </c>
      <c r="F669" s="148" t="n">
        <f aca="false">0.04*T669</f>
        <v>3.4</v>
      </c>
      <c r="G669" s="148" t="n">
        <f aca="false">0.03*T669</f>
        <v>2.55</v>
      </c>
      <c r="H669" s="148" t="n">
        <f aca="false">T669</f>
        <v>85</v>
      </c>
      <c r="I669" s="148" t="n">
        <f aca="false">H669*0.5</f>
        <v>42.5</v>
      </c>
      <c r="J669" s="162"/>
      <c r="K669" s="162"/>
      <c r="L669" s="162"/>
      <c r="M669" s="162"/>
      <c r="N669" s="162"/>
      <c r="O669" s="149" t="n">
        <v>9133</v>
      </c>
      <c r="P669" s="149" t="n">
        <v>9218</v>
      </c>
      <c r="Q669" s="466"/>
      <c r="R669" s="498"/>
      <c r="S669" s="149" t="n">
        <v>1</v>
      </c>
      <c r="T669" s="148" t="n">
        <f aca="false">(P669-O669)*S669</f>
        <v>85</v>
      </c>
      <c r="U669" s="152" t="n">
        <v>4513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750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152" t="n">
        <v>3882</v>
      </c>
      <c r="V670" s="153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364.87</v>
      </c>
      <c r="D671" s="149"/>
      <c r="E671" s="148" t="n">
        <f aca="false">F671+G671</f>
        <v>23.87</v>
      </c>
      <c r="F671" s="148" t="n">
        <f aca="false">0.04*T671</f>
        <v>13.64</v>
      </c>
      <c r="G671" s="148" t="n">
        <f aca="false">0.03*T671</f>
        <v>10.23</v>
      </c>
      <c r="H671" s="148" t="n">
        <f aca="false">T671</f>
        <v>341</v>
      </c>
      <c r="I671" s="148" t="n">
        <f aca="false">H671*0.5</f>
        <v>170.5</v>
      </c>
      <c r="J671" s="162"/>
      <c r="K671" s="162"/>
      <c r="L671" s="162"/>
      <c r="M671" s="162"/>
      <c r="N671" s="162"/>
      <c r="O671" s="149" t="n">
        <v>22441</v>
      </c>
      <c r="P671" s="149" t="n">
        <v>22782</v>
      </c>
      <c r="Q671" s="466"/>
      <c r="R671" s="498"/>
      <c r="S671" s="149" t="n">
        <v>1</v>
      </c>
      <c r="T671" s="148" t="n">
        <f aca="false">(P671-O671)*S671</f>
        <v>341</v>
      </c>
      <c r="U671" s="152" t="n">
        <v>6296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578.87</v>
      </c>
      <c r="D672" s="149"/>
      <c r="E672" s="148" t="n">
        <f aca="false">F672+G672</f>
        <v>37.87</v>
      </c>
      <c r="F672" s="148" t="n">
        <f aca="false">0.04*T672</f>
        <v>21.64</v>
      </c>
      <c r="G672" s="148" t="n">
        <f aca="false">0.03*T672</f>
        <v>16.23</v>
      </c>
      <c r="H672" s="148" t="n">
        <f aca="false">T672</f>
        <v>541</v>
      </c>
      <c r="I672" s="148" t="n">
        <f aca="false">H672*0.5</f>
        <v>270.5</v>
      </c>
      <c r="J672" s="162"/>
      <c r="K672" s="162"/>
      <c r="L672" s="162"/>
      <c r="M672" s="162"/>
      <c r="N672" s="162"/>
      <c r="O672" s="149" t="n">
        <v>9045</v>
      </c>
      <c r="P672" s="149" t="n">
        <v>9586</v>
      </c>
      <c r="Q672" s="466"/>
      <c r="R672" s="498"/>
      <c r="S672" s="149" t="n">
        <v>1</v>
      </c>
      <c r="T672" s="148" t="n">
        <f aca="false">(P672-O672)*S672</f>
        <v>541</v>
      </c>
      <c r="U672" s="152" t="n">
        <v>9873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222.56</v>
      </c>
      <c r="D673" s="149"/>
      <c r="E673" s="148" t="n">
        <f aca="false">F673+G673</f>
        <v>14.56</v>
      </c>
      <c r="F673" s="148" t="n">
        <f aca="false">0.04*T673</f>
        <v>8.32</v>
      </c>
      <c r="G673" s="148" t="n">
        <f aca="false">0.03*T673</f>
        <v>6.24</v>
      </c>
      <c r="H673" s="148" t="n">
        <f aca="false">T673</f>
        <v>208</v>
      </c>
      <c r="I673" s="148" t="n">
        <f aca="false">H673*0.5</f>
        <v>104</v>
      </c>
      <c r="J673" s="162"/>
      <c r="K673" s="162"/>
      <c r="L673" s="162"/>
      <c r="M673" s="162"/>
      <c r="N673" s="162"/>
      <c r="O673" s="149" t="n">
        <v>16076</v>
      </c>
      <c r="P673" s="149" t="n">
        <v>16284</v>
      </c>
      <c r="Q673" s="466"/>
      <c r="R673" s="498"/>
      <c r="S673" s="149" t="n">
        <v>1</v>
      </c>
      <c r="T673" s="148" t="n">
        <f aca="false">(P673-O673)*S673</f>
        <v>208</v>
      </c>
      <c r="U673" s="152" t="n">
        <v>5679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214</v>
      </c>
      <c r="D674" s="149"/>
      <c r="E674" s="148" t="n">
        <f aca="false">F674+G674</f>
        <v>14</v>
      </c>
      <c r="F674" s="148" t="n">
        <f aca="false">0.04*T674</f>
        <v>8</v>
      </c>
      <c r="G674" s="148" t="n">
        <f aca="false">0.03*T674</f>
        <v>6</v>
      </c>
      <c r="H674" s="148" t="n">
        <f aca="false">T674</f>
        <v>200</v>
      </c>
      <c r="I674" s="148" t="n">
        <f aca="false">H674*0.5</f>
        <v>100</v>
      </c>
      <c r="J674" s="162"/>
      <c r="K674" s="162"/>
      <c r="L674" s="162"/>
      <c r="M674" s="162"/>
      <c r="N674" s="162"/>
      <c r="O674" s="149" t="n">
        <v>44567</v>
      </c>
      <c r="P674" s="149" t="n">
        <v>44767</v>
      </c>
      <c r="Q674" s="466"/>
      <c r="R674" s="498"/>
      <c r="S674" s="149" t="n">
        <v>1</v>
      </c>
      <c r="T674" s="148" t="n">
        <f aca="false">(P674-O674)*S674</f>
        <v>200</v>
      </c>
      <c r="U674" s="152" t="n">
        <v>5803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258.94</v>
      </c>
      <c r="D675" s="149"/>
      <c r="E675" s="148" t="n">
        <f aca="false">F675+G675</f>
        <v>16.94</v>
      </c>
      <c r="F675" s="148" t="n">
        <f aca="false">0.04*T675</f>
        <v>9.68</v>
      </c>
      <c r="G675" s="148" t="n">
        <f aca="false">0.03*T675</f>
        <v>7.26</v>
      </c>
      <c r="H675" s="148" t="n">
        <f aca="false">T675</f>
        <v>242</v>
      </c>
      <c r="I675" s="148" t="n">
        <f aca="false">H675*0.5</f>
        <v>121</v>
      </c>
      <c r="J675" s="162"/>
      <c r="K675" s="162"/>
      <c r="L675" s="162"/>
      <c r="M675" s="162"/>
      <c r="N675" s="162"/>
      <c r="O675" s="149" t="n">
        <v>23119</v>
      </c>
      <c r="P675" s="149" t="n">
        <v>23361</v>
      </c>
      <c r="Q675" s="466"/>
      <c r="R675" s="498"/>
      <c r="S675" s="149" t="n">
        <v>1</v>
      </c>
      <c r="T675" s="148" t="n">
        <f aca="false">(P675-O675)*S675</f>
        <v>242</v>
      </c>
      <c r="U675" s="152" t="n">
        <v>5419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311.37</v>
      </c>
      <c r="D676" s="149"/>
      <c r="E676" s="148" t="n">
        <f aca="false">F676+G676</f>
        <v>20.37</v>
      </c>
      <c r="F676" s="148" t="n">
        <f aca="false">0.04*T676</f>
        <v>11.64</v>
      </c>
      <c r="G676" s="148" t="n">
        <f aca="false">0.03*T676</f>
        <v>8.73</v>
      </c>
      <c r="H676" s="148" t="n">
        <f aca="false">T676</f>
        <v>291</v>
      </c>
      <c r="I676" s="148" t="n">
        <f aca="false">H676*0.5</f>
        <v>145.5</v>
      </c>
      <c r="J676" s="162"/>
      <c r="K676" s="162"/>
      <c r="L676" s="162"/>
      <c r="M676" s="162"/>
      <c r="N676" s="162"/>
      <c r="O676" s="149" t="n">
        <v>34275</v>
      </c>
      <c r="P676" s="149" t="n">
        <v>34566</v>
      </c>
      <c r="Q676" s="466"/>
      <c r="R676" s="498"/>
      <c r="S676" s="149" t="n">
        <v>1</v>
      </c>
      <c r="T676" s="148" t="n">
        <f aca="false">(P676-O676)*S676</f>
        <v>291</v>
      </c>
      <c r="U676" s="152" t="n">
        <v>5691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1196.26</v>
      </c>
      <c r="D677" s="149"/>
      <c r="E677" s="148" t="n">
        <f aca="false">F677+G677</f>
        <v>78.26</v>
      </c>
      <c r="F677" s="148" t="n">
        <f aca="false">0.04*T677</f>
        <v>44.72</v>
      </c>
      <c r="G677" s="148" t="n">
        <f aca="false">0.03*T677</f>
        <v>33.54</v>
      </c>
      <c r="H677" s="148" t="n">
        <f aca="false">T677</f>
        <v>1118</v>
      </c>
      <c r="I677" s="148" t="n">
        <f aca="false">H677*0.5</f>
        <v>559</v>
      </c>
      <c r="J677" s="162"/>
      <c r="K677" s="162"/>
      <c r="L677" s="162"/>
      <c r="M677" s="162"/>
      <c r="N677" s="162"/>
      <c r="O677" s="651" t="n">
        <v>63807</v>
      </c>
      <c r="P677" s="651" t="n">
        <v>64925</v>
      </c>
      <c r="Q677" s="466"/>
      <c r="R677" s="498"/>
      <c r="S677" s="149" t="n">
        <v>1</v>
      </c>
      <c r="T677" s="148" t="n">
        <f aca="false">(P677-O677)*S677</f>
        <v>1118</v>
      </c>
      <c r="U677" s="152" t="n">
        <v>2169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782.17</v>
      </c>
      <c r="D678" s="149"/>
      <c r="E678" s="148" t="n">
        <f aca="false">F678+G678</f>
        <v>51.17</v>
      </c>
      <c r="F678" s="148" t="n">
        <f aca="false">0.04*T678</f>
        <v>29.24</v>
      </c>
      <c r="G678" s="148" t="n">
        <f aca="false">0.03*T678</f>
        <v>21.93</v>
      </c>
      <c r="H678" s="148" t="n">
        <f aca="false">T678</f>
        <v>731</v>
      </c>
      <c r="I678" s="148" t="n">
        <f aca="false">H678*0.5</f>
        <v>365.5</v>
      </c>
      <c r="J678" s="162"/>
      <c r="K678" s="162"/>
      <c r="L678" s="162"/>
      <c r="M678" s="162"/>
      <c r="N678" s="162"/>
      <c r="O678" s="149" t="n">
        <v>56526</v>
      </c>
      <c r="P678" s="149" t="n">
        <v>57257</v>
      </c>
      <c r="Q678" s="466"/>
      <c r="R678" s="498"/>
      <c r="S678" s="149" t="n">
        <v>1</v>
      </c>
      <c r="T678" s="148" t="n">
        <f aca="false">(P678-O678)*S678</f>
        <v>731</v>
      </c>
      <c r="U678" s="152" t="n">
        <v>3943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1032.55</v>
      </c>
      <c r="D679" s="148"/>
      <c r="E679" s="148" t="n">
        <f aca="false">F679+G679</f>
        <v>67.55</v>
      </c>
      <c r="F679" s="148" t="n">
        <f aca="false">0.04*H679</f>
        <v>38.6</v>
      </c>
      <c r="G679" s="148" t="n">
        <f aca="false">0.03*H679</f>
        <v>28.95</v>
      </c>
      <c r="H679" s="148" t="n">
        <f aca="false">T679</f>
        <v>965</v>
      </c>
      <c r="I679" s="148" t="n">
        <f aca="false">0.5*C679</f>
        <v>516.275</v>
      </c>
      <c r="J679" s="25"/>
      <c r="K679" s="25"/>
      <c r="L679" s="25"/>
      <c r="M679" s="25"/>
      <c r="N679" s="25"/>
      <c r="O679" s="148" t="n">
        <v>70439</v>
      </c>
      <c r="P679" s="148" t="n">
        <v>71404</v>
      </c>
      <c r="Q679" s="204"/>
      <c r="R679" s="652"/>
      <c r="S679" s="148" t="n">
        <v>1</v>
      </c>
      <c r="T679" s="148" t="n">
        <f aca="false">(P679-O679)*S679</f>
        <v>965</v>
      </c>
      <c r="U679" s="152" t="n">
        <v>5973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917</v>
      </c>
      <c r="C680" s="148" t="n">
        <f aca="false">H680+E680</f>
        <v>1423.1</v>
      </c>
      <c r="D680" s="149"/>
      <c r="E680" s="148" t="n">
        <f aca="false">F680+G680</f>
        <v>93.1</v>
      </c>
      <c r="F680" s="148" t="n">
        <f aca="false">0.04*T680</f>
        <v>53.2</v>
      </c>
      <c r="G680" s="148" t="n">
        <f aca="false">0.03*T680</f>
        <v>39.9</v>
      </c>
      <c r="H680" s="148" t="n">
        <f aca="false">T680</f>
        <v>1330</v>
      </c>
      <c r="I680" s="148" t="n">
        <f aca="false">H680*0.5</f>
        <v>665</v>
      </c>
      <c r="J680" s="162"/>
      <c r="K680" s="162"/>
      <c r="L680" s="162"/>
      <c r="M680" s="162"/>
      <c r="N680" s="162"/>
      <c r="O680" s="149" t="n">
        <v>38670</v>
      </c>
      <c r="P680" s="149" t="n">
        <v>40000</v>
      </c>
      <c r="Q680" s="466"/>
      <c r="R680" s="498"/>
      <c r="S680" s="149" t="n">
        <v>1</v>
      </c>
      <c r="T680" s="148" t="n">
        <f aca="false">(P680-O680)*S680</f>
        <v>1330</v>
      </c>
      <c r="U680" s="152" t="n">
        <v>9880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447.26</v>
      </c>
      <c r="D681" s="149"/>
      <c r="E681" s="148" t="n">
        <f aca="false">F681+G681</f>
        <v>29.26</v>
      </c>
      <c r="F681" s="148" t="n">
        <f aca="false">0.04*T681</f>
        <v>16.72</v>
      </c>
      <c r="G681" s="148" t="n">
        <f aca="false">0.03*T681</f>
        <v>12.54</v>
      </c>
      <c r="H681" s="148" t="n">
        <f aca="false">T681</f>
        <v>418</v>
      </c>
      <c r="I681" s="148" t="n">
        <f aca="false">H681*0.5</f>
        <v>209</v>
      </c>
      <c r="J681" s="162"/>
      <c r="K681" s="162"/>
      <c r="L681" s="162"/>
      <c r="M681" s="162"/>
      <c r="N681" s="162"/>
      <c r="O681" s="149" t="n">
        <v>54120</v>
      </c>
      <c r="P681" s="149" t="n">
        <v>54538</v>
      </c>
      <c r="Q681" s="466"/>
      <c r="R681" s="498"/>
      <c r="S681" s="149" t="n">
        <v>1</v>
      </c>
      <c r="T681" s="148" t="n">
        <f aca="false">(P681-O681)*S681</f>
        <v>418</v>
      </c>
      <c r="U681" s="152" t="n">
        <v>9736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1043.25</v>
      </c>
      <c r="D682" s="149"/>
      <c r="E682" s="148" t="n">
        <f aca="false">F682+G682</f>
        <v>68.25</v>
      </c>
      <c r="F682" s="148" t="n">
        <f aca="false">0.04*T682</f>
        <v>39</v>
      </c>
      <c r="G682" s="148" t="n">
        <f aca="false">0.03*T682</f>
        <v>29.25</v>
      </c>
      <c r="H682" s="148" t="n">
        <f aca="false">T682</f>
        <v>975</v>
      </c>
      <c r="I682" s="148" t="n">
        <f aca="false">H682*0.5</f>
        <v>487.5</v>
      </c>
      <c r="J682" s="162"/>
      <c r="K682" s="162"/>
      <c r="L682" s="162"/>
      <c r="M682" s="162"/>
      <c r="N682" s="162"/>
      <c r="O682" s="149" t="n">
        <v>174642</v>
      </c>
      <c r="P682" s="149" t="n">
        <v>175617</v>
      </c>
      <c r="Q682" s="466"/>
      <c r="R682" s="498"/>
      <c r="S682" s="149" t="n">
        <v>1</v>
      </c>
      <c r="T682" s="148" t="n">
        <f aca="false">(P682-O682)*S682</f>
        <v>975</v>
      </c>
      <c r="U682" s="152" t="n">
        <v>2154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614.18</v>
      </c>
      <c r="D683" s="149"/>
      <c r="E683" s="148" t="n">
        <f aca="false">F683+G683</f>
        <v>40.18</v>
      </c>
      <c r="F683" s="148" t="n">
        <f aca="false">0.04*T683</f>
        <v>22.96</v>
      </c>
      <c r="G683" s="148" t="n">
        <f aca="false">0.03*T683</f>
        <v>17.22</v>
      </c>
      <c r="H683" s="148" t="n">
        <f aca="false">T683</f>
        <v>574</v>
      </c>
      <c r="I683" s="148" t="n">
        <f aca="false">H683*0.5</f>
        <v>287</v>
      </c>
      <c r="J683" s="25"/>
      <c r="K683" s="25"/>
      <c r="L683" s="25"/>
      <c r="M683" s="25"/>
      <c r="N683" s="25"/>
      <c r="O683" s="148" t="n">
        <v>55490</v>
      </c>
      <c r="P683" s="148" t="n">
        <v>56064</v>
      </c>
      <c r="Q683" s="463"/>
      <c r="R683" s="498"/>
      <c r="S683" s="239" t="n">
        <v>1</v>
      </c>
      <c r="T683" s="148" t="n">
        <f aca="false">(P683-O683)*S683</f>
        <v>574</v>
      </c>
      <c r="U683" s="152" t="n">
        <v>9093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269.64</v>
      </c>
      <c r="D684" s="149"/>
      <c r="E684" s="148" t="n">
        <f aca="false">F684+G684</f>
        <v>17.64</v>
      </c>
      <c r="F684" s="148" t="n">
        <f aca="false">0.04*T684</f>
        <v>10.08</v>
      </c>
      <c r="G684" s="148" t="n">
        <f aca="false">0.03*T684</f>
        <v>7.56</v>
      </c>
      <c r="H684" s="148" t="n">
        <f aca="false">T684</f>
        <v>252</v>
      </c>
      <c r="I684" s="148" t="n">
        <f aca="false">H684*0.5</f>
        <v>126</v>
      </c>
      <c r="J684" s="25"/>
      <c r="K684" s="25"/>
      <c r="L684" s="25"/>
      <c r="M684" s="25"/>
      <c r="N684" s="25"/>
      <c r="O684" s="148" t="n">
        <v>32357</v>
      </c>
      <c r="P684" s="148" t="n">
        <v>32609</v>
      </c>
      <c r="Q684" s="463"/>
      <c r="R684" s="498"/>
      <c r="S684" s="239" t="n">
        <v>1</v>
      </c>
      <c r="T684" s="148" t="n">
        <f aca="false">(P684-O684)*S684</f>
        <v>252</v>
      </c>
      <c r="U684" s="152" t="n">
        <v>8650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254.66</v>
      </c>
      <c r="D685" s="149"/>
      <c r="E685" s="148" t="n">
        <f aca="false">F685+G685</f>
        <v>16.66</v>
      </c>
      <c r="F685" s="148" t="n">
        <f aca="false">0.04*T685</f>
        <v>9.52</v>
      </c>
      <c r="G685" s="148" t="n">
        <f aca="false">0.03*T685</f>
        <v>7.14</v>
      </c>
      <c r="H685" s="148" t="n">
        <f aca="false">T685</f>
        <v>238</v>
      </c>
      <c r="I685" s="148" t="n">
        <f aca="false">H685*0.5</f>
        <v>119</v>
      </c>
      <c r="J685" s="25"/>
      <c r="K685" s="25"/>
      <c r="L685" s="25"/>
      <c r="M685" s="25"/>
      <c r="N685" s="25"/>
      <c r="O685" s="148" t="n">
        <v>15756</v>
      </c>
      <c r="P685" s="148" t="n">
        <v>15994</v>
      </c>
      <c r="Q685" s="463"/>
      <c r="R685" s="498"/>
      <c r="S685" s="239" t="n">
        <v>1</v>
      </c>
      <c r="T685" s="148" t="n">
        <f aca="false">(P685-O685)*S685</f>
        <v>238</v>
      </c>
      <c r="U685" s="152" t="n">
        <v>4707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/>
      <c r="C686" s="148" t="n">
        <f aca="false">H686+E686</f>
        <v>0</v>
      </c>
      <c r="D686" s="149"/>
      <c r="E686" s="148" t="n">
        <f aca="false">F686+G686</f>
        <v>0</v>
      </c>
      <c r="F686" s="148" t="n">
        <f aca="false">0.04*T686</f>
        <v>0</v>
      </c>
      <c r="G686" s="148" t="n">
        <f aca="false">0.03*T686</f>
        <v>0</v>
      </c>
      <c r="H686" s="148" t="n">
        <f aca="false">T686</f>
        <v>0</v>
      </c>
      <c r="I686" s="148" t="n">
        <f aca="false">H686*0.5</f>
        <v>0</v>
      </c>
      <c r="J686" s="25"/>
      <c r="K686" s="25"/>
      <c r="L686" s="25"/>
      <c r="M686" s="25"/>
      <c r="N686" s="25"/>
      <c r="O686" s="148" t="n">
        <v>239407</v>
      </c>
      <c r="P686" s="148" t="n">
        <v>239407</v>
      </c>
      <c r="Q686" s="463"/>
      <c r="R686" s="498"/>
      <c r="S686" s="239" t="n">
        <v>1</v>
      </c>
      <c r="T686" s="148" t="n">
        <f aca="false">(P686-O686)*S686</f>
        <v>0</v>
      </c>
      <c r="U686" s="152" t="n">
        <v>2556</v>
      </c>
      <c r="V686" s="153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447.26</v>
      </c>
      <c r="D689" s="149"/>
      <c r="E689" s="148" t="n">
        <f aca="false">F689+G689</f>
        <v>29.26</v>
      </c>
      <c r="F689" s="148" t="n">
        <f aca="false">0.04*T689</f>
        <v>16.72</v>
      </c>
      <c r="G689" s="148" t="n">
        <f aca="false">0.03*T689</f>
        <v>12.54</v>
      </c>
      <c r="H689" s="148" t="n">
        <f aca="false">T689</f>
        <v>418</v>
      </c>
      <c r="I689" s="148" t="n">
        <f aca="false">H689*0.5</f>
        <v>209</v>
      </c>
      <c r="J689" s="25"/>
      <c r="K689" s="25"/>
      <c r="L689" s="25"/>
      <c r="M689" s="25"/>
      <c r="N689" s="25"/>
      <c r="O689" s="148" t="n">
        <v>41435</v>
      </c>
      <c r="P689" s="148" t="n">
        <v>41853</v>
      </c>
      <c r="Q689" s="463"/>
      <c r="R689" s="498"/>
      <c r="S689" s="239" t="n">
        <v>1</v>
      </c>
      <c r="T689" s="148" t="n">
        <f aca="false">(P689-O689)*S689</f>
        <v>418</v>
      </c>
      <c r="U689" s="152" t="s">
        <v>784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1" t="s">
        <v>786</v>
      </c>
      <c r="C693" s="148" t="n">
        <f aca="false">H693+E693</f>
        <v>2486.68</v>
      </c>
      <c r="D693" s="149"/>
      <c r="E693" s="148" t="n">
        <f aca="false">F693+G693</f>
        <v>162.68</v>
      </c>
      <c r="F693" s="148" t="n">
        <f aca="false">0.04*T693</f>
        <v>92.96</v>
      </c>
      <c r="G693" s="148" t="n">
        <f aca="false">0.03*T693</f>
        <v>69.72</v>
      </c>
      <c r="H693" s="148" t="n">
        <f aca="false">T693</f>
        <v>2324</v>
      </c>
      <c r="I693" s="148" t="n">
        <f aca="false">H693*0.5</f>
        <v>1162</v>
      </c>
      <c r="J693" s="25"/>
      <c r="K693" s="25"/>
      <c r="L693" s="25"/>
      <c r="M693" s="25"/>
      <c r="N693" s="25"/>
      <c r="O693" s="148" t="n">
        <v>47552</v>
      </c>
      <c r="P693" s="148" t="n">
        <v>49876</v>
      </c>
      <c r="Q693" s="463"/>
      <c r="R693" s="498"/>
      <c r="S693" s="239" t="n">
        <v>1</v>
      </c>
      <c r="T693" s="148" t="n">
        <f aca="false">(P693-O693)*S693</f>
        <v>2324</v>
      </c>
      <c r="U693" s="152" t="n">
        <v>3299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6339.75</v>
      </c>
      <c r="D694" s="149"/>
      <c r="E694" s="148" t="n">
        <f aca="false">F694+G694</f>
        <v>414.75</v>
      </c>
      <c r="F694" s="148" t="n">
        <f aca="false">0.04*T694</f>
        <v>237</v>
      </c>
      <c r="G694" s="148" t="n">
        <f aca="false">0.03*T694</f>
        <v>177.75</v>
      </c>
      <c r="H694" s="148" t="n">
        <f aca="false">T694</f>
        <v>5925</v>
      </c>
      <c r="I694" s="148" t="n">
        <f aca="false">H694*0.5</f>
        <v>2962.5</v>
      </c>
      <c r="J694" s="25"/>
      <c r="K694" s="25"/>
      <c r="L694" s="25"/>
      <c r="M694" s="25"/>
      <c r="N694" s="25"/>
      <c r="O694" s="148" t="n">
        <v>69572</v>
      </c>
      <c r="P694" s="148" t="n">
        <v>75497</v>
      </c>
      <c r="Q694" s="463"/>
      <c r="R694" s="498"/>
      <c r="S694" s="239" t="n">
        <v>1</v>
      </c>
      <c r="T694" s="148" t="n">
        <f aca="false">(P694-O694)*S694</f>
        <v>5925</v>
      </c>
      <c r="U694" s="152" t="n">
        <v>5770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16.05</v>
      </c>
      <c r="D696" s="149"/>
      <c r="E696" s="148" t="n">
        <f aca="false">F696+G696</f>
        <v>1.05</v>
      </c>
      <c r="F696" s="148" t="n">
        <f aca="false">0.04*T696</f>
        <v>0.6</v>
      </c>
      <c r="G696" s="148" t="n">
        <f aca="false">0.03*T696</f>
        <v>0.45</v>
      </c>
      <c r="H696" s="148" t="n">
        <f aca="false">T696</f>
        <v>15</v>
      </c>
      <c r="I696" s="148" t="n">
        <f aca="false">H696*0.5</f>
        <v>7.5</v>
      </c>
      <c r="J696" s="25"/>
      <c r="K696" s="25"/>
      <c r="L696" s="25"/>
      <c r="M696" s="25"/>
      <c r="N696" s="25"/>
      <c r="O696" s="148" t="n">
        <v>62091</v>
      </c>
      <c r="P696" s="148" t="n">
        <v>62680</v>
      </c>
      <c r="Q696" s="463"/>
      <c r="R696" s="498"/>
      <c r="S696" s="239" t="n">
        <v>1</v>
      </c>
      <c r="T696" s="148" t="n">
        <f aca="false">(P696-O696)*S696-T683</f>
        <v>15</v>
      </c>
      <c r="U696" s="152" t="s">
        <v>791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24948.12</v>
      </c>
      <c r="D706" s="465"/>
      <c r="E706" s="190"/>
      <c r="F706" s="190"/>
      <c r="G706" s="190"/>
      <c r="H706" s="190"/>
      <c r="I706" s="190" t="n">
        <f aca="false">SUM(I657:I691)</f>
        <v>7559.775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1001491.69127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125038.927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45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7980</v>
      </c>
      <c r="P719" s="148" t="n">
        <v>8025</v>
      </c>
      <c r="Q719" s="204"/>
      <c r="R719" s="514"/>
      <c r="S719" s="239" t="n">
        <v>1</v>
      </c>
      <c r="T719" s="148" t="n">
        <f aca="false">(P719-O719)*S719</f>
        <v>45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678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122002</v>
      </c>
      <c r="P720" s="148" t="n">
        <v>122680</v>
      </c>
      <c r="Q720" s="204"/>
      <c r="R720" s="514"/>
      <c r="S720" s="401" t="n">
        <v>1</v>
      </c>
      <c r="T720" s="148" t="n">
        <f aca="false">(P720-O720)*S720</f>
        <v>678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38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14836</v>
      </c>
      <c r="P721" s="148" t="n">
        <v>14874</v>
      </c>
      <c r="Q721" s="204"/>
      <c r="R721" s="514"/>
      <c r="S721" s="401" t="n">
        <v>1</v>
      </c>
      <c r="T721" s="148" t="n">
        <f aca="false">(P721-O721)*S721</f>
        <v>38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1985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86354</v>
      </c>
      <c r="P722" s="149" t="n">
        <v>88339</v>
      </c>
      <c r="Q722" s="204"/>
      <c r="R722" s="514"/>
      <c r="S722" s="401" t="n">
        <v>1</v>
      </c>
      <c r="T722" s="148" t="n">
        <f aca="false">(P722-O722)*S722</f>
        <v>1985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163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50727</v>
      </c>
      <c r="P723" s="148" t="n">
        <v>50890</v>
      </c>
      <c r="Q723" s="204"/>
      <c r="R723" s="514"/>
      <c r="S723" s="239" t="n">
        <v>1</v>
      </c>
      <c r="T723" s="148" t="n">
        <f aca="false">(P723-O723)*S723</f>
        <v>163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801</v>
      </c>
      <c r="C724" s="190" t="n">
        <f aca="false">T724</f>
        <v>952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6160</v>
      </c>
      <c r="P724" s="148" t="n">
        <v>7112</v>
      </c>
      <c r="Q724" s="237"/>
      <c r="R724" s="238"/>
      <c r="S724" s="239" t="n">
        <v>1</v>
      </c>
      <c r="T724" s="148" t="n">
        <f aca="false">P724-O724</f>
        <v>952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3183</v>
      </c>
      <c r="D726" s="148" t="n">
        <f aca="false">D720+D724</f>
        <v>678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1035369.05127</v>
      </c>
      <c r="D729" s="190" t="n">
        <f aca="false">D709+D726</f>
        <v>678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125038.927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0" colorId="64" zoomScale="40" zoomScaleNormal="40" zoomScalePageLayoutView="100" workbookViewId="0">
      <selection pane="topLeft" activeCell="E70" activeCellId="0" sqref="E70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84.85"/>
    <col collapsed="false" customWidth="true" hidden="false" outlineLevel="0" max="2" min="2" style="519" width="27.3"/>
    <col collapsed="false" customWidth="true" hidden="false" outlineLevel="0" max="3" min="3" style="519" width="0.14"/>
    <col collapsed="false" customWidth="true" hidden="false" outlineLevel="0" max="4" min="4" style="519" width="24.43"/>
    <col collapsed="false" customWidth="true" hidden="false" outlineLevel="0" max="5" min="5" style="519" width="23.43"/>
    <col collapsed="false" customWidth="true" hidden="false" outlineLevel="0" max="6" min="6" style="519" width="23.28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5.85"/>
    <col collapsed="false" customWidth="true" hidden="false" outlineLevel="0" max="15" min="15" style="519" width="36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5.72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26.25" hidden="false" customHeight="fals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26.25" hidden="false" customHeight="false" outlineLevel="0" collapsed="false">
      <c r="A29" s="526"/>
      <c r="B29" s="526"/>
      <c r="C29" s="526"/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26.25" hidden="false" customHeight="false" outlineLevel="0" collapsed="false">
      <c r="A33" s="531" t="s">
        <v>804</v>
      </c>
      <c r="B33" s="393" t="n">
        <f aca="false">G33+D33</f>
        <v>1669.2</v>
      </c>
      <c r="C33" s="393"/>
      <c r="D33" s="393" t="n">
        <f aca="false">E33+F33</f>
        <v>109.2</v>
      </c>
      <c r="E33" s="393" t="n">
        <f aca="false">0.04*G33</f>
        <v>62.4</v>
      </c>
      <c r="F33" s="393" t="n">
        <f aca="false">0.03*G33</f>
        <v>46.8</v>
      </c>
      <c r="G33" s="393" t="n">
        <f aca="false">S33</f>
        <v>1560</v>
      </c>
      <c r="H33" s="393" t="n">
        <f aca="false">0.6*B33</f>
        <v>1001.52</v>
      </c>
      <c r="I33" s="532"/>
      <c r="J33" s="532"/>
      <c r="K33" s="532"/>
      <c r="L33" s="532"/>
      <c r="M33" s="532"/>
      <c r="N33" s="393" t="n">
        <v>4585</v>
      </c>
      <c r="O33" s="393" t="n">
        <v>4624</v>
      </c>
      <c r="P33" s="390"/>
      <c r="Q33" s="392"/>
      <c r="R33" s="533" t="n">
        <v>40</v>
      </c>
      <c r="S33" s="393" t="n">
        <f aca="false">(O33-N33)*R33</f>
        <v>1560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26.25" hidden="false" customHeight="false" outlineLevel="0" collapsed="false">
      <c r="A34" s="531" t="s">
        <v>805</v>
      </c>
      <c r="B34" s="393" t="n">
        <f aca="false">G34+D34</f>
        <v>2011.6</v>
      </c>
      <c r="C34" s="393"/>
      <c r="D34" s="393" t="n">
        <f aca="false">E34+F34</f>
        <v>131.6</v>
      </c>
      <c r="E34" s="393" t="n">
        <f aca="false">0.04*G34</f>
        <v>75.2</v>
      </c>
      <c r="F34" s="393" t="n">
        <f aca="false">0.03*G34</f>
        <v>56.4</v>
      </c>
      <c r="G34" s="393" t="n">
        <f aca="false">S34</f>
        <v>1880</v>
      </c>
      <c r="H34" s="393" t="n">
        <f aca="false">0.6*B34</f>
        <v>1206.96</v>
      </c>
      <c r="I34" s="532"/>
      <c r="J34" s="532"/>
      <c r="K34" s="532"/>
      <c r="L34" s="532"/>
      <c r="M34" s="532"/>
      <c r="N34" s="393" t="n">
        <v>4136</v>
      </c>
      <c r="O34" s="393" t="n">
        <v>4183</v>
      </c>
      <c r="P34" s="390"/>
      <c r="Q34" s="392"/>
      <c r="R34" s="533" t="n">
        <v>40</v>
      </c>
      <c r="S34" s="393" t="n">
        <f aca="false">(O34-N34)*R34</f>
        <v>1880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26.25" hidden="false" customHeight="false" outlineLevel="0" collapsed="false">
      <c r="A35" s="531" t="s">
        <v>806</v>
      </c>
      <c r="B35" s="393" t="n">
        <f aca="false">G35+D35</f>
        <v>2354</v>
      </c>
      <c r="C35" s="393"/>
      <c r="D35" s="393" t="n">
        <f aca="false">E35+F35</f>
        <v>154</v>
      </c>
      <c r="E35" s="393" t="n">
        <f aca="false">0.04*G35</f>
        <v>88</v>
      </c>
      <c r="F35" s="393" t="n">
        <f aca="false">0.03*G35</f>
        <v>66</v>
      </c>
      <c r="G35" s="393" t="n">
        <f aca="false">S35</f>
        <v>2200</v>
      </c>
      <c r="H35" s="393" t="n">
        <f aca="false">0.6*B35</f>
        <v>1412.4</v>
      </c>
      <c r="I35" s="532"/>
      <c r="J35" s="532"/>
      <c r="K35" s="532"/>
      <c r="L35" s="532"/>
      <c r="M35" s="532"/>
      <c r="N35" s="393" t="n">
        <v>4585</v>
      </c>
      <c r="O35" s="393" t="n">
        <v>4640</v>
      </c>
      <c r="P35" s="390"/>
      <c r="Q35" s="392"/>
      <c r="R35" s="533" t="n">
        <v>40</v>
      </c>
      <c r="S35" s="393" t="n">
        <f aca="false">(O35-N35)*R35</f>
        <v>2200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26.25" hidden="false" customHeight="false" outlineLevel="0" collapsed="false">
      <c r="A36" s="531" t="s">
        <v>807</v>
      </c>
      <c r="B36" s="393" t="n">
        <f aca="false">G36+D36</f>
        <v>13952.8</v>
      </c>
      <c r="C36" s="393"/>
      <c r="D36" s="393" t="n">
        <f aca="false">E36+F36</f>
        <v>912.8</v>
      </c>
      <c r="E36" s="393" t="n">
        <f aca="false">0.04*G36</f>
        <v>521.6</v>
      </c>
      <c r="F36" s="393" t="n">
        <f aca="false">0.03*G36</f>
        <v>391.2</v>
      </c>
      <c r="G36" s="393" t="n">
        <f aca="false">S36</f>
        <v>13040</v>
      </c>
      <c r="H36" s="393" t="n">
        <f aca="false">0.6*B36</f>
        <v>8371.68</v>
      </c>
      <c r="I36" s="532"/>
      <c r="J36" s="532"/>
      <c r="K36" s="532"/>
      <c r="L36" s="532"/>
      <c r="M36" s="532"/>
      <c r="N36" s="393" t="n">
        <v>14923</v>
      </c>
      <c r="O36" s="393" t="n">
        <v>15249</v>
      </c>
      <c r="P36" s="390"/>
      <c r="Q36" s="392"/>
      <c r="R36" s="533" t="n">
        <v>40</v>
      </c>
      <c r="S36" s="393" t="n">
        <f aca="false">(O36-N36)*R36</f>
        <v>13040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26.25" hidden="false" customHeight="false" outlineLevel="0" collapsed="false">
      <c r="A37" s="531" t="s">
        <v>808</v>
      </c>
      <c r="B37" s="393" t="n">
        <f aca="false">G37+D37</f>
        <v>1412.4</v>
      </c>
      <c r="C37" s="393"/>
      <c r="D37" s="393" t="n">
        <f aca="false">E37+F37</f>
        <v>92.4</v>
      </c>
      <c r="E37" s="393" t="n">
        <f aca="false">0.04*G37</f>
        <v>52.8</v>
      </c>
      <c r="F37" s="393" t="n">
        <f aca="false">0.03*G37</f>
        <v>39.6</v>
      </c>
      <c r="G37" s="393" t="n">
        <f aca="false">S37</f>
        <v>1320</v>
      </c>
      <c r="H37" s="393" t="n">
        <f aca="false">0.6*B37</f>
        <v>847.44</v>
      </c>
      <c r="I37" s="532"/>
      <c r="J37" s="532"/>
      <c r="K37" s="532"/>
      <c r="L37" s="532"/>
      <c r="M37" s="532"/>
      <c r="N37" s="393" t="n">
        <v>6396</v>
      </c>
      <c r="O37" s="393" t="n">
        <v>6429</v>
      </c>
      <c r="P37" s="390"/>
      <c r="Q37" s="392"/>
      <c r="R37" s="533" t="n">
        <v>40</v>
      </c>
      <c r="S37" s="393" t="n">
        <f aca="false">(O37-N37)*R37</f>
        <v>1320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26.25" hidden="false" customHeight="false" outlineLevel="0" collapsed="false">
      <c r="A38" s="531" t="s">
        <v>809</v>
      </c>
      <c r="B38" s="393" t="n">
        <f aca="false">G38+D38</f>
        <v>353.1</v>
      </c>
      <c r="C38" s="393"/>
      <c r="D38" s="393" t="n">
        <f aca="false">E38+F38</f>
        <v>23.1</v>
      </c>
      <c r="E38" s="393" t="n">
        <f aca="false">0.04*G38</f>
        <v>13.2</v>
      </c>
      <c r="F38" s="393" t="n">
        <f aca="false">0.03*G38</f>
        <v>9.9</v>
      </c>
      <c r="G38" s="393" t="n">
        <f aca="false">S38</f>
        <v>330</v>
      </c>
      <c r="H38" s="393" t="n">
        <f aca="false">0.6*B38</f>
        <v>211.86</v>
      </c>
      <c r="I38" s="532"/>
      <c r="J38" s="532"/>
      <c r="K38" s="532"/>
      <c r="L38" s="532"/>
      <c r="M38" s="532"/>
      <c r="N38" s="393" t="n">
        <v>681</v>
      </c>
      <c r="O38" s="393" t="n">
        <v>692</v>
      </c>
      <c r="P38" s="390"/>
      <c r="Q38" s="392"/>
      <c r="R38" s="533" t="n">
        <v>30</v>
      </c>
      <c r="S38" s="393" t="n">
        <f aca="false">(O38-N38)*R38</f>
        <v>330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26.25" hidden="false" customHeight="false" outlineLevel="0" collapsed="false">
      <c r="A39" s="531" t="s">
        <v>810</v>
      </c>
      <c r="B39" s="393" t="n">
        <f aca="false">G39+D39</f>
        <v>1669.2</v>
      </c>
      <c r="C39" s="393"/>
      <c r="D39" s="393" t="n">
        <f aca="false">E39+F39</f>
        <v>109.2</v>
      </c>
      <c r="E39" s="393" t="n">
        <f aca="false">0.04*G39</f>
        <v>62.4</v>
      </c>
      <c r="F39" s="393" t="n">
        <f aca="false">0.03*G39</f>
        <v>46.8</v>
      </c>
      <c r="G39" s="393" t="n">
        <f aca="false">S39</f>
        <v>1560</v>
      </c>
      <c r="H39" s="393" t="n">
        <f aca="false">0.6*B39</f>
        <v>1001.52</v>
      </c>
      <c r="I39" s="532"/>
      <c r="J39" s="532"/>
      <c r="K39" s="532"/>
      <c r="L39" s="532"/>
      <c r="M39" s="532"/>
      <c r="N39" s="393" t="n">
        <v>4064</v>
      </c>
      <c r="O39" s="393" t="n">
        <v>4103</v>
      </c>
      <c r="P39" s="390"/>
      <c r="Q39" s="392"/>
      <c r="R39" s="533" t="n">
        <v>40</v>
      </c>
      <c r="S39" s="393" t="n">
        <f aca="false">(O39-N39)*R39</f>
        <v>1560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26.25" hidden="false" customHeight="false" outlineLevel="0" collapsed="false">
      <c r="A40" s="531" t="s">
        <v>811</v>
      </c>
      <c r="B40" s="393" t="n">
        <f aca="false">G40+D40</f>
        <v>2568</v>
      </c>
      <c r="C40" s="393"/>
      <c r="D40" s="393" t="n">
        <f aca="false">E40+F40</f>
        <v>168</v>
      </c>
      <c r="E40" s="393" t="n">
        <f aca="false">0.04*G40</f>
        <v>96</v>
      </c>
      <c r="F40" s="393" t="n">
        <f aca="false">0.03*G40</f>
        <v>72</v>
      </c>
      <c r="G40" s="393" t="n">
        <f aca="false">S40</f>
        <v>2400</v>
      </c>
      <c r="H40" s="393" t="n">
        <f aca="false">0.6*B40</f>
        <v>1540.8</v>
      </c>
      <c r="I40" s="532"/>
      <c r="J40" s="532"/>
      <c r="K40" s="532"/>
      <c r="L40" s="532"/>
      <c r="M40" s="532"/>
      <c r="N40" s="393" t="n">
        <v>4886</v>
      </c>
      <c r="O40" s="393" t="n">
        <v>4946</v>
      </c>
      <c r="P40" s="390"/>
      <c r="Q40" s="392"/>
      <c r="R40" s="533" t="n">
        <v>40</v>
      </c>
      <c r="S40" s="393" t="n">
        <f aca="false">(O40-N40)*R40</f>
        <v>2400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26.25" hidden="false" customHeight="false" outlineLevel="0" collapsed="false">
      <c r="A41" s="531" t="s">
        <v>812</v>
      </c>
      <c r="B41" s="393" t="n">
        <f aca="false">G41+D41</f>
        <v>2867.6</v>
      </c>
      <c r="C41" s="393"/>
      <c r="D41" s="393" t="n">
        <f aca="false">E41+F41</f>
        <v>187.6</v>
      </c>
      <c r="E41" s="393" t="n">
        <f aca="false">0.04*G41</f>
        <v>107.2</v>
      </c>
      <c r="F41" s="393" t="n">
        <f aca="false">0.03*G41</f>
        <v>80.4</v>
      </c>
      <c r="G41" s="393" t="n">
        <f aca="false">S41</f>
        <v>2680</v>
      </c>
      <c r="H41" s="393" t="n">
        <f aca="false">0.6*B41</f>
        <v>1720.56</v>
      </c>
      <c r="I41" s="532"/>
      <c r="J41" s="532"/>
      <c r="K41" s="532"/>
      <c r="L41" s="532"/>
      <c r="M41" s="532"/>
      <c r="N41" s="393" t="n">
        <v>8468</v>
      </c>
      <c r="O41" s="393" t="n">
        <v>8535</v>
      </c>
      <c r="P41" s="390"/>
      <c r="Q41" s="392"/>
      <c r="R41" s="533" t="n">
        <v>40</v>
      </c>
      <c r="S41" s="393" t="n">
        <f aca="false">(O41-N41)*R41</f>
        <v>2680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26.25" hidden="false" customHeight="false" outlineLevel="0" collapsed="false">
      <c r="A42" s="531" t="s">
        <v>813</v>
      </c>
      <c r="B42" s="393" t="n">
        <f aca="false">G42+D42</f>
        <v>1155.6</v>
      </c>
      <c r="C42" s="393"/>
      <c r="D42" s="393" t="n">
        <f aca="false">E42+F42</f>
        <v>75.6</v>
      </c>
      <c r="E42" s="393" t="n">
        <f aca="false">0.04*G42</f>
        <v>43.2</v>
      </c>
      <c r="F42" s="393" t="n">
        <f aca="false">0.03*G42</f>
        <v>32.4</v>
      </c>
      <c r="G42" s="393" t="n">
        <f aca="false">S42</f>
        <v>1080</v>
      </c>
      <c r="H42" s="393" t="n">
        <f aca="false">0.6*B42</f>
        <v>693.36</v>
      </c>
      <c r="I42" s="532"/>
      <c r="J42" s="532"/>
      <c r="K42" s="532"/>
      <c r="L42" s="532"/>
      <c r="M42" s="532"/>
      <c r="N42" s="393" t="n">
        <v>1937</v>
      </c>
      <c r="O42" s="393" t="n">
        <v>1964</v>
      </c>
      <c r="P42" s="390"/>
      <c r="Q42" s="392"/>
      <c r="R42" s="533" t="n">
        <v>40</v>
      </c>
      <c r="S42" s="393" t="n">
        <f aca="false">(O42-N42)*R42</f>
        <v>1080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26.25" hidden="false" customHeight="false" outlineLevel="0" collapsed="false">
      <c r="A43" s="531" t="s">
        <v>814</v>
      </c>
      <c r="B43" s="393" t="n">
        <f aca="false">G43+D43</f>
        <v>984.4</v>
      </c>
      <c r="C43" s="393"/>
      <c r="D43" s="393" t="n">
        <f aca="false">E43+F43</f>
        <v>64.4</v>
      </c>
      <c r="E43" s="393" t="n">
        <f aca="false">0.04*G43</f>
        <v>36.8</v>
      </c>
      <c r="F43" s="393" t="n">
        <f aca="false">0.03*G43</f>
        <v>27.6</v>
      </c>
      <c r="G43" s="393" t="n">
        <f aca="false">S43</f>
        <v>920</v>
      </c>
      <c r="H43" s="393" t="n">
        <f aca="false">0.6*B43</f>
        <v>590.64</v>
      </c>
      <c r="I43" s="532"/>
      <c r="J43" s="532"/>
      <c r="K43" s="532"/>
      <c r="L43" s="532"/>
      <c r="M43" s="532"/>
      <c r="N43" s="393" t="n">
        <v>1448</v>
      </c>
      <c r="O43" s="393" t="n">
        <v>1471</v>
      </c>
      <c r="P43" s="390"/>
      <c r="Q43" s="392"/>
      <c r="R43" s="533" t="n">
        <v>40</v>
      </c>
      <c r="S43" s="393" t="n">
        <f aca="false">(O43-N43)*R43</f>
        <v>920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27" hidden="false" customHeight="true" outlineLevel="0" collapsed="false">
      <c r="A44" s="534" t="s">
        <v>815</v>
      </c>
      <c r="B44" s="535" t="n">
        <f aca="false">G44+D44</f>
        <v>7190.4</v>
      </c>
      <c r="C44" s="535"/>
      <c r="D44" s="535" t="n">
        <f aca="false">E44+F44</f>
        <v>470.4</v>
      </c>
      <c r="E44" s="535" t="n">
        <f aca="false">0.04*G44</f>
        <v>268.8</v>
      </c>
      <c r="F44" s="535" t="n">
        <f aca="false">0.03*G44</f>
        <v>201.6</v>
      </c>
      <c r="G44" s="535" t="n">
        <f aca="false">S44</f>
        <v>6720</v>
      </c>
      <c r="H44" s="535" t="n">
        <f aca="false">0.6*B44</f>
        <v>4314.24</v>
      </c>
      <c r="I44" s="536"/>
      <c r="J44" s="536"/>
      <c r="K44" s="536"/>
      <c r="L44" s="536"/>
      <c r="M44" s="536"/>
      <c r="N44" s="535" t="n">
        <v>27678</v>
      </c>
      <c r="O44" s="535" t="n">
        <v>27846</v>
      </c>
      <c r="P44" s="537"/>
      <c r="Q44" s="538"/>
      <c r="R44" s="539" t="n">
        <v>40</v>
      </c>
      <c r="S44" s="535" t="n">
        <f aca="false">(O44-N44)*R44</f>
        <v>6720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26.25" hidden="false" customHeight="false" outlineLevel="0" collapsed="false">
      <c r="A45" s="531" t="s">
        <v>816</v>
      </c>
      <c r="B45" s="393" t="n">
        <f aca="false">G45+D45</f>
        <v>11941.2</v>
      </c>
      <c r="C45" s="393"/>
      <c r="D45" s="393" t="n">
        <f aca="false">E45+F45</f>
        <v>781.2</v>
      </c>
      <c r="E45" s="393" t="n">
        <f aca="false">0.04*G45</f>
        <v>446.4</v>
      </c>
      <c r="F45" s="393" t="n">
        <f aca="false">0.03*G45</f>
        <v>334.8</v>
      </c>
      <c r="G45" s="393" t="n">
        <f aca="false">S45</f>
        <v>11160</v>
      </c>
      <c r="H45" s="393" t="n">
        <f aca="false">0.6*B45</f>
        <v>7164.72</v>
      </c>
      <c r="I45" s="532"/>
      <c r="J45" s="532"/>
      <c r="K45" s="532"/>
      <c r="L45" s="532"/>
      <c r="M45" s="532"/>
      <c r="N45" s="393" t="n">
        <v>22856</v>
      </c>
      <c r="O45" s="393" t="n">
        <v>23135</v>
      </c>
      <c r="P45" s="390"/>
      <c r="Q45" s="392"/>
      <c r="R45" s="533" t="n">
        <v>40</v>
      </c>
      <c r="S45" s="393" t="n">
        <f aca="false">(O45-N45)*R45</f>
        <v>11160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26.25" hidden="false" customHeight="false" outlineLevel="0" collapsed="false">
      <c r="A46" s="531" t="s">
        <v>817</v>
      </c>
      <c r="B46" s="393" t="n">
        <f aca="false">G46+D46</f>
        <v>8474.4</v>
      </c>
      <c r="C46" s="393"/>
      <c r="D46" s="393" t="n">
        <f aca="false">E46+F46</f>
        <v>554.4</v>
      </c>
      <c r="E46" s="393" t="n">
        <f aca="false">0.04*G46</f>
        <v>316.8</v>
      </c>
      <c r="F46" s="393" t="n">
        <f aca="false">0.03*G46</f>
        <v>237.6</v>
      </c>
      <c r="G46" s="393" t="n">
        <f aca="false">S46</f>
        <v>7920</v>
      </c>
      <c r="H46" s="393" t="n">
        <f aca="false">0.6*B46</f>
        <v>5084.64</v>
      </c>
      <c r="I46" s="532"/>
      <c r="J46" s="532"/>
      <c r="K46" s="532"/>
      <c r="L46" s="532"/>
      <c r="M46" s="532"/>
      <c r="N46" s="393" t="n">
        <v>17340</v>
      </c>
      <c r="O46" s="393" t="n">
        <v>17538</v>
      </c>
      <c r="P46" s="390"/>
      <c r="Q46" s="392"/>
      <c r="R46" s="533" t="n">
        <v>40</v>
      </c>
      <c r="S46" s="393" t="n">
        <f aca="false">(O46-N46)*R46</f>
        <v>7920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26.25" hidden="false" customHeight="false" outlineLevel="0" collapsed="false">
      <c r="A47" s="531" t="s">
        <v>818</v>
      </c>
      <c r="B47" s="393" t="n">
        <f aca="false">G47+D47</f>
        <v>984.4</v>
      </c>
      <c r="C47" s="393"/>
      <c r="D47" s="393" t="n">
        <f aca="false">E47+F47</f>
        <v>64.4</v>
      </c>
      <c r="E47" s="393" t="n">
        <f aca="false">0.04*G47</f>
        <v>36.8</v>
      </c>
      <c r="F47" s="393" t="n">
        <f aca="false">0.03*G47</f>
        <v>27.6</v>
      </c>
      <c r="G47" s="393" t="n">
        <f aca="false">S47</f>
        <v>920</v>
      </c>
      <c r="H47" s="393" t="n">
        <f aca="false">0.6*B47</f>
        <v>590.64</v>
      </c>
      <c r="I47" s="532"/>
      <c r="J47" s="532"/>
      <c r="K47" s="532"/>
      <c r="L47" s="532"/>
      <c r="M47" s="532"/>
      <c r="N47" s="393" t="n">
        <v>2606</v>
      </c>
      <c r="O47" s="393" t="n">
        <v>2629</v>
      </c>
      <c r="P47" s="390"/>
      <c r="Q47" s="392"/>
      <c r="R47" s="533" t="n">
        <v>40</v>
      </c>
      <c r="S47" s="393" t="n">
        <f aca="false">(O47-N47)*R47</f>
        <v>920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26.25" hidden="false" customHeight="fals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26.25" hidden="false" customHeight="false" outlineLevel="0" collapsed="false">
      <c r="A49" s="531" t="s">
        <v>819</v>
      </c>
      <c r="B49" s="393" t="n">
        <f aca="false">G49+D49</f>
        <v>18361.2</v>
      </c>
      <c r="C49" s="393"/>
      <c r="D49" s="393" t="n">
        <f aca="false">E49+F49</f>
        <v>1201.2</v>
      </c>
      <c r="E49" s="393" t="n">
        <f aca="false">0.04*G49</f>
        <v>686.4</v>
      </c>
      <c r="F49" s="393" t="n">
        <f aca="false">0.03*G49</f>
        <v>514.8</v>
      </c>
      <c r="G49" s="393" t="n">
        <f aca="false">S49</f>
        <v>17160</v>
      </c>
      <c r="H49" s="393" t="n">
        <f aca="false">0.6*B49</f>
        <v>11016.72</v>
      </c>
      <c r="I49" s="532"/>
      <c r="J49" s="532"/>
      <c r="K49" s="532"/>
      <c r="L49" s="532"/>
      <c r="M49" s="532"/>
      <c r="N49" s="393" t="n">
        <v>24502</v>
      </c>
      <c r="O49" s="393" t="n">
        <v>24788</v>
      </c>
      <c r="P49" s="390"/>
      <c r="Q49" s="392"/>
      <c r="R49" s="533" t="n">
        <v>60</v>
      </c>
      <c r="S49" s="393" t="n">
        <f aca="false">(O49-N49)*R49</f>
        <v>17160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26.25" hidden="false" customHeight="false" outlineLevel="0" collapsed="false">
      <c r="A50" s="531" t="s">
        <v>820</v>
      </c>
      <c r="B50" s="393" t="n">
        <f aca="false">G50+D50</f>
        <v>2568</v>
      </c>
      <c r="C50" s="393"/>
      <c r="D50" s="393" t="n">
        <f aca="false">E50+F50</f>
        <v>168</v>
      </c>
      <c r="E50" s="393" t="n">
        <f aca="false">0.04*G50</f>
        <v>96</v>
      </c>
      <c r="F50" s="393" t="n">
        <f aca="false">0.03*G50</f>
        <v>72</v>
      </c>
      <c r="G50" s="393" t="n">
        <f aca="false">S50</f>
        <v>2400</v>
      </c>
      <c r="H50" s="393" t="n">
        <f aca="false">0.6*B50</f>
        <v>1540.8</v>
      </c>
      <c r="I50" s="532"/>
      <c r="J50" s="532"/>
      <c r="K50" s="532"/>
      <c r="L50" s="532"/>
      <c r="M50" s="532"/>
      <c r="N50" s="393" t="n">
        <v>3094</v>
      </c>
      <c r="O50" s="393" t="n">
        <v>3154</v>
      </c>
      <c r="P50" s="390"/>
      <c r="Q50" s="392"/>
      <c r="R50" s="533" t="n">
        <v>40</v>
      </c>
      <c r="S50" s="393" t="n">
        <f aca="false">(O50-N50)*R50</f>
        <v>2400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26.25" hidden="false" customHeight="false" outlineLevel="0" collapsed="false">
      <c r="A51" s="531" t="s">
        <v>821</v>
      </c>
      <c r="B51" s="393" t="n">
        <f aca="false">G51+D51</f>
        <v>1369.6</v>
      </c>
      <c r="C51" s="393"/>
      <c r="D51" s="393" t="n">
        <f aca="false">E51+F51</f>
        <v>89.6</v>
      </c>
      <c r="E51" s="393" t="n">
        <f aca="false">0.04*G51</f>
        <v>51.2</v>
      </c>
      <c r="F51" s="393" t="n">
        <f aca="false">0.03*G51</f>
        <v>38.4</v>
      </c>
      <c r="G51" s="393" t="n">
        <f aca="false">S51</f>
        <v>1280</v>
      </c>
      <c r="H51" s="393" t="n">
        <f aca="false">0.6*B51</f>
        <v>821.76</v>
      </c>
      <c r="I51" s="532"/>
      <c r="J51" s="532"/>
      <c r="K51" s="532"/>
      <c r="L51" s="532"/>
      <c r="M51" s="532"/>
      <c r="N51" s="393" t="n">
        <v>2483</v>
      </c>
      <c r="O51" s="393" t="n">
        <v>2515</v>
      </c>
      <c r="P51" s="390"/>
      <c r="Q51" s="392"/>
      <c r="R51" s="533" t="n">
        <v>40</v>
      </c>
      <c r="S51" s="393" t="n">
        <f aca="false">(O51-N51)*R51</f>
        <v>1280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26.25" hidden="false" customHeight="false" outlineLevel="0" collapsed="false">
      <c r="A52" s="531" t="s">
        <v>822</v>
      </c>
      <c r="B52" s="393" t="n">
        <f aca="false">G52+D52</f>
        <v>1840.4</v>
      </c>
      <c r="C52" s="393"/>
      <c r="D52" s="393" t="n">
        <f aca="false">E52+F52</f>
        <v>120.4</v>
      </c>
      <c r="E52" s="393" t="n">
        <f aca="false">0.04*G52</f>
        <v>68.8</v>
      </c>
      <c r="F52" s="393" t="n">
        <f aca="false">0.03*G52</f>
        <v>51.6</v>
      </c>
      <c r="G52" s="393" t="n">
        <f aca="false">S52</f>
        <v>1720</v>
      </c>
      <c r="H52" s="393" t="n">
        <f aca="false">0.6*B52</f>
        <v>1104.24</v>
      </c>
      <c r="I52" s="532"/>
      <c r="J52" s="532"/>
      <c r="K52" s="532"/>
      <c r="L52" s="532"/>
      <c r="M52" s="532"/>
      <c r="N52" s="393" t="n">
        <v>5157</v>
      </c>
      <c r="O52" s="393" t="n">
        <v>5200</v>
      </c>
      <c r="P52" s="390"/>
      <c r="Q52" s="392"/>
      <c r="R52" s="533" t="n">
        <v>40</v>
      </c>
      <c r="S52" s="393" t="n">
        <f aca="false">(O52-N52)*R52</f>
        <v>1720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26.25" hidden="false" customHeight="false" outlineLevel="0" collapsed="false">
      <c r="A53" s="531" t="s">
        <v>823</v>
      </c>
      <c r="B53" s="393" t="n">
        <f aca="false">G53+D53</f>
        <v>7875.2</v>
      </c>
      <c r="C53" s="393"/>
      <c r="D53" s="393" t="n">
        <f aca="false">E53+F53</f>
        <v>515.2</v>
      </c>
      <c r="E53" s="393" t="n">
        <f aca="false">0.04*G53</f>
        <v>294.4</v>
      </c>
      <c r="F53" s="393" t="n">
        <f aca="false">0.03*G53</f>
        <v>220.8</v>
      </c>
      <c r="G53" s="393" t="n">
        <f aca="false">S53</f>
        <v>7360</v>
      </c>
      <c r="H53" s="393" t="n">
        <f aca="false">0.6*B53</f>
        <v>4725.12</v>
      </c>
      <c r="I53" s="532"/>
      <c r="J53" s="532"/>
      <c r="K53" s="532"/>
      <c r="L53" s="532"/>
      <c r="M53" s="532"/>
      <c r="N53" s="393" t="n">
        <v>29572</v>
      </c>
      <c r="O53" s="393" t="n">
        <v>29756</v>
      </c>
      <c r="P53" s="390"/>
      <c r="Q53" s="392"/>
      <c r="R53" s="533" t="n">
        <v>40</v>
      </c>
      <c r="S53" s="393" t="n">
        <f aca="false">(O53-N53)*R53</f>
        <v>7360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26.25" hidden="false" customHeight="false" outlineLevel="0" collapsed="false">
      <c r="A54" s="531" t="s">
        <v>824</v>
      </c>
      <c r="B54" s="393" t="n">
        <f aca="false">G54+D54</f>
        <v>4494</v>
      </c>
      <c r="C54" s="393"/>
      <c r="D54" s="393" t="n">
        <f aca="false">E54+F54</f>
        <v>294</v>
      </c>
      <c r="E54" s="393" t="n">
        <f aca="false">0.04*G54</f>
        <v>168</v>
      </c>
      <c r="F54" s="393" t="n">
        <f aca="false">0.03*G54</f>
        <v>126</v>
      </c>
      <c r="G54" s="393" t="n">
        <f aca="false">S54</f>
        <v>4200</v>
      </c>
      <c r="H54" s="393" t="n">
        <f aca="false">0.6*B54</f>
        <v>2696.4</v>
      </c>
      <c r="I54" s="532"/>
      <c r="J54" s="532"/>
      <c r="K54" s="532"/>
      <c r="L54" s="532"/>
      <c r="M54" s="532"/>
      <c r="N54" s="393" t="n">
        <v>9159</v>
      </c>
      <c r="O54" s="393" t="n">
        <v>9264</v>
      </c>
      <c r="P54" s="390"/>
      <c r="Q54" s="392"/>
      <c r="R54" s="533" t="n">
        <v>40</v>
      </c>
      <c r="S54" s="393" t="n">
        <f aca="false">(O54-N54)*R54</f>
        <v>4200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26.25" hidden="false" customHeight="false" outlineLevel="0" collapsed="false">
      <c r="A55" s="531" t="s">
        <v>825</v>
      </c>
      <c r="B55" s="393" t="n">
        <f aca="false">G55+D55</f>
        <v>1112.8</v>
      </c>
      <c r="C55" s="393"/>
      <c r="D55" s="393" t="n">
        <f aca="false">E55+F55</f>
        <v>72.8</v>
      </c>
      <c r="E55" s="393" t="n">
        <f aca="false">0.04*G55</f>
        <v>41.6</v>
      </c>
      <c r="F55" s="393" t="n">
        <f aca="false">0.03*G55</f>
        <v>31.2</v>
      </c>
      <c r="G55" s="393" t="n">
        <f aca="false">S55</f>
        <v>1040</v>
      </c>
      <c r="H55" s="393" t="n">
        <f aca="false">0.6*B55</f>
        <v>667.68</v>
      </c>
      <c r="I55" s="532"/>
      <c r="J55" s="532"/>
      <c r="K55" s="532"/>
      <c r="L55" s="532"/>
      <c r="M55" s="532"/>
      <c r="N55" s="393" t="n">
        <v>2019</v>
      </c>
      <c r="O55" s="393" t="n">
        <v>2045</v>
      </c>
      <c r="P55" s="390"/>
      <c r="Q55" s="392"/>
      <c r="R55" s="533" t="n">
        <v>40</v>
      </c>
      <c r="S55" s="393" t="n">
        <f aca="false">(O55-N55)*R55</f>
        <v>1040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26.25" hidden="false" customHeight="false" outlineLevel="0" collapsed="false">
      <c r="A56" s="531" t="s">
        <v>826</v>
      </c>
      <c r="B56" s="393" t="n">
        <f aca="false">G56+D56</f>
        <v>13867.2</v>
      </c>
      <c r="C56" s="393"/>
      <c r="D56" s="393" t="n">
        <f aca="false">E56+F56</f>
        <v>907.2</v>
      </c>
      <c r="E56" s="393" t="n">
        <f aca="false">0.04*G56</f>
        <v>518.4</v>
      </c>
      <c r="F56" s="393" t="n">
        <f aca="false">0.03*G56</f>
        <v>388.8</v>
      </c>
      <c r="G56" s="393" t="n">
        <f aca="false">S56</f>
        <v>12960</v>
      </c>
      <c r="H56" s="393" t="n">
        <f aca="false">0.6*B56</f>
        <v>8320.32</v>
      </c>
      <c r="I56" s="532"/>
      <c r="J56" s="532"/>
      <c r="K56" s="532"/>
      <c r="L56" s="532"/>
      <c r="M56" s="532"/>
      <c r="N56" s="393" t="n">
        <v>41743</v>
      </c>
      <c r="O56" s="393" t="n">
        <v>42067</v>
      </c>
      <c r="P56" s="390"/>
      <c r="Q56" s="392"/>
      <c r="R56" s="533" t="n">
        <v>40</v>
      </c>
      <c r="S56" s="393" t="n">
        <f aca="false">(O56-N56)*R56</f>
        <v>12960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26.25" hidden="false" customHeight="false" outlineLevel="0" collapsed="false">
      <c r="A57" s="531" t="s">
        <v>827</v>
      </c>
      <c r="B57" s="393" t="n">
        <f aca="false">G57+D57</f>
        <v>6676.8</v>
      </c>
      <c r="C57" s="393"/>
      <c r="D57" s="393" t="n">
        <f aca="false">E57+F57</f>
        <v>436.8</v>
      </c>
      <c r="E57" s="393" t="n">
        <f aca="false">0.04*G57</f>
        <v>249.6</v>
      </c>
      <c r="F57" s="393" t="n">
        <f aca="false">0.03*G57</f>
        <v>187.2</v>
      </c>
      <c r="G57" s="393" t="n">
        <f aca="false">S57</f>
        <v>6240</v>
      </c>
      <c r="H57" s="393" t="n">
        <f aca="false">0.6*B57</f>
        <v>4006.08</v>
      </c>
      <c r="I57" s="532"/>
      <c r="J57" s="532"/>
      <c r="K57" s="532"/>
      <c r="L57" s="532"/>
      <c r="M57" s="532"/>
      <c r="N57" s="393" t="n">
        <v>11462</v>
      </c>
      <c r="O57" s="393" t="n">
        <v>11618</v>
      </c>
      <c r="P57" s="390"/>
      <c r="Q57" s="392"/>
      <c r="R57" s="533" t="n">
        <v>40</v>
      </c>
      <c r="S57" s="393" t="n">
        <f aca="false">(O57-N57)*R57</f>
        <v>6240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26.25" hidden="false" customHeight="fals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26.25" hidden="false" customHeight="false" outlineLevel="0" collapsed="false">
      <c r="A59" s="531" t="s">
        <v>829</v>
      </c>
      <c r="B59" s="540" t="n">
        <f aca="false">G59+D59</f>
        <v>3509.6</v>
      </c>
      <c r="C59" s="540"/>
      <c r="D59" s="540" t="n">
        <f aca="false">E59+F59</f>
        <v>229.6</v>
      </c>
      <c r="E59" s="540" t="n">
        <f aca="false">0.04*G59</f>
        <v>131.2</v>
      </c>
      <c r="F59" s="540" t="n">
        <f aca="false">0.03*G59</f>
        <v>98.4</v>
      </c>
      <c r="G59" s="540" t="n">
        <f aca="false">S59</f>
        <v>3280</v>
      </c>
      <c r="H59" s="540" t="n">
        <f aca="false">0.6*B59</f>
        <v>2105.76</v>
      </c>
      <c r="I59" s="532"/>
      <c r="J59" s="532"/>
      <c r="K59" s="532"/>
      <c r="L59" s="532"/>
      <c r="M59" s="532"/>
      <c r="N59" s="540" t="n">
        <v>1106</v>
      </c>
      <c r="O59" s="540" t="n">
        <v>1188</v>
      </c>
      <c r="P59" s="390"/>
      <c r="Q59" s="541"/>
      <c r="R59" s="542" t="n">
        <v>40</v>
      </c>
      <c r="S59" s="540" t="n">
        <f aca="false">(O59-N59)*R59</f>
        <v>3280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26.25" hidden="false" customHeight="false" outlineLevel="0" collapsed="false">
      <c r="A60" s="531" t="s">
        <v>830</v>
      </c>
      <c r="B60" s="393" t="n">
        <f aca="false">G60+D60</f>
        <v>3787.8</v>
      </c>
      <c r="C60" s="393"/>
      <c r="D60" s="393" t="n">
        <f aca="false">E60+F60</f>
        <v>247.8</v>
      </c>
      <c r="E60" s="393" t="n">
        <f aca="false">0.04*G60</f>
        <v>141.6</v>
      </c>
      <c r="F60" s="393" t="n">
        <f aca="false">0.03*G60</f>
        <v>106.2</v>
      </c>
      <c r="G60" s="393" t="n">
        <f aca="false">S60</f>
        <v>3540</v>
      </c>
      <c r="H60" s="393" t="n">
        <f aca="false">0.6*B60</f>
        <v>2272.68</v>
      </c>
      <c r="I60" s="543"/>
      <c r="J60" s="543"/>
      <c r="K60" s="543"/>
      <c r="L60" s="543"/>
      <c r="M60" s="543"/>
      <c r="N60" s="393" t="n">
        <v>1447</v>
      </c>
      <c r="O60" s="393" t="n">
        <v>1565</v>
      </c>
      <c r="P60" s="544"/>
      <c r="Q60" s="392"/>
      <c r="R60" s="533" t="n">
        <v>30</v>
      </c>
      <c r="S60" s="393" t="n">
        <f aca="false">(O60-N60)*R60</f>
        <v>3540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26.25" hidden="false" customHeight="false" outlineLevel="0" collapsed="false">
      <c r="A61" s="545" t="s">
        <v>831</v>
      </c>
      <c r="B61" s="206" t="n">
        <f aca="false">G61</f>
        <v>1387</v>
      </c>
      <c r="C61" s="207"/>
      <c r="D61" s="206" t="n">
        <f aca="false">E61+F61</f>
        <v>97.09</v>
      </c>
      <c r="E61" s="206" t="n">
        <f aca="false">0.04*G61</f>
        <v>55.48</v>
      </c>
      <c r="F61" s="206" t="n">
        <f aca="false">0.03*G61</f>
        <v>41.61</v>
      </c>
      <c r="G61" s="207" t="n">
        <f aca="false">S61</f>
        <v>1387</v>
      </c>
      <c r="H61" s="546" t="n">
        <f aca="false">B61*0.4</f>
        <v>554.8</v>
      </c>
      <c r="I61" s="216"/>
      <c r="J61" s="216"/>
      <c r="K61" s="216"/>
      <c r="L61" s="216"/>
      <c r="M61" s="216"/>
      <c r="N61" s="207" t="n">
        <v>3751</v>
      </c>
      <c r="O61" s="207" t="n">
        <v>5138</v>
      </c>
      <c r="P61" s="547"/>
      <c r="Q61" s="548"/>
      <c r="R61" s="548" t="n">
        <v>1</v>
      </c>
      <c r="S61" s="207" t="n">
        <f aca="false">(O61-N61)*R61</f>
        <v>1387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26.25" hidden="false" customHeight="false" outlineLevel="0" collapsed="false">
      <c r="A62" s="549" t="s">
        <v>832</v>
      </c>
      <c r="B62" s="395" t="n">
        <f aca="false">SUM(B33:B61)-B44-12839</f>
        <v>106408.5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 t="s">
        <v>918</v>
      </c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26.25" hidden="false" customHeight="fals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26.25" hidden="false" customHeight="false" outlineLevel="0" collapsed="false">
      <c r="A64" s="527"/>
      <c r="B64" s="206" t="n">
        <f aca="false">G64</f>
        <v>895</v>
      </c>
      <c r="C64" s="207"/>
      <c r="D64" s="206" t="n">
        <f aca="false">E64+F64</f>
        <v>62.65</v>
      </c>
      <c r="E64" s="206" t="n">
        <f aca="false">0.04*G64</f>
        <v>35.8</v>
      </c>
      <c r="F64" s="206" t="n">
        <f aca="false">0.03*G64</f>
        <v>26.85</v>
      </c>
      <c r="G64" s="207" t="n">
        <f aca="false">S64</f>
        <v>895</v>
      </c>
      <c r="H64" s="546" t="n">
        <f aca="false">B64*0.4</f>
        <v>358</v>
      </c>
      <c r="I64" s="216"/>
      <c r="J64" s="216"/>
      <c r="K64" s="216"/>
      <c r="L64" s="216"/>
      <c r="M64" s="216"/>
      <c r="N64" s="207" t="n">
        <v>19593</v>
      </c>
      <c r="O64" s="207" t="n">
        <v>20488</v>
      </c>
      <c r="P64" s="547"/>
      <c r="Q64" s="548"/>
      <c r="R64" s="548" t="n">
        <v>1</v>
      </c>
      <c r="S64" s="207" t="n">
        <f aca="false">(O64-N64)*R64</f>
        <v>895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25.5" hidden="false" customHeight="true" outlineLevel="0" collapsed="false">
      <c r="A65" s="551" t="s">
        <v>833</v>
      </c>
      <c r="B65" s="389" t="n">
        <f aca="false">(G65+D65)</f>
        <v>327105.420000001</v>
      </c>
      <c r="C65" s="389"/>
      <c r="D65" s="389" t="n">
        <f aca="false">E65+F65</f>
        <v>21399.4200000001</v>
      </c>
      <c r="E65" s="389" t="n">
        <f aca="false">0.04*G65</f>
        <v>12228.24</v>
      </c>
      <c r="F65" s="389" t="n">
        <f aca="false">0.03*G65</f>
        <v>9171.18000000004</v>
      </c>
      <c r="G65" s="389" t="n">
        <f aca="false">(S65+S66)</f>
        <v>305706.000000001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77889.32</v>
      </c>
      <c r="O65" s="391" t="n">
        <v>78385.07</v>
      </c>
      <c r="P65" s="390"/>
      <c r="Q65" s="392" t="s">
        <v>835</v>
      </c>
      <c r="R65" s="389" t="n">
        <v>300</v>
      </c>
      <c r="S65" s="393" t="n">
        <f aca="false">(O65-N65)*R65</f>
        <v>148725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26.25" hidden="false" customHeight="fals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72003.4</v>
      </c>
      <c r="O66" s="391" t="n">
        <v>72526.67</v>
      </c>
      <c r="P66" s="390"/>
      <c r="Q66" s="392" t="s">
        <v>835</v>
      </c>
      <c r="R66" s="389" t="n">
        <v>300</v>
      </c>
      <c r="S66" s="393" t="n">
        <f aca="false">(O66-N66)*R66</f>
        <v>156981.000000001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B65-(B62+B44+B86+'Январь 2021  '!C328)</f>
        <v>96581.3700000013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6038</v>
      </c>
      <c r="C78" s="207"/>
      <c r="D78" s="206" t="n">
        <f aca="false">E78+F78</f>
        <v>422.66</v>
      </c>
      <c r="E78" s="206" t="n">
        <f aca="false">0.04*G78</f>
        <v>241.52</v>
      </c>
      <c r="F78" s="206" t="n">
        <f aca="false">0.03*G78</f>
        <v>181.14</v>
      </c>
      <c r="G78" s="207" t="n">
        <f aca="false">S78</f>
        <v>6038</v>
      </c>
      <c r="H78" s="546" t="n">
        <f aca="false">B78*0.4</f>
        <v>2415.2</v>
      </c>
      <c r="I78" s="216"/>
      <c r="J78" s="216"/>
      <c r="K78" s="216"/>
      <c r="L78" s="216"/>
      <c r="M78" s="216"/>
      <c r="N78" s="206" t="n">
        <v>90074</v>
      </c>
      <c r="O78" s="148" t="n">
        <v>96112</v>
      </c>
      <c r="P78" s="466"/>
      <c r="Q78" s="498"/>
      <c r="R78" s="498" t="n">
        <v>1</v>
      </c>
      <c r="S78" s="149" t="n">
        <f aca="false">(O78-N78)*R78</f>
        <v>6038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1282.93</v>
      </c>
      <c r="C79" s="206"/>
      <c r="D79" s="206" t="n">
        <f aca="false">E79+F79</f>
        <v>83.93</v>
      </c>
      <c r="E79" s="206" t="n">
        <f aca="false">0.04*G79</f>
        <v>47.96</v>
      </c>
      <c r="F79" s="206" t="n">
        <f aca="false">0.03*G79</f>
        <v>35.97</v>
      </c>
      <c r="G79" s="206" t="n">
        <f aca="false">S79</f>
        <v>1199</v>
      </c>
      <c r="H79" s="206" t="n">
        <f aca="false">0.6*B79</f>
        <v>769.758</v>
      </c>
      <c r="I79" s="208"/>
      <c r="J79" s="208"/>
      <c r="K79" s="208"/>
      <c r="L79" s="208"/>
      <c r="M79" s="208" t="s">
        <v>170</v>
      </c>
      <c r="N79" s="206" t="n">
        <v>35288</v>
      </c>
      <c r="O79" s="148" t="n">
        <v>36487</v>
      </c>
      <c r="P79" s="204"/>
      <c r="Q79" s="276"/>
      <c r="R79" s="239" t="n">
        <v>1</v>
      </c>
      <c r="S79" s="148" t="n">
        <f aca="false">(O79-N79)*R79</f>
        <v>1199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1201.61</v>
      </c>
      <c r="C80" s="329"/>
      <c r="D80" s="329" t="n">
        <f aca="false">E80+F80</f>
        <v>78.61</v>
      </c>
      <c r="E80" s="329" t="n">
        <f aca="false">0.04*G80</f>
        <v>44.92</v>
      </c>
      <c r="F80" s="329" t="n">
        <f aca="false">0.03*G80</f>
        <v>33.69</v>
      </c>
      <c r="G80" s="329" t="n">
        <f aca="false">S80</f>
        <v>1123</v>
      </c>
      <c r="H80" s="329"/>
      <c r="I80" s="208"/>
      <c r="J80" s="208"/>
      <c r="K80" s="208"/>
      <c r="L80" s="208"/>
      <c r="M80" s="208" t="s">
        <v>340</v>
      </c>
      <c r="N80" s="329" t="n">
        <v>27977</v>
      </c>
      <c r="O80" s="194" t="n">
        <v>29100</v>
      </c>
      <c r="P80" s="237"/>
      <c r="Q80" s="561"/>
      <c r="R80" s="194" t="n">
        <v>1</v>
      </c>
      <c r="S80" s="148" t="n">
        <f aca="false">(O80-N80)*R80</f>
        <v>1123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162.64</v>
      </c>
      <c r="C82" s="329"/>
      <c r="D82" s="329" t="n">
        <f aca="false">E82+F82</f>
        <v>10.64</v>
      </c>
      <c r="E82" s="329" t="n">
        <f aca="false">0.04*G82</f>
        <v>6.08</v>
      </c>
      <c r="F82" s="329" t="n">
        <f aca="false">0.03*G82</f>
        <v>4.56</v>
      </c>
      <c r="G82" s="329" t="n">
        <f aca="false">S82</f>
        <v>152</v>
      </c>
      <c r="H82" s="329"/>
      <c r="I82" s="208"/>
      <c r="J82" s="208"/>
      <c r="K82" s="208"/>
      <c r="L82" s="208"/>
      <c r="M82" s="208" t="s">
        <v>340</v>
      </c>
      <c r="N82" s="329" t="n">
        <v>4764</v>
      </c>
      <c r="O82" s="194" t="n">
        <v>4916</v>
      </c>
      <c r="P82" s="237"/>
      <c r="Q82" s="561"/>
      <c r="R82" s="194" t="n">
        <v>1</v>
      </c>
      <c r="S82" s="194" t="n">
        <f aca="false">O82-N82</f>
        <v>152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740.44</v>
      </c>
      <c r="C83" s="206"/>
      <c r="D83" s="206" t="n">
        <f aca="false">E83+F83</f>
        <v>48.44</v>
      </c>
      <c r="E83" s="206" t="n">
        <f aca="false">0.04*G83</f>
        <v>27.68</v>
      </c>
      <c r="F83" s="206" t="n">
        <f aca="false">0.03*G83</f>
        <v>20.76</v>
      </c>
      <c r="G83" s="206" t="n">
        <f aca="false">S83</f>
        <v>692</v>
      </c>
      <c r="H83" s="206" t="n">
        <f aca="false">0.6*B83</f>
        <v>444.264</v>
      </c>
      <c r="I83" s="208"/>
      <c r="J83" s="208"/>
      <c r="K83" s="208"/>
      <c r="L83" s="208"/>
      <c r="M83" s="208"/>
      <c r="N83" s="206" t="n">
        <v>24162</v>
      </c>
      <c r="O83" s="206" t="n">
        <v>24854</v>
      </c>
      <c r="P83" s="9"/>
      <c r="Q83" s="151"/>
      <c r="R83" s="206" t="n">
        <v>1</v>
      </c>
      <c r="S83" s="206" t="n">
        <f aca="false">(O83-N83)*R83</f>
        <v>692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225.77</v>
      </c>
      <c r="C84" s="329"/>
      <c r="D84" s="329" t="n">
        <f aca="false">E84+F84</f>
        <v>14.77</v>
      </c>
      <c r="E84" s="329" t="n">
        <f aca="false">0.04*G84</f>
        <v>8.44</v>
      </c>
      <c r="F84" s="329" t="n">
        <f aca="false">0.03*G84</f>
        <v>6.33</v>
      </c>
      <c r="G84" s="329" t="n">
        <f aca="false">S84</f>
        <v>211</v>
      </c>
      <c r="H84" s="329"/>
      <c r="I84" s="208"/>
      <c r="J84" s="208"/>
      <c r="K84" s="208"/>
      <c r="L84" s="208"/>
      <c r="M84" s="208" t="s">
        <v>340</v>
      </c>
      <c r="N84" s="329" t="n">
        <v>12796</v>
      </c>
      <c r="O84" s="194" t="n">
        <v>13007</v>
      </c>
      <c r="P84" s="237"/>
      <c r="Q84" s="561"/>
      <c r="R84" s="194" t="n">
        <v>1</v>
      </c>
      <c r="S84" s="194" t="n">
        <f aca="false">O84-N84</f>
        <v>211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4889</v>
      </c>
      <c r="C85" s="207"/>
      <c r="D85" s="206" t="n">
        <f aca="false">E85+F85</f>
        <v>342.23</v>
      </c>
      <c r="E85" s="206" t="n">
        <f aca="false">0.04*G85</f>
        <v>195.56</v>
      </c>
      <c r="F85" s="206" t="n">
        <f aca="false">0.03*G85</f>
        <v>146.67</v>
      </c>
      <c r="G85" s="207" t="n">
        <f aca="false">S85</f>
        <v>4889</v>
      </c>
      <c r="H85" s="546" t="n">
        <f aca="false">B85*0.4</f>
        <v>1955.6</v>
      </c>
      <c r="I85" s="216"/>
      <c r="J85" s="216"/>
      <c r="K85" s="216"/>
      <c r="L85" s="216"/>
      <c r="M85" s="216"/>
      <c r="N85" s="207" t="n">
        <v>106255</v>
      </c>
      <c r="O85" s="149" t="n">
        <v>111144</v>
      </c>
      <c r="P85" s="466"/>
      <c r="Q85" s="498"/>
      <c r="R85" s="498" t="n">
        <v>1</v>
      </c>
      <c r="S85" s="149" t="n">
        <f aca="false">(O85-N85)*R85</f>
        <v>4889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15935.39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299" activePane="bottomRight" state="frozen"/>
      <selection pane="topLeft" activeCell="A1" activeCellId="0" sqref="A1"/>
      <selection pane="topRight" activeCell="B1" activeCellId="0" sqref="B1"/>
      <selection pane="bottomLeft" activeCell="A299" activeCellId="0" sqref="A299"/>
      <selection pane="bottomRight" activeCell="R342" activeCellId="0" sqref="R34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28.14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31.14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57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false" outlineLevel="0" max="18" min="18" style="1" width="37.14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3768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3768</v>
      </c>
      <c r="I8" s="32" t="n">
        <f aca="false">0.4*C8</f>
        <v>1507.2</v>
      </c>
      <c r="J8" s="33"/>
      <c r="K8" s="33"/>
      <c r="L8" s="33"/>
      <c r="M8" s="34"/>
      <c r="N8" s="35"/>
      <c r="O8" s="32" t="n">
        <v>598630</v>
      </c>
      <c r="P8" s="32" t="n">
        <v>601438</v>
      </c>
      <c r="Q8" s="36"/>
      <c r="R8" s="37"/>
      <c r="S8" s="32" t="n">
        <v>1</v>
      </c>
      <c r="T8" s="32" t="n">
        <f aca="false">(P8-O8)*S8</f>
        <v>2808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274892</v>
      </c>
      <c r="P9" s="40" t="n">
        <v>275852</v>
      </c>
      <c r="Q9" s="36"/>
      <c r="R9" s="41"/>
      <c r="S9" s="40" t="n">
        <v>1</v>
      </c>
      <c r="T9" s="32" t="n">
        <f aca="false">(P9-O9)*S9</f>
        <v>960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15368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15368</v>
      </c>
      <c r="I10" s="32" t="n">
        <f aca="false">0.4*C10</f>
        <v>6147.2</v>
      </c>
      <c r="J10" s="33"/>
      <c r="K10" s="33"/>
      <c r="L10" s="33"/>
      <c r="M10" s="33"/>
      <c r="N10" s="35"/>
      <c r="O10" s="40" t="n">
        <v>6132.2</v>
      </c>
      <c r="P10" s="40" t="n">
        <v>6852.6</v>
      </c>
      <c r="Q10" s="36"/>
      <c r="R10" s="42"/>
      <c r="S10" s="40" t="n">
        <v>15</v>
      </c>
      <c r="T10" s="32" t="n">
        <f aca="false">(P10-O10)*S10</f>
        <v>10806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53221</v>
      </c>
      <c r="P11" s="40" t="n">
        <v>57783</v>
      </c>
      <c r="Q11" s="36"/>
      <c r="R11" s="42"/>
      <c r="S11" s="40" t="n">
        <v>1</v>
      </c>
      <c r="T11" s="32" t="n">
        <f aca="false">(P11-O11)*S11</f>
        <v>4562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18043.7999999999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51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12292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12292</v>
      </c>
      <c r="I14" s="32" t="n">
        <f aca="false">0.4*C14</f>
        <v>4916.8</v>
      </c>
      <c r="J14" s="63" t="s">
        <v>16</v>
      </c>
      <c r="K14" s="63"/>
      <c r="L14" s="63"/>
      <c r="M14" s="35"/>
      <c r="N14" s="35"/>
      <c r="O14" s="32" t="n">
        <v>2945.1</v>
      </c>
      <c r="P14" s="32" t="n">
        <v>3559.7</v>
      </c>
      <c r="Q14" s="37" t="s">
        <v>29</v>
      </c>
      <c r="R14" s="37"/>
      <c r="S14" s="32" t="n">
        <v>20</v>
      </c>
      <c r="T14" s="32" t="n">
        <f aca="false">(P14-O14)*S14</f>
        <v>12292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654</v>
      </c>
      <c r="D15" s="45"/>
      <c r="E15" s="45"/>
      <c r="F15" s="45"/>
      <c r="G15" s="45"/>
      <c r="H15" s="45" t="n">
        <f aca="false">T15</f>
        <v>654</v>
      </c>
      <c r="I15" s="45" t="n">
        <f aca="false">0.2*C15</f>
        <v>130.8</v>
      </c>
      <c r="J15" s="47"/>
      <c r="K15" s="47"/>
      <c r="L15" s="47"/>
      <c r="M15" s="48"/>
      <c r="N15" s="48"/>
      <c r="O15" s="45" t="n">
        <v>0</v>
      </c>
      <c r="P15" s="45" t="n">
        <v>654</v>
      </c>
      <c r="Q15" s="67" t="s">
        <v>35</v>
      </c>
      <c r="R15" s="67"/>
      <c r="S15" s="45" t="n">
        <v>1</v>
      </c>
      <c r="T15" s="45" t="n">
        <f aca="false">P15-O15</f>
        <v>654</v>
      </c>
      <c r="U15" s="50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1300</v>
      </c>
      <c r="D16" s="32"/>
      <c r="E16" s="32" t="n">
        <f aca="false">F16+G16</f>
        <v>91</v>
      </c>
      <c r="F16" s="32" t="n">
        <f aca="false">0.04*H16</f>
        <v>52</v>
      </c>
      <c r="G16" s="32" t="n">
        <f aca="false">0.03*H16</f>
        <v>39</v>
      </c>
      <c r="H16" s="32" t="n">
        <f aca="false">T16</f>
        <v>1300</v>
      </c>
      <c r="I16" s="32" t="n">
        <f aca="false">0.6*C16</f>
        <v>780</v>
      </c>
      <c r="J16" s="35"/>
      <c r="K16" s="35"/>
      <c r="L16" s="35"/>
      <c r="M16" s="35"/>
      <c r="N16" s="35"/>
      <c r="O16" s="32" t="n">
        <v>50750</v>
      </c>
      <c r="P16" s="32" t="n">
        <v>52050</v>
      </c>
      <c r="Q16" s="36"/>
      <c r="R16" s="68"/>
      <c r="S16" s="69" t="n">
        <v>1</v>
      </c>
      <c r="T16" s="32" t="n">
        <f aca="false">(P16-O16)*S16</f>
        <v>1300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9338</v>
      </c>
      <c r="D17" s="45"/>
      <c r="E17" s="45"/>
      <c r="F17" s="45"/>
      <c r="G17" s="45"/>
      <c r="H17" s="45" t="n">
        <f aca="false">T17</f>
        <v>9338</v>
      </c>
      <c r="I17" s="45" t="n">
        <f aca="false">0.2*C17</f>
        <v>1867.6</v>
      </c>
      <c r="J17" s="47"/>
      <c r="K17" s="47"/>
      <c r="L17" s="47"/>
      <c r="M17" s="48"/>
      <c r="N17" s="48"/>
      <c r="O17" s="45" t="n">
        <v>589705</v>
      </c>
      <c r="P17" s="45" t="n">
        <v>599043</v>
      </c>
      <c r="Q17" s="67" t="s">
        <v>35</v>
      </c>
      <c r="R17" s="67"/>
      <c r="S17" s="45" t="n">
        <v>1</v>
      </c>
      <c r="T17" s="45" t="n">
        <f aca="false">P17-O17</f>
        <v>9338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1084.98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1084.98</v>
      </c>
      <c r="I18" s="32" t="n">
        <f aca="false">T20</f>
        <v>0</v>
      </c>
      <c r="J18" s="35"/>
      <c r="K18" s="63"/>
      <c r="L18" s="63"/>
      <c r="M18" s="35"/>
      <c r="N18" s="35"/>
      <c r="O18" s="70" t="n">
        <v>864.7945</v>
      </c>
      <c r="P18" s="70" t="n">
        <v>891.919</v>
      </c>
      <c r="Q18" s="37" t="s">
        <v>39</v>
      </c>
      <c r="R18" s="37"/>
      <c r="S18" s="32" t="n">
        <v>40</v>
      </c>
      <c r="T18" s="32" t="n">
        <f aca="false">(P18-O18)*S18</f>
        <v>1084.98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16314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16314</v>
      </c>
      <c r="I21" s="32" t="n">
        <f aca="false">0.4*C21</f>
        <v>6525.6</v>
      </c>
      <c r="J21" s="35"/>
      <c r="K21" s="63"/>
      <c r="L21" s="63"/>
      <c r="M21" s="35"/>
      <c r="N21" s="35"/>
      <c r="O21" s="32" t="n">
        <v>2782.3</v>
      </c>
      <c r="P21" s="32" t="n">
        <v>3598</v>
      </c>
      <c r="Q21" s="78"/>
      <c r="R21" s="78"/>
      <c r="S21" s="32" t="n">
        <v>20</v>
      </c>
      <c r="T21" s="32" t="n">
        <f aca="false">(P21-O21)*S21</f>
        <v>16314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153.01</v>
      </c>
      <c r="D22" s="32"/>
      <c r="E22" s="32" t="n">
        <f aca="false">F22+G22</f>
        <v>10.01</v>
      </c>
      <c r="F22" s="32" t="n">
        <f aca="false">0.04*H22</f>
        <v>5.72</v>
      </c>
      <c r="G22" s="32" t="n">
        <f aca="false">0.03*H22</f>
        <v>4.29</v>
      </c>
      <c r="H22" s="32" t="n">
        <f aca="false">T22</f>
        <v>143</v>
      </c>
      <c r="I22" s="32" t="n">
        <f aca="false">0.6*C22</f>
        <v>91.806</v>
      </c>
      <c r="J22" s="35"/>
      <c r="K22" s="35"/>
      <c r="L22" s="35"/>
      <c r="M22" s="35"/>
      <c r="N22" s="35"/>
      <c r="O22" s="32" t="n">
        <v>26532</v>
      </c>
      <c r="P22" s="32" t="n">
        <v>26675</v>
      </c>
      <c r="Q22" s="36"/>
      <c r="R22" s="68"/>
      <c r="S22" s="69" t="n">
        <v>1</v>
      </c>
      <c r="T22" s="32" t="n">
        <f aca="false">(P22-O22)*S22</f>
        <v>143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44"/>
      <c r="C24" s="80"/>
      <c r="D24" s="45"/>
      <c r="E24" s="45"/>
      <c r="F24" s="45"/>
      <c r="G24" s="45"/>
      <c r="H24" s="45"/>
      <c r="I24" s="80"/>
      <c r="J24" s="47"/>
      <c r="K24" s="47"/>
      <c r="L24" s="47"/>
      <c r="M24" s="48"/>
      <c r="N24" s="48"/>
      <c r="O24" s="45"/>
      <c r="P24" s="45"/>
      <c r="Q24" s="81"/>
      <c r="R24" s="81"/>
      <c r="S24" s="45"/>
      <c r="T24" s="45"/>
      <c r="U24" s="82"/>
      <c r="V24" s="51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30480.0000000017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30480.0000000017</v>
      </c>
      <c r="I25" s="32" t="n">
        <f aca="false">0.4*C25</f>
        <v>12192.0000000007</v>
      </c>
      <c r="J25" s="63"/>
      <c r="K25" s="63"/>
      <c r="L25" s="63"/>
      <c r="M25" s="35"/>
      <c r="N25" s="35"/>
      <c r="O25" s="32" t="n">
        <v>47402.2</v>
      </c>
      <c r="P25" s="32" t="n">
        <v>47503.8</v>
      </c>
      <c r="Q25" s="37" t="s">
        <v>52</v>
      </c>
      <c r="R25" s="37"/>
      <c r="S25" s="32" t="n">
        <v>300</v>
      </c>
      <c r="T25" s="32" t="n">
        <f aca="false">(P25-O25)*S25</f>
        <v>30480.0000000017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6023.99999999998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6023.99999999998</v>
      </c>
      <c r="I27" s="32" t="n">
        <f aca="false">0.4*C27</f>
        <v>2409.59999999999</v>
      </c>
      <c r="J27" s="63"/>
      <c r="K27" s="63"/>
      <c r="L27" s="63"/>
      <c r="M27" s="35"/>
      <c r="N27" s="35"/>
      <c r="O27" s="32" t="n">
        <v>3268</v>
      </c>
      <c r="P27" s="32" t="n">
        <v>3318.2</v>
      </c>
      <c r="Q27" s="36"/>
      <c r="R27" s="94"/>
      <c r="S27" s="32" t="n">
        <v>120</v>
      </c>
      <c r="T27" s="32" t="n">
        <f aca="false">(P27-O27)*S27</f>
        <v>6023.99999999998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660.00000000024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660.00000000024</v>
      </c>
      <c r="I28" s="32" t="n">
        <f aca="false">0.4*C28</f>
        <v>264.000000000096</v>
      </c>
      <c r="J28" s="63"/>
      <c r="K28" s="63"/>
      <c r="L28" s="63"/>
      <c r="M28" s="35"/>
      <c r="N28" s="35"/>
      <c r="O28" s="32" t="n">
        <v>14875.8</v>
      </c>
      <c r="P28" s="32" t="n">
        <v>14965.5</v>
      </c>
      <c r="Q28" s="36"/>
      <c r="R28" s="94"/>
      <c r="S28" s="32" t="n">
        <v>300</v>
      </c>
      <c r="T28" s="32" t="n">
        <f aca="false">(P28-O28)*S28-T32-T27</f>
        <v>660.00000000024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21982.3367999997</v>
      </c>
      <c r="D30" s="32"/>
      <c r="E30" s="32" t="n">
        <f aca="false">F30+G30</f>
        <v>1438.09679999998</v>
      </c>
      <c r="F30" s="32" t="n">
        <f aca="false">0.04*H30</f>
        <v>821.769599999988</v>
      </c>
      <c r="G30" s="32" t="n">
        <f aca="false">0.03*H30</f>
        <v>616.327199999991</v>
      </c>
      <c r="H30" s="32" t="n">
        <f aca="false">T30</f>
        <v>20544.2399999997</v>
      </c>
      <c r="I30" s="32" t="n">
        <f aca="false">T31</f>
        <v>54752.0000000001</v>
      </c>
      <c r="J30" s="63"/>
      <c r="K30" s="63"/>
      <c r="L30" s="63"/>
      <c r="M30" s="35"/>
      <c r="N30" s="35"/>
      <c r="O30" s="32" t="n">
        <v>40890.427</v>
      </c>
      <c r="P30" s="32" t="n">
        <v>41232.831</v>
      </c>
      <c r="Q30" s="36"/>
      <c r="R30" s="107"/>
      <c r="S30" s="32" t="n">
        <v>60</v>
      </c>
      <c r="T30" s="32" t="n">
        <f aca="false">(P30-O30)*S30</f>
        <v>20544.2399999997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54752.0000000001</v>
      </c>
      <c r="D31" s="32"/>
      <c r="E31" s="32" t="n">
        <f aca="false">F31+G31</f>
        <v>3832.64000000001</v>
      </c>
      <c r="F31" s="32" t="n">
        <f aca="false">0.04*H31</f>
        <v>2190.08</v>
      </c>
      <c r="G31" s="32" t="n">
        <f aca="false">0.03*H31</f>
        <v>1642.56</v>
      </c>
      <c r="H31" s="32" t="n">
        <f aca="false">T31</f>
        <v>54752.0000000001</v>
      </c>
      <c r="I31" s="32" t="n">
        <f aca="false">0.6*C31</f>
        <v>32851.2000000001</v>
      </c>
      <c r="J31" s="35"/>
      <c r="K31" s="35"/>
      <c r="L31" s="35"/>
      <c r="M31" s="35"/>
      <c r="N31" s="35"/>
      <c r="O31" s="32" t="n">
        <v>8393.9</v>
      </c>
      <c r="P31" s="32" t="n">
        <v>8736.1</v>
      </c>
      <c r="Q31" s="36"/>
      <c r="R31" s="68"/>
      <c r="S31" s="69" t="n">
        <v>160</v>
      </c>
      <c r="T31" s="32" t="n">
        <f aca="false">(P31-O31)*S31</f>
        <v>54752.0000000001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21641.82</v>
      </c>
      <c r="D32" s="32"/>
      <c r="E32" s="32" t="n">
        <f aca="false">F32+G32</f>
        <v>1415.82</v>
      </c>
      <c r="F32" s="32" t="n">
        <f aca="false">0.04*H32</f>
        <v>809.04</v>
      </c>
      <c r="G32" s="32" t="n">
        <f aca="false">0.03*H32</f>
        <v>606.78</v>
      </c>
      <c r="H32" s="32" t="n">
        <f aca="false">T32</f>
        <v>20226</v>
      </c>
      <c r="I32" s="109" t="n">
        <f aca="false">T33-I34</f>
        <v>1575</v>
      </c>
      <c r="J32" s="63"/>
      <c r="K32" s="63"/>
      <c r="L32" s="63"/>
      <c r="M32" s="35"/>
      <c r="N32" s="35"/>
      <c r="O32" s="32" t="n">
        <v>16.2</v>
      </c>
      <c r="P32" s="32" t="n">
        <v>353.3</v>
      </c>
      <c r="Q32" s="36"/>
      <c r="R32" s="107"/>
      <c r="S32" s="32" t="n">
        <v>60</v>
      </c>
      <c r="T32" s="32" t="n">
        <f aca="false">(P32-O32)*S32</f>
        <v>20226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1685.25</v>
      </c>
      <c r="D33" s="32"/>
      <c r="E33" s="32" t="n">
        <f aca="false">F33+G33</f>
        <v>110.25</v>
      </c>
      <c r="F33" s="32" t="n">
        <f aca="false">0.04*H33</f>
        <v>63</v>
      </c>
      <c r="G33" s="32" t="n">
        <f aca="false">0.03*H33</f>
        <v>47.25</v>
      </c>
      <c r="H33" s="32" t="n">
        <f aca="false">T33</f>
        <v>1575</v>
      </c>
      <c r="I33" s="32" t="n">
        <f aca="false">0.6*C33</f>
        <v>1011.15</v>
      </c>
      <c r="J33" s="35"/>
      <c r="K33" s="35"/>
      <c r="L33" s="35"/>
      <c r="M33" s="35"/>
      <c r="N33" s="35"/>
      <c r="O33" s="32" t="n">
        <v>26120</v>
      </c>
      <c r="P33" s="32" t="n">
        <v>27695</v>
      </c>
      <c r="Q33" s="36"/>
      <c r="R33" s="68"/>
      <c r="S33" s="69" t="n">
        <v>1</v>
      </c>
      <c r="T33" s="32" t="n">
        <f aca="false">(P33-O33)*S33</f>
        <v>1575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410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410</v>
      </c>
      <c r="I35" s="32" t="n">
        <f aca="false">0.4*C35</f>
        <v>164</v>
      </c>
      <c r="J35" s="63"/>
      <c r="K35" s="63"/>
      <c r="L35" s="63"/>
      <c r="M35" s="35"/>
      <c r="N35" s="35"/>
      <c r="O35" s="32" t="n">
        <v>5132</v>
      </c>
      <c r="P35" s="32" t="n">
        <v>5542</v>
      </c>
      <c r="Q35" s="36"/>
      <c r="R35" s="94"/>
      <c r="S35" s="32" t="n">
        <v>1</v>
      </c>
      <c r="T35" s="32" t="n">
        <f aca="false">(P35-O35)*S35</f>
        <v>410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12731.0000000001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12731.0000000001</v>
      </c>
      <c r="I36" s="32" t="n">
        <f aca="false">0.4*C36</f>
        <v>5092.40000000002</v>
      </c>
      <c r="J36" s="63"/>
      <c r="K36" s="63"/>
      <c r="L36" s="63"/>
      <c r="M36" s="35"/>
      <c r="N36" s="35"/>
      <c r="O36" s="32" t="n">
        <v>28939</v>
      </c>
      <c r="P36" s="32" t="n">
        <v>29108.7</v>
      </c>
      <c r="Q36" s="36"/>
      <c r="R36" s="42"/>
      <c r="S36" s="32" t="n">
        <v>80</v>
      </c>
      <c r="T36" s="32" t="n">
        <f aca="false">(P36-O36)*S36-T35-T271-T272-T270-T279-T280-T282-T284</f>
        <v>12731.0000000001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186.18</v>
      </c>
      <c r="D37" s="32"/>
      <c r="E37" s="32" t="n">
        <f aca="false">F37+G37</f>
        <v>12.18</v>
      </c>
      <c r="F37" s="32" t="n">
        <f aca="false">0.04*H37</f>
        <v>6.96</v>
      </c>
      <c r="G37" s="32" t="n">
        <f aca="false">0.03*H37</f>
        <v>5.22</v>
      </c>
      <c r="H37" s="32" t="n">
        <f aca="false">T37</f>
        <v>174</v>
      </c>
      <c r="I37" s="32" t="n">
        <f aca="false">0.6*C37</f>
        <v>111.708</v>
      </c>
      <c r="J37" s="35"/>
      <c r="K37" s="35"/>
      <c r="L37" s="35"/>
      <c r="M37" s="35"/>
      <c r="N37" s="35"/>
      <c r="O37" s="32" t="n">
        <v>78548</v>
      </c>
      <c r="P37" s="32" t="n">
        <v>78722</v>
      </c>
      <c r="Q37" s="36"/>
      <c r="R37" s="68"/>
      <c r="S37" s="69" t="n">
        <v>1</v>
      </c>
      <c r="T37" s="32" t="n">
        <f aca="false">(P37-O37)*S37</f>
        <v>174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1645.66000000002</v>
      </c>
      <c r="D39" s="32"/>
      <c r="E39" s="32" t="n">
        <f aca="false">F39+G39</f>
        <v>107.660000000001</v>
      </c>
      <c r="F39" s="32" t="n">
        <f aca="false">0.04*H39</f>
        <v>61.5200000000006</v>
      </c>
      <c r="G39" s="126" t="n">
        <f aca="false">0.03*H39</f>
        <v>46.1400000000004</v>
      </c>
      <c r="H39" s="32" t="n">
        <f aca="false">T39-H214-H216-H215-H213-H188-H169-H232-H233</f>
        <v>1538.00000000001</v>
      </c>
      <c r="I39" s="32" t="n">
        <f aca="false">0.4*C39</f>
        <v>658.264000000006</v>
      </c>
      <c r="J39" s="63"/>
      <c r="K39" s="63"/>
      <c r="L39" s="63"/>
      <c r="M39" s="35"/>
      <c r="N39" s="35"/>
      <c r="O39" s="127" t="n">
        <v>15780.5</v>
      </c>
      <c r="P39" s="127" t="n">
        <v>15936.6</v>
      </c>
      <c r="Q39" s="36"/>
      <c r="R39" s="37"/>
      <c r="S39" s="32" t="n">
        <v>40</v>
      </c>
      <c r="T39" s="32" t="n">
        <f aca="false">(P39-O39)*S39</f>
        <v>6244.00000000002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1046.46</v>
      </c>
      <c r="D40" s="32"/>
      <c r="E40" s="32" t="n">
        <f aca="false">F40+G40</f>
        <v>68.46</v>
      </c>
      <c r="F40" s="32" t="n">
        <f aca="false">0.04*H40</f>
        <v>39.12</v>
      </c>
      <c r="G40" s="126" t="n">
        <f aca="false">0.03*H40</f>
        <v>29.34</v>
      </c>
      <c r="H40" s="32" t="n">
        <f aca="false">T40-T232</f>
        <v>978</v>
      </c>
      <c r="I40" s="32" t="n">
        <f aca="false">0.4*C40</f>
        <v>418.584</v>
      </c>
      <c r="J40" s="63"/>
      <c r="K40" s="63"/>
      <c r="L40" s="63"/>
      <c r="M40" s="35"/>
      <c r="N40" s="35"/>
      <c r="O40" s="32" t="n">
        <v>34980</v>
      </c>
      <c r="P40" s="32" t="n">
        <v>35054</v>
      </c>
      <c r="Q40" s="36"/>
      <c r="R40" s="37"/>
      <c r="S40" s="32" t="n">
        <v>40</v>
      </c>
      <c r="T40" s="32" t="n">
        <f aca="false">(P40-O40)*S40</f>
        <v>2960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1141</v>
      </c>
      <c r="D41" s="131"/>
      <c r="E41" s="130" t="n">
        <f aca="false">F41+G41</f>
        <v>79.87</v>
      </c>
      <c r="F41" s="130" t="n">
        <f aca="false">0.04*H41</f>
        <v>45.64</v>
      </c>
      <c r="G41" s="130" t="n">
        <f aca="false">0.03*H41</f>
        <v>34.23</v>
      </c>
      <c r="H41" s="131" t="n">
        <f aca="false">T41</f>
        <v>1141</v>
      </c>
      <c r="I41" s="132" t="n">
        <f aca="false">C41*0.4</f>
        <v>456.4</v>
      </c>
      <c r="J41" s="133"/>
      <c r="K41" s="133"/>
      <c r="L41" s="133"/>
      <c r="M41" s="133"/>
      <c r="N41" s="133"/>
      <c r="O41" s="131" t="n">
        <v>20488</v>
      </c>
      <c r="P41" s="131" t="n">
        <v>21629</v>
      </c>
      <c r="Q41" s="134"/>
      <c r="R41" s="135"/>
      <c r="S41" s="135" t="n">
        <v>1</v>
      </c>
      <c r="T41" s="131" t="n">
        <f aca="false">(P41-O41)*S41</f>
        <v>1141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2253</v>
      </c>
      <c r="D42" s="126"/>
      <c r="E42" s="32" t="n">
        <f aca="false">F42+G42</f>
        <v>157.71</v>
      </c>
      <c r="F42" s="32" t="n">
        <f aca="false">0.04*H42</f>
        <v>90.12</v>
      </c>
      <c r="G42" s="32" t="n">
        <f aca="false">0.03*H42</f>
        <v>67.59</v>
      </c>
      <c r="H42" s="126" t="n">
        <f aca="false">T42</f>
        <v>2253</v>
      </c>
      <c r="I42" s="127" t="n">
        <f aca="false">C42*0.4</f>
        <v>901.2</v>
      </c>
      <c r="J42" s="63"/>
      <c r="K42" s="63"/>
      <c r="L42" s="63"/>
      <c r="M42" s="63"/>
      <c r="N42" s="63"/>
      <c r="O42" s="126" t="n">
        <v>36263</v>
      </c>
      <c r="P42" s="126" t="n">
        <v>38516</v>
      </c>
      <c r="Q42" s="138"/>
      <c r="R42" s="139"/>
      <c r="S42" s="139" t="n">
        <v>1</v>
      </c>
      <c r="T42" s="126" t="n">
        <f aca="false">(P42-O42)*S42</f>
        <v>2253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670</v>
      </c>
      <c r="D43" s="32"/>
      <c r="E43" s="32"/>
      <c r="F43" s="32"/>
      <c r="G43" s="126" t="n">
        <v>0</v>
      </c>
      <c r="H43" s="32" t="n">
        <f aca="false">T43</f>
        <v>670</v>
      </c>
      <c r="I43" s="32" t="n">
        <f aca="false">0.4*C43</f>
        <v>268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368.5</v>
      </c>
      <c r="O43" s="32" t="n">
        <v>45580</v>
      </c>
      <c r="P43" s="32" t="n">
        <v>46250</v>
      </c>
      <c r="Q43" s="36"/>
      <c r="R43" s="42"/>
      <c r="S43" s="32" t="n">
        <v>1</v>
      </c>
      <c r="T43" s="32" t="n">
        <f aca="false">(P43-O43)*S43</f>
        <v>670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19225.9739999991</v>
      </c>
      <c r="D44" s="109"/>
      <c r="E44" s="109" t="n">
        <f aca="false">F44+G44</f>
        <v>1257.77399999994</v>
      </c>
      <c r="F44" s="109" t="n">
        <f aca="false">0.04*H44</f>
        <v>718.727999999968</v>
      </c>
      <c r="G44" s="109" t="n">
        <f aca="false">0.03*H44</f>
        <v>539.045999999976</v>
      </c>
      <c r="H44" s="109" t="n">
        <f aca="false">T44</f>
        <v>17968.1999999992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40081.588</v>
      </c>
      <c r="P44" s="32" t="n">
        <v>40231.323</v>
      </c>
      <c r="Q44" s="35" t="s">
        <v>35</v>
      </c>
      <c r="R44" s="37"/>
      <c r="S44" s="69" t="n">
        <v>120</v>
      </c>
      <c r="T44" s="32" t="n">
        <f aca="false">(P44-O44)*S44</f>
        <v>17968.1999999992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1203</v>
      </c>
      <c r="D45" s="130"/>
      <c r="E45" s="130"/>
      <c r="F45" s="130"/>
      <c r="G45" s="131" t="n">
        <v>0</v>
      </c>
      <c r="H45" s="130" t="n">
        <f aca="false">T45</f>
        <v>1203</v>
      </c>
      <c r="I45" s="130" t="n">
        <f aca="false">0.4*C45</f>
        <v>481.2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661.65</v>
      </c>
      <c r="O45" s="130" t="n">
        <v>288099</v>
      </c>
      <c r="P45" s="130" t="n">
        <v>289302</v>
      </c>
      <c r="Q45" s="144"/>
      <c r="R45" s="145"/>
      <c r="S45" s="130" t="n">
        <v>1</v>
      </c>
      <c r="T45" s="130" t="n">
        <f aca="false">(P45-O45)*S45</f>
        <v>1203</v>
      </c>
      <c r="U45" s="136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50</v>
      </c>
      <c r="D46" s="126"/>
      <c r="E46" s="32" t="n">
        <f aca="false">F46+G46</f>
        <v>3.5</v>
      </c>
      <c r="F46" s="32" t="n">
        <f aca="false">0.04*H46</f>
        <v>2</v>
      </c>
      <c r="G46" s="32" t="n">
        <f aca="false">0.03*H46</f>
        <v>1.5</v>
      </c>
      <c r="H46" s="126" t="n">
        <f aca="false">T46</f>
        <v>50</v>
      </c>
      <c r="I46" s="127" t="n">
        <f aca="false">C46*0.4</f>
        <v>20</v>
      </c>
      <c r="J46" s="63"/>
      <c r="K46" s="63"/>
      <c r="L46" s="63"/>
      <c r="M46" s="63"/>
      <c r="N46" s="63"/>
      <c r="O46" s="126" t="n">
        <v>2424</v>
      </c>
      <c r="P46" s="126" t="n">
        <v>2474</v>
      </c>
      <c r="Q46" s="138"/>
      <c r="R46" s="139"/>
      <c r="S46" s="139" t="n">
        <v>1</v>
      </c>
      <c r="T46" s="126" t="n">
        <f aca="false">(P46-O46)*S46</f>
        <v>50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6537</v>
      </c>
      <c r="D47" s="126"/>
      <c r="E47" s="32" t="n">
        <f aca="false">F47+G47</f>
        <v>457.59</v>
      </c>
      <c r="F47" s="32" t="n">
        <f aca="false">0.04*H47</f>
        <v>261.48</v>
      </c>
      <c r="G47" s="32" t="n">
        <f aca="false">0.03*H47</f>
        <v>196.11</v>
      </c>
      <c r="H47" s="126" t="n">
        <f aca="false">T47</f>
        <v>6537</v>
      </c>
      <c r="I47" s="127" t="n">
        <f aca="false">C47*0.4</f>
        <v>2614.8</v>
      </c>
      <c r="J47" s="63"/>
      <c r="K47" s="63"/>
      <c r="L47" s="63"/>
      <c r="M47" s="63"/>
      <c r="N47" s="63"/>
      <c r="O47" s="126" t="n">
        <v>111144</v>
      </c>
      <c r="P47" s="126" t="n">
        <v>117681</v>
      </c>
      <c r="Q47" s="138"/>
      <c r="R47" s="139"/>
      <c r="S47" s="139" t="n">
        <v>1</v>
      </c>
      <c r="T47" s="126" t="n">
        <f aca="false">(P47-O47)*S47</f>
        <v>6537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7952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7952</v>
      </c>
      <c r="I48" s="32" t="n">
        <f aca="false">0.4*C48</f>
        <v>3180.8</v>
      </c>
      <c r="J48" s="63"/>
      <c r="K48" s="63"/>
      <c r="L48" s="63"/>
      <c r="M48" s="35"/>
      <c r="N48" s="35"/>
      <c r="O48" s="32" t="n">
        <v>96112</v>
      </c>
      <c r="P48" s="32" t="n">
        <v>104064</v>
      </c>
      <c r="Q48" s="36"/>
      <c r="R48" s="94"/>
      <c r="S48" s="32" t="n">
        <v>1</v>
      </c>
      <c r="T48" s="32" t="n">
        <f aca="false">(P48-O48)*S48</f>
        <v>7952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2671</v>
      </c>
      <c r="D49" s="126"/>
      <c r="E49" s="32" t="n">
        <f aca="false">F49+G49</f>
        <v>186.97</v>
      </c>
      <c r="F49" s="32" t="n">
        <f aca="false">0.04*H49</f>
        <v>106.84</v>
      </c>
      <c r="G49" s="32" t="n">
        <f aca="false">0.03*H49</f>
        <v>80.13</v>
      </c>
      <c r="H49" s="126" t="n">
        <f aca="false">T49</f>
        <v>2671</v>
      </c>
      <c r="I49" s="127" t="n">
        <f aca="false">C49*0.4</f>
        <v>1068.4</v>
      </c>
      <c r="J49" s="63"/>
      <c r="K49" s="63"/>
      <c r="L49" s="63"/>
      <c r="M49" s="63"/>
      <c r="N49" s="63"/>
      <c r="O49" s="126" t="n">
        <v>67229</v>
      </c>
      <c r="P49" s="126" t="n">
        <v>70937</v>
      </c>
      <c r="Q49" s="138"/>
      <c r="R49" s="139"/>
      <c r="S49" s="139" t="n">
        <v>1</v>
      </c>
      <c r="T49" s="126" t="n">
        <f aca="false">(P49-O49)*S49-T225-T223-T227-T226-T228</f>
        <v>2671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8816.8</v>
      </c>
      <c r="D53" s="155"/>
      <c r="E53" s="155" t="n">
        <f aca="false">F53+G53</f>
        <v>576.8</v>
      </c>
      <c r="F53" s="155" t="n">
        <f aca="false">0.04*H53</f>
        <v>329.6</v>
      </c>
      <c r="G53" s="155" t="n">
        <f aca="false">0.03*H53</f>
        <v>247.2</v>
      </c>
      <c r="H53" s="155" t="n">
        <f aca="false">T53</f>
        <v>8240</v>
      </c>
      <c r="I53" s="155" t="n">
        <f aca="false">0.6*C53</f>
        <v>5290.08</v>
      </c>
      <c r="J53" s="156"/>
      <c r="K53" s="156"/>
      <c r="L53" s="156"/>
      <c r="M53" s="156"/>
      <c r="N53" s="156"/>
      <c r="O53" s="155" t="n">
        <v>27846</v>
      </c>
      <c r="P53" s="155" t="n">
        <v>28052</v>
      </c>
      <c r="Q53" s="157"/>
      <c r="R53" s="158"/>
      <c r="S53" s="159" t="n">
        <v>40</v>
      </c>
      <c r="T53" s="155" t="n">
        <f aca="false">(P53-O53)*S53</f>
        <v>8240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281426.270800001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2741</v>
      </c>
      <c r="D57" s="126"/>
      <c r="E57" s="32" t="n">
        <f aca="false">F57+G57</f>
        <v>191.87</v>
      </c>
      <c r="F57" s="32" t="n">
        <f aca="false">0.04*H57</f>
        <v>109.64</v>
      </c>
      <c r="G57" s="32" t="n">
        <f aca="false">0.03*H57</f>
        <v>82.23</v>
      </c>
      <c r="H57" s="126" t="n">
        <f aca="false">T57</f>
        <v>2741</v>
      </c>
      <c r="I57" s="127" t="n">
        <f aca="false">C57*0.4</f>
        <v>1096.4</v>
      </c>
      <c r="J57" s="63"/>
      <c r="K57" s="63"/>
      <c r="L57" s="63"/>
      <c r="M57" s="63"/>
      <c r="N57" s="63"/>
      <c r="O57" s="126" t="n">
        <v>382294</v>
      </c>
      <c r="P57" s="126" t="n">
        <v>385035</v>
      </c>
      <c r="Q57" s="138"/>
      <c r="R57" s="139"/>
      <c r="S57" s="139" t="n">
        <v>1</v>
      </c>
      <c r="T57" s="126" t="n">
        <f aca="false">(P57-O57)*S57</f>
        <v>2741</v>
      </c>
      <c r="U57" s="116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12761.76</v>
      </c>
      <c r="D58" s="126"/>
      <c r="E58" s="32"/>
      <c r="F58" s="32"/>
      <c r="G58" s="32"/>
      <c r="H58" s="126" t="n">
        <f aca="false">T58</f>
        <v>12761.76</v>
      </c>
      <c r="I58" s="126" t="n">
        <f aca="false">T59</f>
        <v>1254</v>
      </c>
      <c r="J58" s="63"/>
      <c r="K58" s="63"/>
      <c r="L58" s="63"/>
      <c r="M58" s="63"/>
      <c r="N58" s="63"/>
      <c r="O58" s="126" t="n">
        <v>20835.341</v>
      </c>
      <c r="P58" s="126" t="n">
        <v>21142.413</v>
      </c>
      <c r="Q58" s="138"/>
      <c r="R58" s="139"/>
      <c r="S58" s="139" t="n">
        <v>80</v>
      </c>
      <c r="T58" s="126" t="n">
        <f aca="false">(P58-O58)*S58-T624</f>
        <v>12761.76</v>
      </c>
      <c r="U58" s="116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1254</v>
      </c>
      <c r="D59" s="126"/>
      <c r="E59" s="32" t="n">
        <f aca="false">F59+G59</f>
        <v>87.78</v>
      </c>
      <c r="F59" s="32" t="n">
        <f aca="false">0.04*H59</f>
        <v>50.16</v>
      </c>
      <c r="G59" s="32" t="n">
        <f aca="false">0.03*H59</f>
        <v>37.62</v>
      </c>
      <c r="H59" s="126" t="n">
        <f aca="false">T59</f>
        <v>1254</v>
      </c>
      <c r="I59" s="127" t="n">
        <f aca="false">C59*0.4</f>
        <v>501.6</v>
      </c>
      <c r="J59" s="63"/>
      <c r="K59" s="63"/>
      <c r="L59" s="63"/>
      <c r="M59" s="63"/>
      <c r="N59" s="63"/>
      <c r="O59" s="126" t="n">
        <v>11725</v>
      </c>
      <c r="P59" s="126" t="n">
        <v>12979</v>
      </c>
      <c r="Q59" s="138"/>
      <c r="R59" s="139"/>
      <c r="S59" s="139" t="n">
        <v>1</v>
      </c>
      <c r="T59" s="126" t="n">
        <f aca="false">(P59-O59)*S59</f>
        <v>1254</v>
      </c>
      <c r="U59" s="3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10574.4</v>
      </c>
      <c r="D60" s="126"/>
      <c r="E60" s="32"/>
      <c r="F60" s="32"/>
      <c r="G60" s="32"/>
      <c r="H60" s="126" t="n">
        <f aca="false">T60</f>
        <v>10574.4</v>
      </c>
      <c r="I60" s="126" t="n">
        <f aca="false">T61</f>
        <v>10064</v>
      </c>
      <c r="J60" s="63"/>
      <c r="K60" s="63"/>
      <c r="L60" s="63"/>
      <c r="M60" s="63"/>
      <c r="N60" s="63"/>
      <c r="O60" s="126" t="n">
        <v>5435.8</v>
      </c>
      <c r="P60" s="126" t="n">
        <v>5612.04</v>
      </c>
      <c r="Q60" s="138"/>
      <c r="R60" s="139"/>
      <c r="S60" s="139" t="n">
        <v>60</v>
      </c>
      <c r="T60" s="126" t="n">
        <f aca="false">(P60-O60)*S60</f>
        <v>10574.4</v>
      </c>
      <c r="U60" s="116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10064</v>
      </c>
      <c r="D61" s="126"/>
      <c r="E61" s="32"/>
      <c r="F61" s="32"/>
      <c r="G61" s="32"/>
      <c r="H61" s="126" t="n">
        <f aca="false">T61</f>
        <v>10064</v>
      </c>
      <c r="I61" s="126" t="n">
        <f aca="false">T62</f>
        <v>3929</v>
      </c>
      <c r="J61" s="63"/>
      <c r="K61" s="63"/>
      <c r="L61" s="63"/>
      <c r="M61" s="63"/>
      <c r="N61" s="63"/>
      <c r="O61" s="126" t="n">
        <v>858</v>
      </c>
      <c r="P61" s="126" t="n">
        <v>1002.6</v>
      </c>
      <c r="Q61" s="138"/>
      <c r="R61" s="139"/>
      <c r="S61" s="139" t="n">
        <v>120</v>
      </c>
      <c r="T61" s="126" t="n">
        <f aca="false">(P61-O61)*S61-T636-T59-T65-T62</f>
        <v>10064</v>
      </c>
      <c r="U61" s="116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3929</v>
      </c>
      <c r="D62" s="126"/>
      <c r="E62" s="32"/>
      <c r="F62" s="32"/>
      <c r="G62" s="32"/>
      <c r="H62" s="126" t="n">
        <f aca="false">T62</f>
        <v>3929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12492</v>
      </c>
      <c r="P62" s="126" t="n">
        <v>16421</v>
      </c>
      <c r="Q62" s="138"/>
      <c r="R62" s="139"/>
      <c r="S62" s="139" t="n">
        <v>1</v>
      </c>
      <c r="T62" s="126" t="n">
        <f aca="false">(P62-O62)*S62</f>
        <v>3929</v>
      </c>
      <c r="U62" s="82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82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596.000000000004</v>
      </c>
      <c r="D64" s="179"/>
      <c r="E64" s="40"/>
      <c r="F64" s="40"/>
      <c r="G64" s="40"/>
      <c r="H64" s="179" t="n">
        <f aca="false">T64</f>
        <v>596.000000000004</v>
      </c>
      <c r="I64" s="179" t="n">
        <f aca="false">T64*0.3</f>
        <v>178.800000000001</v>
      </c>
      <c r="J64" s="63"/>
      <c r="K64" s="63"/>
      <c r="L64" s="63"/>
      <c r="M64" s="63"/>
      <c r="N64" s="63"/>
      <c r="O64" s="180" t="n">
        <v>3925.2</v>
      </c>
      <c r="P64" s="180" t="n">
        <v>3955</v>
      </c>
      <c r="Q64" s="138"/>
      <c r="R64" s="181"/>
      <c r="S64" s="182" t="n">
        <v>20</v>
      </c>
      <c r="T64" s="179" t="n">
        <f aca="false">(P64-O64)*S64</f>
        <v>596.000000000004</v>
      </c>
      <c r="U64" s="116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2105</v>
      </c>
      <c r="D65" s="126"/>
      <c r="E65" s="32"/>
      <c r="F65" s="32"/>
      <c r="G65" s="32"/>
      <c r="H65" s="126" t="n">
        <f aca="false">T65</f>
        <v>2105</v>
      </c>
      <c r="I65" s="126" t="n">
        <f aca="false">T65*0.3</f>
        <v>631.5</v>
      </c>
      <c r="J65" s="37"/>
      <c r="K65" s="37"/>
      <c r="L65" s="37"/>
      <c r="M65" s="37"/>
      <c r="N65" s="37"/>
      <c r="O65" s="32" t="n">
        <v>217528</v>
      </c>
      <c r="P65" s="32" t="n">
        <v>219633</v>
      </c>
      <c r="Q65" s="126"/>
      <c r="R65" s="126"/>
      <c r="S65" s="32" t="n">
        <v>1</v>
      </c>
      <c r="T65" s="126" t="n">
        <f aca="false">(P65-O65)*S65</f>
        <v>2105</v>
      </c>
      <c r="U65" s="116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44025.16</v>
      </c>
      <c r="D66" s="186"/>
      <c r="E66" s="187"/>
      <c r="F66" s="187"/>
      <c r="G66" s="187"/>
      <c r="H66" s="186"/>
      <c r="I66" s="188" t="n">
        <f aca="false">SUM(I56:I65)</f>
        <v>17655.3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12605.34+31200.42</f>
        <v>43805.76</v>
      </c>
      <c r="P68" s="32" t="n">
        <f aca="false">12800.04+31616.97</f>
        <v>44417.01</v>
      </c>
      <c r="Q68" s="126"/>
      <c r="R68" s="126"/>
      <c r="S68" s="32" t="n">
        <v>80</v>
      </c>
      <c r="T68" s="126" t="n">
        <f aca="false">(P68-O68)*S68-T72-T73</f>
        <v>44439.0000000006</v>
      </c>
      <c r="U68" s="116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5381.59999999989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16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7242</v>
      </c>
      <c r="D70" s="32"/>
      <c r="E70" s="32" t="n">
        <f aca="false">F70+G70</f>
        <v>506.94</v>
      </c>
      <c r="F70" s="32" t="n">
        <f aca="false">0.04*H70</f>
        <v>289.68</v>
      </c>
      <c r="G70" s="32" t="n">
        <f aca="false">0.03*H70</f>
        <v>217.26</v>
      </c>
      <c r="H70" s="32" t="n">
        <f aca="false">T70</f>
        <v>7242</v>
      </c>
      <c r="I70" s="32" t="n">
        <f aca="false">0.6*C70</f>
        <v>4345.2</v>
      </c>
      <c r="J70" s="35"/>
      <c r="K70" s="35"/>
      <c r="L70" s="35"/>
      <c r="M70" s="35"/>
      <c r="N70" s="35"/>
      <c r="O70" s="32" t="n">
        <f aca="false">172318+11090</f>
        <v>183408</v>
      </c>
      <c r="P70" s="32" t="n">
        <f aca="false">177390+13260</f>
        <v>190650</v>
      </c>
      <c r="Q70" s="36"/>
      <c r="R70" s="42"/>
      <c r="S70" s="69" t="n">
        <v>1</v>
      </c>
      <c r="T70" s="32" t="n">
        <f aca="false">(P70-O70)*S70</f>
        <v>7242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8497.70000000057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3858.5+4529.26</f>
        <v>8387.76</v>
      </c>
      <c r="P71" s="32" t="n">
        <f aca="false">3858.5+4596.53</f>
        <v>8455.03</v>
      </c>
      <c r="Q71" s="126"/>
      <c r="R71" s="126"/>
      <c r="S71" s="32" t="n">
        <v>80</v>
      </c>
      <c r="T71" s="126" t="n">
        <f aca="false">(P71-O71)*S71</f>
        <v>5381.59999999989</v>
      </c>
      <c r="U71" s="116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3724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3724</v>
      </c>
      <c r="I72" s="32" t="n">
        <f aca="false">0.4*C72</f>
        <v>1489.6</v>
      </c>
      <c r="J72" s="63"/>
      <c r="K72" s="63"/>
      <c r="L72" s="63"/>
      <c r="M72" s="35"/>
      <c r="N72" s="35"/>
      <c r="O72" s="32" t="n">
        <v>53020</v>
      </c>
      <c r="P72" s="32" t="n">
        <v>56744</v>
      </c>
      <c r="Q72" s="36"/>
      <c r="R72" s="94"/>
      <c r="S72" s="32" t="n">
        <v>1</v>
      </c>
      <c r="T72" s="32" t="n">
        <f aca="false">(P72-O72)*S72</f>
        <v>3724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788.59</v>
      </c>
      <c r="D73" s="32"/>
      <c r="E73" s="32" t="n">
        <f aca="false">F73+G73</f>
        <v>51.59</v>
      </c>
      <c r="F73" s="32" t="n">
        <f aca="false">0.04*H73</f>
        <v>29.48</v>
      </c>
      <c r="G73" s="32" t="n">
        <f aca="false">0.03*H73</f>
        <v>22.11</v>
      </c>
      <c r="H73" s="32" t="n">
        <f aca="false">T73</f>
        <v>737</v>
      </c>
      <c r="I73" s="32" t="n">
        <f aca="false">0.6*C73</f>
        <v>473.154</v>
      </c>
      <c r="J73" s="63"/>
      <c r="K73" s="63"/>
      <c r="L73" s="63"/>
      <c r="M73" s="63"/>
      <c r="N73" s="63"/>
      <c r="O73" s="32" t="n">
        <v>15476</v>
      </c>
      <c r="P73" s="32" t="n">
        <v>16213</v>
      </c>
      <c r="Q73" s="126"/>
      <c r="R73" s="126"/>
      <c r="S73" s="32" t="n">
        <v>1</v>
      </c>
      <c r="T73" s="32" t="n">
        <f aca="false">(P73-O73)*S73</f>
        <v>737</v>
      </c>
      <c r="U73" s="116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27154.8900000005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31297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136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31297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10016</v>
      </c>
      <c r="P78" s="130" t="n">
        <v>10641.94</v>
      </c>
      <c r="Q78" s="213" t="s">
        <v>39</v>
      </c>
      <c r="R78" s="213"/>
      <c r="S78" s="130" t="n">
        <v>50</v>
      </c>
      <c r="T78" s="130" t="n">
        <f aca="false">(P78-O78)*S78-T98</f>
        <v>31297</v>
      </c>
      <c r="U78" s="136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411.95</v>
      </c>
      <c r="D80" s="130"/>
      <c r="E80" s="130" t="n">
        <f aca="false">F80+G80</f>
        <v>26.95</v>
      </c>
      <c r="F80" s="130" t="n">
        <f aca="false">0.04*H80</f>
        <v>15.4</v>
      </c>
      <c r="G80" s="130" t="n">
        <f aca="false">0.03*H80</f>
        <v>11.55</v>
      </c>
      <c r="H80" s="130" t="n">
        <f aca="false">T80</f>
        <v>385</v>
      </c>
      <c r="I80" s="130" t="n">
        <f aca="false">0.6*C80</f>
        <v>247.17</v>
      </c>
      <c r="J80" s="133"/>
      <c r="K80" s="133"/>
      <c r="L80" s="133"/>
      <c r="M80" s="133"/>
      <c r="N80" s="133"/>
      <c r="O80" s="130" t="n">
        <v>4004</v>
      </c>
      <c r="P80" s="130" t="n">
        <v>4389</v>
      </c>
      <c r="Q80" s="131"/>
      <c r="R80" s="131"/>
      <c r="S80" s="130" t="n">
        <v>1</v>
      </c>
      <c r="T80" s="130" t="n">
        <f aca="false">(P80-O80)*S80</f>
        <v>385</v>
      </c>
      <c r="U80" s="136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31297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2132.00000000001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2132.00000000001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3767</v>
      </c>
      <c r="P83" s="130" t="n">
        <v>3820.3</v>
      </c>
      <c r="Q83" s="213" t="s">
        <v>39</v>
      </c>
      <c r="R83" s="213"/>
      <c r="S83" s="130" t="n">
        <v>40</v>
      </c>
      <c r="T83" s="130" t="n">
        <f aca="false">(P83-O83)*S83</f>
        <v>2132.00000000001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10502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10502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2968</v>
      </c>
      <c r="P84" s="130" t="n">
        <v>3173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10502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396537.320800001</v>
      </c>
      <c r="D85" s="148"/>
      <c r="E85" s="190"/>
      <c r="F85" s="148"/>
      <c r="G85" s="148"/>
      <c r="H85" s="190"/>
      <c r="I85" s="148" t="n">
        <f aca="false">SUM(I8:I43)+I74+I81+I66</f>
        <v>152747.812000001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23294</v>
      </c>
      <c r="D88" s="32"/>
      <c r="E88" s="32"/>
      <c r="F88" s="32"/>
      <c r="G88" s="32"/>
      <c r="H88" s="32" t="n">
        <f aca="false">T88</f>
        <v>31680</v>
      </c>
      <c r="I88" s="32" t="n">
        <v>0</v>
      </c>
      <c r="J88" s="35"/>
      <c r="K88" s="35"/>
      <c r="L88" s="35"/>
      <c r="M88" s="35"/>
      <c r="N88" s="35"/>
      <c r="O88" s="32" t="n">
        <v>39476</v>
      </c>
      <c r="P88" s="32" t="n">
        <v>40268</v>
      </c>
      <c r="Q88" s="36"/>
      <c r="R88" s="42"/>
      <c r="S88" s="32" t="n">
        <v>40</v>
      </c>
      <c r="T88" s="32" t="n">
        <f aca="false">(P88-O88)*S88</f>
        <v>31680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4357</v>
      </c>
      <c r="D90" s="126"/>
      <c r="E90" s="32" t="n">
        <f aca="false">247</f>
        <v>247</v>
      </c>
      <c r="F90" s="32"/>
      <c r="G90" s="32"/>
      <c r="H90" s="32" t="n">
        <f aca="false">T90</f>
        <v>4110</v>
      </c>
      <c r="I90" s="32"/>
      <c r="J90" s="35"/>
      <c r="K90" s="35"/>
      <c r="L90" s="35"/>
      <c r="M90" s="35"/>
      <c r="N90" s="35"/>
      <c r="O90" s="32" t="n">
        <v>15189</v>
      </c>
      <c r="P90" s="32" t="n">
        <v>15326</v>
      </c>
      <c r="Q90" s="234"/>
      <c r="R90" s="235"/>
      <c r="S90" s="69" t="n">
        <v>30</v>
      </c>
      <c r="T90" s="32" t="n">
        <f aca="false">(P90-O90)*S90</f>
        <v>4110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31680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9182.20000000001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9182.20000000001</v>
      </c>
      <c r="I96" s="130" t="n">
        <f aca="false">0.5*C96</f>
        <v>4591.10000000001</v>
      </c>
      <c r="J96" s="212"/>
      <c r="K96" s="212"/>
      <c r="L96" s="212"/>
      <c r="M96" s="212"/>
      <c r="N96" s="212"/>
      <c r="O96" s="251" t="n">
        <v>13682.276</v>
      </c>
      <c r="P96" s="251" t="n">
        <v>13911.831</v>
      </c>
      <c r="Q96" s="144"/>
      <c r="R96" s="252"/>
      <c r="S96" s="253" t="n">
        <v>40</v>
      </c>
      <c r="T96" s="130" t="n">
        <f aca="false">(P96-O96)*S96</f>
        <v>9182.20000000001</v>
      </c>
      <c r="U96" s="136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136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39568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39568</v>
      </c>
      <c r="I98" s="130" t="n">
        <f aca="false">0.6*C98</f>
        <v>23740.8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136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2650.8</v>
      </c>
      <c r="P99" s="130" t="n">
        <v>2898.1</v>
      </c>
      <c r="Q99" s="254"/>
      <c r="R99" s="255"/>
      <c r="S99" s="253" t="n">
        <v>80</v>
      </c>
      <c r="T99" s="130" t="n">
        <f aca="false">(P99-O99)*S99*2</f>
        <v>39568</v>
      </c>
      <c r="U99" s="136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24" t="s">
        <v>161</v>
      </c>
      <c r="C101" s="250" t="n">
        <f aca="false">H101+E101</f>
        <v>15640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15640</v>
      </c>
      <c r="I101" s="130" t="n">
        <f aca="false">T103+0.5*(T108+T105)</f>
        <v>2360</v>
      </c>
      <c r="J101" s="212"/>
      <c r="K101" s="212"/>
      <c r="L101" s="212"/>
      <c r="M101" s="212"/>
      <c r="N101" s="212" t="s">
        <v>162</v>
      </c>
      <c r="O101" s="130"/>
      <c r="P101" s="130"/>
      <c r="Q101" s="254"/>
      <c r="R101" s="213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28714</v>
      </c>
      <c r="P102" s="130" t="n">
        <v>28896</v>
      </c>
      <c r="Q102" s="254"/>
      <c r="R102" s="213"/>
      <c r="S102" s="130" t="n">
        <v>60</v>
      </c>
      <c r="T102" s="130" t="n">
        <f aca="false">(P102-O102)*S102</f>
        <v>10920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136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136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5887</v>
      </c>
      <c r="P105" s="130" t="n">
        <v>5947</v>
      </c>
      <c r="Q105" s="254"/>
      <c r="R105" s="255"/>
      <c r="S105" s="130" t="n">
        <v>40</v>
      </c>
      <c r="T105" s="130" t="n">
        <f aca="false">(P105-O105)*S105</f>
        <v>2400</v>
      </c>
      <c r="U105" s="136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136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136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5090</v>
      </c>
      <c r="P108" s="130" t="n">
        <v>5148</v>
      </c>
      <c r="Q108" s="254"/>
      <c r="R108" s="213"/>
      <c r="S108" s="130" t="n">
        <v>40</v>
      </c>
      <c r="T108" s="130" t="n">
        <f aca="false">(P108-O108)*S108</f>
        <v>2320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24822.2</v>
      </c>
      <c r="D109" s="190"/>
      <c r="E109" s="190"/>
      <c r="F109" s="148"/>
      <c r="G109" s="148"/>
      <c r="H109" s="190" t="n">
        <f aca="false">SUM(H99:H108)</f>
        <v>15640</v>
      </c>
      <c r="I109" s="190" t="n">
        <f aca="false">I101+I99</f>
        <v>2360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10408.96</v>
      </c>
      <c r="D115" s="32"/>
      <c r="E115" s="32" t="n">
        <f aca="false">F115+G115</f>
        <v>680.960000000002</v>
      </c>
      <c r="F115" s="32" t="n">
        <f aca="false">0.04*H115</f>
        <v>389.120000000001</v>
      </c>
      <c r="G115" s="32" t="n">
        <f aca="false">0.03*H115</f>
        <v>291.840000000001</v>
      </c>
      <c r="H115" s="32" t="n">
        <f aca="false">T115</f>
        <v>9728.00000000003</v>
      </c>
      <c r="I115" s="32" t="n">
        <f aca="false">0.6*C115</f>
        <v>6245.37600000002</v>
      </c>
      <c r="J115" s="35"/>
      <c r="K115" s="35"/>
      <c r="L115" s="35"/>
      <c r="M115" s="35"/>
      <c r="N115" s="35" t="s">
        <v>173</v>
      </c>
      <c r="O115" s="32" t="n">
        <v>9056.8</v>
      </c>
      <c r="P115" s="32" t="n">
        <v>9178.4</v>
      </c>
      <c r="Q115" s="234"/>
      <c r="R115" s="263"/>
      <c r="S115" s="69" t="n">
        <v>80</v>
      </c>
      <c r="T115" s="32" t="n">
        <f aca="false">(P115-O115)*S115</f>
        <v>9728.00000000003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63429.6</v>
      </c>
      <c r="D118" s="109"/>
      <c r="E118" s="109" t="n">
        <f aca="false">F118+G118</f>
        <v>4149.6</v>
      </c>
      <c r="F118" s="109" t="n">
        <f aca="false">0.04*H118</f>
        <v>2371.2</v>
      </c>
      <c r="G118" s="109" t="n">
        <f aca="false">0.03*H118</f>
        <v>1778.4</v>
      </c>
      <c r="H118" s="109" t="n">
        <f aca="false">T118</f>
        <v>59280</v>
      </c>
      <c r="I118" s="109" t="n">
        <v>11490</v>
      </c>
      <c r="J118" s="141"/>
      <c r="K118" s="141"/>
      <c r="L118" s="141"/>
      <c r="M118" s="141"/>
      <c r="N118" s="141"/>
      <c r="O118" s="109" t="n">
        <v>46049</v>
      </c>
      <c r="P118" s="109" t="n">
        <v>46543</v>
      </c>
      <c r="Q118" s="234"/>
      <c r="R118" s="274"/>
      <c r="S118" s="275" t="n">
        <v>120</v>
      </c>
      <c r="T118" s="32" t="n">
        <f aca="false">(P118-O118)*S118</f>
        <v>59280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21.4</v>
      </c>
      <c r="D119" s="32"/>
      <c r="E119" s="32" t="n">
        <f aca="false">F119+G119</f>
        <v>1.4</v>
      </c>
      <c r="F119" s="32" t="n">
        <f aca="false">0.04*H119</f>
        <v>0.8</v>
      </c>
      <c r="G119" s="32" t="n">
        <f aca="false">0.03*H119</f>
        <v>0.6</v>
      </c>
      <c r="H119" s="32" t="n">
        <f aca="false">T119</f>
        <v>20</v>
      </c>
      <c r="I119" s="32" t="n">
        <f aca="false">0.6*C119</f>
        <v>12.84</v>
      </c>
      <c r="J119" s="35"/>
      <c r="K119" s="35"/>
      <c r="L119" s="35"/>
      <c r="M119" s="35"/>
      <c r="N119" s="35"/>
      <c r="O119" s="32" t="n">
        <v>59564</v>
      </c>
      <c r="P119" s="32" t="n">
        <v>59584</v>
      </c>
      <c r="Q119" s="36"/>
      <c r="R119" s="42"/>
      <c r="S119" s="69" t="n">
        <v>1</v>
      </c>
      <c r="T119" s="32" t="n">
        <f aca="false">(P119-O119)*S119</f>
        <v>20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303.88</v>
      </c>
      <c r="D121" s="32"/>
      <c r="E121" s="32" t="n">
        <f aca="false">F121+G121</f>
        <v>19.88</v>
      </c>
      <c r="F121" s="32" t="n">
        <f aca="false">0.04*H121</f>
        <v>11.36</v>
      </c>
      <c r="G121" s="32" t="n">
        <f aca="false">0.03*H121</f>
        <v>8.52</v>
      </c>
      <c r="H121" s="32" t="n">
        <f aca="false">T121</f>
        <v>284</v>
      </c>
      <c r="I121" s="32" t="n">
        <f aca="false">0.6*C121</f>
        <v>182.328</v>
      </c>
      <c r="J121" s="35"/>
      <c r="K121" s="35"/>
      <c r="L121" s="35"/>
      <c r="M121" s="35"/>
      <c r="N121" s="35"/>
      <c r="O121" s="32" t="n">
        <v>6208</v>
      </c>
      <c r="P121" s="32" t="n">
        <v>6492</v>
      </c>
      <c r="Q121" s="36"/>
      <c r="R121" s="42"/>
      <c r="S121" s="69" t="n">
        <v>1</v>
      </c>
      <c r="T121" s="32" t="n">
        <f aca="false">(P121-O121)*S121</f>
        <v>284</v>
      </c>
      <c r="U121" s="3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972.63</v>
      </c>
      <c r="D122" s="32"/>
      <c r="E122" s="32" t="n">
        <f aca="false">F122+G122</f>
        <v>63.63</v>
      </c>
      <c r="F122" s="32" t="n">
        <f aca="false">0.04*H122</f>
        <v>36.36</v>
      </c>
      <c r="G122" s="32" t="n">
        <f aca="false">0.03*H122</f>
        <v>27.27</v>
      </c>
      <c r="H122" s="32" t="n">
        <f aca="false">T122</f>
        <v>909</v>
      </c>
      <c r="I122" s="32" t="n">
        <f aca="false">0.6*C122</f>
        <v>583.578</v>
      </c>
      <c r="J122" s="35"/>
      <c r="K122" s="35"/>
      <c r="L122" s="35"/>
      <c r="M122" s="35"/>
      <c r="N122" s="35"/>
      <c r="O122" s="32" t="n">
        <f aca="false">57193+30056</f>
        <v>87249</v>
      </c>
      <c r="P122" s="32" t="n">
        <f aca="false">57617+30541</f>
        <v>88158</v>
      </c>
      <c r="Q122" s="36"/>
      <c r="R122" s="42"/>
      <c r="S122" s="69" t="n">
        <v>1</v>
      </c>
      <c r="T122" s="32" t="n">
        <f aca="false">(P122-O122)*S122</f>
        <v>909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1761.22</v>
      </c>
      <c r="D123" s="32"/>
      <c r="E123" s="32" t="n">
        <f aca="false">F123+G123</f>
        <v>115.22</v>
      </c>
      <c r="F123" s="32" t="n">
        <f aca="false">0.04*H123</f>
        <v>65.84</v>
      </c>
      <c r="G123" s="32" t="n">
        <f aca="false">0.03*H123</f>
        <v>49.38</v>
      </c>
      <c r="H123" s="32" t="n">
        <f aca="false">T123</f>
        <v>1646</v>
      </c>
      <c r="I123" s="32" t="n">
        <f aca="false">0.6*C123</f>
        <v>1056.732</v>
      </c>
      <c r="J123" s="35"/>
      <c r="K123" s="35"/>
      <c r="L123" s="35"/>
      <c r="M123" s="35"/>
      <c r="N123" s="35" t="s">
        <v>170</v>
      </c>
      <c r="O123" s="32" t="n">
        <v>36487</v>
      </c>
      <c r="P123" s="32" t="n">
        <v>38133</v>
      </c>
      <c r="Q123" s="36"/>
      <c r="R123" s="42"/>
      <c r="S123" s="69" t="n">
        <v>1</v>
      </c>
      <c r="T123" s="32" t="n">
        <f aca="false">(P123-O123)*S123</f>
        <v>1646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6334.4</v>
      </c>
      <c r="D124" s="109"/>
      <c r="E124" s="109" t="n">
        <f aca="false">F124+G124</f>
        <v>414.4</v>
      </c>
      <c r="F124" s="109" t="n">
        <f aca="false">0.04*H124</f>
        <v>236.8</v>
      </c>
      <c r="G124" s="109" t="n">
        <f aca="false">0.03*H124</f>
        <v>177.6</v>
      </c>
      <c r="H124" s="109" t="n">
        <f aca="false">T124</f>
        <v>5920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12710</v>
      </c>
      <c r="P124" s="109" t="n">
        <v>12784</v>
      </c>
      <c r="Q124" s="141"/>
      <c r="R124" s="263"/>
      <c r="S124" s="275" t="n">
        <v>80</v>
      </c>
      <c r="T124" s="109" t="n">
        <f aca="false">(P124-O124)*S124</f>
        <v>5920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1154.55000000002</v>
      </c>
      <c r="D126" s="32"/>
      <c r="E126" s="32" t="n">
        <f aca="false">F126+G126</f>
        <v>80.5500000000011</v>
      </c>
      <c r="F126" s="32" t="n">
        <f aca="false">0.035*H126</f>
        <v>37.5900000000005</v>
      </c>
      <c r="G126" s="32" t="n">
        <f aca="false">H126*0.04</f>
        <v>42.9600000000006</v>
      </c>
      <c r="H126" s="32" t="n">
        <f aca="false">T126</f>
        <v>1074.00000000001</v>
      </c>
      <c r="I126" s="32" t="n">
        <f aca="false">0.6*C126</f>
        <v>692.73000000001</v>
      </c>
      <c r="J126" s="35"/>
      <c r="K126" s="35"/>
      <c r="L126" s="35"/>
      <c r="M126" s="35"/>
      <c r="N126" s="35"/>
      <c r="O126" s="32" t="n">
        <v>8216.3</v>
      </c>
      <c r="P126" s="32" t="n">
        <v>8270</v>
      </c>
      <c r="Q126" s="36"/>
      <c r="R126" s="42"/>
      <c r="S126" s="69" t="n">
        <v>20</v>
      </c>
      <c r="T126" s="32" t="n">
        <f aca="false">(P126-O126)*S126</f>
        <v>1074.00000000001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648.42</v>
      </c>
      <c r="D128" s="32"/>
      <c r="E128" s="32" t="n">
        <f aca="false">F128+G128</f>
        <v>42.42</v>
      </c>
      <c r="F128" s="32" t="n">
        <f aca="false">0.04*H128</f>
        <v>24.24</v>
      </c>
      <c r="G128" s="32" t="n">
        <f aca="false">0.03*H128</f>
        <v>18.18</v>
      </c>
      <c r="H128" s="32" t="n">
        <f aca="false">T128</f>
        <v>606</v>
      </c>
      <c r="I128" s="32" t="n">
        <f aca="false">0.6*C128</f>
        <v>389.052</v>
      </c>
      <c r="J128" s="35"/>
      <c r="K128" s="35"/>
      <c r="L128" s="35"/>
      <c r="M128" s="35"/>
      <c r="N128" s="35"/>
      <c r="O128" s="32" t="n">
        <v>2557</v>
      </c>
      <c r="P128" s="32" t="n">
        <v>3163</v>
      </c>
      <c r="Q128" s="36"/>
      <c r="R128" s="42"/>
      <c r="S128" s="69" t="n">
        <v>1</v>
      </c>
      <c r="T128" s="32" t="n">
        <f aca="false">(P128-O128)*S128</f>
        <v>606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85035.06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2456.95849</v>
      </c>
      <c r="D134" s="130" t="n">
        <f aca="false">D138+D139</f>
        <v>35099.407</v>
      </c>
      <c r="E134" s="130" t="n">
        <f aca="false">F134+G134</f>
        <v>2456.95849</v>
      </c>
      <c r="F134" s="130" t="n">
        <f aca="false">0.04*D134</f>
        <v>1403.97628</v>
      </c>
      <c r="G134" s="130" t="n">
        <f aca="false">0.03*D134</f>
        <v>1052.98221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2731.23</v>
      </c>
      <c r="P134" s="251" t="n">
        <v>2825.09</v>
      </c>
      <c r="Q134" s="254"/>
      <c r="R134" s="255"/>
      <c r="S134" s="130" t="n">
        <v>60</v>
      </c>
      <c r="T134" s="130" t="n">
        <f aca="false">(P134-O134)*S134</f>
        <v>5631.60000000001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250"/>
      <c r="J135" s="212"/>
      <c r="K135" s="212"/>
      <c r="L135" s="212"/>
      <c r="M135" s="212"/>
      <c r="N135" s="212"/>
      <c r="O135" s="251" t="n">
        <v>1396.16</v>
      </c>
      <c r="P135" s="251" t="n">
        <v>1439.2</v>
      </c>
      <c r="Q135" s="254"/>
      <c r="R135" s="255"/>
      <c r="S135" s="130" t="n">
        <v>20</v>
      </c>
      <c r="T135" s="130" t="n">
        <f aca="false">(P135-O135)*S135</f>
        <v>860.799999999999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130"/>
      <c r="J136" s="212"/>
      <c r="K136" s="212"/>
      <c r="L136" s="212"/>
      <c r="M136" s="212"/>
      <c r="N136" s="212"/>
      <c r="O136" s="251" t="n">
        <v>653.3225</v>
      </c>
      <c r="P136" s="251" t="n">
        <v>679.3455</v>
      </c>
      <c r="Q136" s="254"/>
      <c r="R136" s="288"/>
      <c r="S136" s="130" t="n">
        <v>60</v>
      </c>
      <c r="T136" s="130" t="n">
        <f aca="false">(P136-O136)*S136</f>
        <v>1561.38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85593.052</v>
      </c>
      <c r="P137" s="251" t="n">
        <v>87513.708</v>
      </c>
      <c r="Q137" s="254"/>
      <c r="R137" s="289"/>
      <c r="S137" s="130" t="n">
        <v>1</v>
      </c>
      <c r="T137" s="130" t="n">
        <f aca="false">(P137-O137)*S137</f>
        <v>1920.656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10018.207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1987.951</v>
      </c>
      <c r="P138" s="251" t="n">
        <v>2031.722</v>
      </c>
      <c r="Q138" s="254"/>
      <c r="R138" s="290"/>
      <c r="S138" s="130" t="n">
        <v>1</v>
      </c>
      <c r="T138" s="130" t="n">
        <f aca="false">(P138-O138)*S138</f>
        <v>43.771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25081.2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23995.06</v>
      </c>
      <c r="P139" s="251" t="n">
        <v>24561.75</v>
      </c>
      <c r="Q139" s="254"/>
      <c r="R139" s="290"/>
      <c r="S139" s="130" t="n">
        <v>40</v>
      </c>
      <c r="T139" s="130" t="n">
        <f aca="false">(P139-O139)*S139</f>
        <v>22667.5999999999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3041.19</v>
      </c>
      <c r="P140" s="251" t="n">
        <v>3101.53</v>
      </c>
      <c r="Q140" s="144"/>
      <c r="R140" s="145"/>
      <c r="S140" s="130" t="n">
        <v>40</v>
      </c>
      <c r="T140" s="130" t="n">
        <f aca="false">(P140-O140)*S140</f>
        <v>2413.60000000001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7706.30279999998</v>
      </c>
      <c r="D142" s="298" t="n">
        <f aca="false">T142</f>
        <v>94970.0399999997</v>
      </c>
      <c r="E142" s="299" t="n">
        <f aca="false">F142+G142</f>
        <v>6647.90279999998</v>
      </c>
      <c r="F142" s="298" t="n">
        <f aca="false">0.04*D142</f>
        <v>3798.80159999999</v>
      </c>
      <c r="G142" s="298" t="n">
        <f aca="false">0.03*D142</f>
        <v>2849.10119999999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44184.516</v>
      </c>
      <c r="P142" s="130" t="n">
        <v>46019.35</v>
      </c>
      <c r="Q142" s="144"/>
      <c r="R142" s="213"/>
      <c r="S142" s="298" t="n">
        <v>60</v>
      </c>
      <c r="T142" s="298" t="n">
        <f aca="false">(P142-O142)*S142-T144</f>
        <v>94970.0399999997</v>
      </c>
      <c r="U142" s="300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1058.4</v>
      </c>
      <c r="D144" s="298" t="n">
        <f aca="false">T144</f>
        <v>15120</v>
      </c>
      <c r="E144" s="299" t="n">
        <f aca="false">F144+G144</f>
        <v>1058.4</v>
      </c>
      <c r="F144" s="298" t="n">
        <f aca="false">0.04*D144</f>
        <v>604.8</v>
      </c>
      <c r="G144" s="298" t="n">
        <f aca="false">0.03*D144</f>
        <v>453.6</v>
      </c>
      <c r="H144" s="298"/>
      <c r="I144" s="130" t="n">
        <f aca="false">T145</f>
        <v>11280</v>
      </c>
      <c r="J144" s="212"/>
      <c r="K144" s="212"/>
      <c r="L144" s="212"/>
      <c r="M144" s="212"/>
      <c r="N144" s="212" t="s">
        <v>213</v>
      </c>
      <c r="O144" s="130" t="n">
        <v>6147</v>
      </c>
      <c r="P144" s="130" t="n">
        <v>6525</v>
      </c>
      <c r="Q144" s="144"/>
      <c r="R144" s="213"/>
      <c r="S144" s="298" t="n">
        <v>40</v>
      </c>
      <c r="T144" s="298" t="n">
        <f aca="false">(P144-O144)*S144</f>
        <v>15120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1121.25</v>
      </c>
      <c r="D145" s="130" t="n">
        <f aca="false">T145</f>
        <v>11280</v>
      </c>
      <c r="E145" s="130" t="n">
        <f aca="false">F145+G145</f>
        <v>1049.04</v>
      </c>
      <c r="F145" s="130" t="n">
        <f aca="false">0.05*D145</f>
        <v>564</v>
      </c>
      <c r="G145" s="130" t="n">
        <f aca="false">0.043*D145</f>
        <v>485.04</v>
      </c>
      <c r="H145" s="130"/>
      <c r="I145" s="130" t="n">
        <f aca="false">0.6*D145</f>
        <v>6768</v>
      </c>
      <c r="J145" s="212"/>
      <c r="K145" s="212"/>
      <c r="L145" s="212"/>
      <c r="M145" s="212"/>
      <c r="N145" s="212"/>
      <c r="O145" s="298" t="n">
        <v>16400</v>
      </c>
      <c r="P145" s="298" t="n">
        <v>16682</v>
      </c>
      <c r="Q145" s="212" t="s">
        <v>39</v>
      </c>
      <c r="R145" s="213"/>
      <c r="S145" s="253" t="n">
        <v>40</v>
      </c>
      <c r="T145" s="130" t="n">
        <f aca="false">(P145-O145)*S145</f>
        <v>11280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2407</v>
      </c>
      <c r="E146" s="130" t="n">
        <f aca="false">F146+G146</f>
        <v>72.21</v>
      </c>
      <c r="F146" s="130" t="n">
        <f aca="false">0.02*D146</f>
        <v>48.14</v>
      </c>
      <c r="G146" s="130" t="n">
        <f aca="false">0.01*D146</f>
        <v>24.07</v>
      </c>
      <c r="H146" s="130"/>
      <c r="I146" s="130" t="n">
        <f aca="false">0.6*D146</f>
        <v>1444.2</v>
      </c>
      <c r="J146" s="212"/>
      <c r="K146" s="212"/>
      <c r="L146" s="212"/>
      <c r="M146" s="212"/>
      <c r="N146" s="212"/>
      <c r="O146" s="298" t="n">
        <v>116005</v>
      </c>
      <c r="P146" s="298" t="n">
        <v>118412</v>
      </c>
      <c r="Q146" s="212"/>
      <c r="R146" s="213"/>
      <c r="S146" s="253" t="n">
        <v>1</v>
      </c>
      <c r="T146" s="130" t="n">
        <f aca="false">(P146-O146)*S146</f>
        <v>2407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2794.3671</v>
      </c>
      <c r="D148" s="130" t="n">
        <f aca="false">T148</f>
        <v>39919.5299999999</v>
      </c>
      <c r="E148" s="130" t="n">
        <f aca="false">F148+G148</f>
        <v>2794.3671</v>
      </c>
      <c r="F148" s="130" t="n">
        <f aca="false">0.04*H148</f>
        <v>1596.7812</v>
      </c>
      <c r="G148" s="130" t="n">
        <f aca="false">0.03*H148</f>
        <v>1197.5859</v>
      </c>
      <c r="H148" s="130" t="n">
        <f aca="false">T148</f>
        <v>39919.5299999999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846</v>
      </c>
      <c r="P148" s="307" t="s">
        <v>923</v>
      </c>
      <c r="Q148" s="212" t="s">
        <v>52</v>
      </c>
      <c r="R148" s="213"/>
      <c r="S148" s="253" t="n">
        <v>60</v>
      </c>
      <c r="T148" s="130" t="n">
        <f aca="false">(P148-O148)*S148</f>
        <v>39919.5299999999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130.8496</v>
      </c>
      <c r="D154" s="132" t="n">
        <f aca="false">T154+T156+T157+T159+T160+T161</f>
        <v>282866.38</v>
      </c>
      <c r="E154" s="130" t="n">
        <f aca="false">G154+F154</f>
        <v>130.8496</v>
      </c>
      <c r="F154" s="130" t="n">
        <f aca="false">0.04*(T160+T161)</f>
        <v>74.7712</v>
      </c>
      <c r="G154" s="130" t="n">
        <f aca="false">0.03*(T160+T161)</f>
        <v>56.0784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847</v>
      </c>
      <c r="P156" s="307" t="s">
        <v>924</v>
      </c>
      <c r="Q156" s="144"/>
      <c r="R156" s="290"/>
      <c r="S156" s="253" t="n">
        <v>300</v>
      </c>
      <c r="T156" s="130" t="n">
        <f aca="false">(P156-O156)*S156</f>
        <v>153731.1</v>
      </c>
      <c r="U156" s="136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848</v>
      </c>
      <c r="P157" s="307" t="s">
        <v>925</v>
      </c>
      <c r="Q157" s="144"/>
      <c r="R157" s="290"/>
      <c r="S157" s="253" t="n">
        <v>300</v>
      </c>
      <c r="T157" s="130" t="n">
        <f aca="false">(P157-O157)*S157</f>
        <v>127266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2303.397</v>
      </c>
      <c r="P160" s="251" t="n">
        <v>2350.129</v>
      </c>
      <c r="Q160" s="144"/>
      <c r="R160" s="290"/>
      <c r="S160" s="253" t="n">
        <v>40</v>
      </c>
      <c r="T160" s="130" t="n">
        <f aca="false">(P160-O160)*S160</f>
        <v>1869.28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2064.073</v>
      </c>
      <c r="P161" s="251" t="n">
        <v>2064.073</v>
      </c>
      <c r="Q161" s="144"/>
      <c r="R161" s="290"/>
      <c r="S161" s="253" t="n">
        <v>30</v>
      </c>
      <c r="T161" s="130" t="n">
        <f aca="false">(P161-O161)*S161</f>
        <v>0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482.989920000001</v>
      </c>
      <c r="D162" s="130" t="n">
        <f aca="false">H162+E162</f>
        <v>7382.84592000002</v>
      </c>
      <c r="E162" s="130" t="n">
        <f aca="false">F162+G162</f>
        <v>482.989920000001</v>
      </c>
      <c r="F162" s="130" t="n">
        <f aca="false">0.04*H162</f>
        <v>275.994240000001</v>
      </c>
      <c r="G162" s="130" t="n">
        <f aca="false">0.03*H162</f>
        <v>206.99568</v>
      </c>
      <c r="H162" s="130" t="n">
        <f aca="false">T162</f>
        <v>6899.85600000001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8781</v>
      </c>
      <c r="P162" s="251" t="n">
        <v>9068.494</v>
      </c>
      <c r="Q162" s="254"/>
      <c r="R162" s="255"/>
      <c r="S162" s="253" t="n">
        <v>24</v>
      </c>
      <c r="T162" s="130" t="n">
        <f aca="false">(P162-O162)*S162</f>
        <v>6899.85600000001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15751.11791</v>
      </c>
      <c r="D163" s="206" t="n">
        <f aca="false">SUM(D138:D162)</f>
        <v>489045.202919999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1007.94</v>
      </c>
      <c r="D166" s="130"/>
      <c r="E166" s="130" t="n">
        <f aca="false">F166+G166</f>
        <v>65.94</v>
      </c>
      <c r="F166" s="130" t="n">
        <f aca="false">0.04*H166</f>
        <v>37.68</v>
      </c>
      <c r="G166" s="130" t="n">
        <f aca="false">0.03*H166</f>
        <v>28.26</v>
      </c>
      <c r="H166" s="130" t="n">
        <f aca="false">T166</f>
        <v>942</v>
      </c>
      <c r="I166" s="130" t="n">
        <f aca="false">0.6*C166</f>
        <v>604.764</v>
      </c>
      <c r="J166" s="212"/>
      <c r="K166" s="212"/>
      <c r="L166" s="212"/>
      <c r="M166" s="212"/>
      <c r="N166" s="212"/>
      <c r="O166" s="130" t="n">
        <v>24854</v>
      </c>
      <c r="P166" s="130" t="n">
        <v>25796</v>
      </c>
      <c r="Q166" s="144"/>
      <c r="R166" s="145"/>
      <c r="S166" s="130" t="n">
        <v>1</v>
      </c>
      <c r="T166" s="130" t="n">
        <f aca="false">(P166-O166)*S166</f>
        <v>942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112.35</v>
      </c>
      <c r="D167" s="130"/>
      <c r="E167" s="130" t="n">
        <f aca="false">F167+G167</f>
        <v>7.35</v>
      </c>
      <c r="F167" s="130" t="n">
        <f aca="false">0.04*H167</f>
        <v>4.2</v>
      </c>
      <c r="G167" s="130" t="n">
        <f aca="false">0.03*H167</f>
        <v>3.15</v>
      </c>
      <c r="H167" s="130" t="n">
        <f aca="false">T167</f>
        <v>105</v>
      </c>
      <c r="I167" s="130" t="n">
        <f aca="false">0.6*C167</f>
        <v>67.41</v>
      </c>
      <c r="J167" s="212"/>
      <c r="K167" s="212"/>
      <c r="L167" s="212"/>
      <c r="M167" s="212"/>
      <c r="N167" s="212"/>
      <c r="O167" s="130" t="n">
        <v>70576</v>
      </c>
      <c r="P167" s="130" t="n">
        <v>70681</v>
      </c>
      <c r="Q167" s="254"/>
      <c r="R167" s="255"/>
      <c r="S167" s="253" t="n">
        <v>1</v>
      </c>
      <c r="T167" s="130" t="n">
        <f aca="false">(P167-O167)*S167</f>
        <v>105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117.7</v>
      </c>
      <c r="D168" s="130"/>
      <c r="E168" s="130" t="n">
        <f aca="false">F168+G168</f>
        <v>7.7</v>
      </c>
      <c r="F168" s="130" t="n">
        <f aca="false">0.04*H168</f>
        <v>4.4</v>
      </c>
      <c r="G168" s="130" t="n">
        <f aca="false">0.03*H168</f>
        <v>3.3</v>
      </c>
      <c r="H168" s="130" t="n">
        <f aca="false">T168</f>
        <v>110</v>
      </c>
      <c r="I168" s="130" t="n">
        <f aca="false">0.6*C168</f>
        <v>70.62</v>
      </c>
      <c r="J168" s="212"/>
      <c r="K168" s="212"/>
      <c r="L168" s="212"/>
      <c r="M168" s="212"/>
      <c r="N168" s="212"/>
      <c r="O168" s="130" t="n">
        <v>9764</v>
      </c>
      <c r="P168" s="130" t="n">
        <v>9874</v>
      </c>
      <c r="Q168" s="212" t="s">
        <v>35</v>
      </c>
      <c r="R168" s="213"/>
      <c r="S168" s="253" t="n">
        <v>1</v>
      </c>
      <c r="T168" s="130" t="n">
        <f aca="false">(P168-O168)*S168</f>
        <v>110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635.58</v>
      </c>
      <c r="D169" s="322"/>
      <c r="E169" s="322" t="n">
        <f aca="false">F169+G169</f>
        <v>41.58</v>
      </c>
      <c r="F169" s="322" t="n">
        <f aca="false">0.04*H169</f>
        <v>23.76</v>
      </c>
      <c r="G169" s="322" t="n">
        <f aca="false">0.03*H169</f>
        <v>17.82</v>
      </c>
      <c r="H169" s="322" t="n">
        <f aca="false">T169</f>
        <v>594</v>
      </c>
      <c r="I169" s="322" t="n">
        <f aca="false">0.6*C169</f>
        <v>381.348</v>
      </c>
      <c r="J169" s="323"/>
      <c r="K169" s="323"/>
      <c r="L169" s="323"/>
      <c r="M169" s="323"/>
      <c r="N169" s="323"/>
      <c r="O169" s="322" t="n">
        <v>22903</v>
      </c>
      <c r="P169" s="322" t="n">
        <v>23497</v>
      </c>
      <c r="Q169" s="323" t="s">
        <v>35</v>
      </c>
      <c r="R169" s="288"/>
      <c r="S169" s="324" t="n">
        <v>1</v>
      </c>
      <c r="T169" s="322" t="n">
        <f aca="false">(P169-O169)*S169</f>
        <v>594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2798.05</v>
      </c>
      <c r="D170" s="130"/>
      <c r="E170" s="130" t="n">
        <f aca="false">F170+G170</f>
        <v>183.05</v>
      </c>
      <c r="F170" s="130" t="n">
        <f aca="false">0.04*H170</f>
        <v>104.6</v>
      </c>
      <c r="G170" s="130" t="n">
        <f aca="false">0.03*H170</f>
        <v>78.45</v>
      </c>
      <c r="H170" s="130" t="n">
        <f aca="false">T170</f>
        <v>2615</v>
      </c>
      <c r="I170" s="130" t="n">
        <f aca="false">0.6*C170</f>
        <v>1678.83</v>
      </c>
      <c r="J170" s="212"/>
      <c r="K170" s="212"/>
      <c r="L170" s="212"/>
      <c r="M170" s="212"/>
      <c r="N170" s="212"/>
      <c r="O170" s="130" t="n">
        <v>81094</v>
      </c>
      <c r="P170" s="130" t="n">
        <v>83709</v>
      </c>
      <c r="Q170" s="144"/>
      <c r="R170" s="145"/>
      <c r="S170" s="253" t="n">
        <v>1</v>
      </c>
      <c r="T170" s="130" t="n">
        <f aca="false">(P170-O170)*S170</f>
        <v>2615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6521.65</v>
      </c>
      <c r="D171" s="130"/>
      <c r="E171" s="130" t="n">
        <f aca="false">F171+G171</f>
        <v>426.65</v>
      </c>
      <c r="F171" s="130" t="n">
        <f aca="false">0.04*H171</f>
        <v>243.8</v>
      </c>
      <c r="G171" s="130" t="n">
        <f aca="false">0.03*H171</f>
        <v>182.85</v>
      </c>
      <c r="H171" s="130" t="n">
        <f aca="false">T171</f>
        <v>6095</v>
      </c>
      <c r="I171" s="130" t="n">
        <f aca="false">0.6*C171</f>
        <v>3912.99</v>
      </c>
      <c r="J171" s="212"/>
      <c r="K171" s="212"/>
      <c r="L171" s="212"/>
      <c r="M171" s="212"/>
      <c r="N171" s="212"/>
      <c r="O171" s="130" t="n">
        <v>200758</v>
      </c>
      <c r="P171" s="130" t="n">
        <v>206853</v>
      </c>
      <c r="Q171" s="212"/>
      <c r="R171" s="213"/>
      <c r="S171" s="253" t="n">
        <v>1</v>
      </c>
      <c r="T171" s="130" t="n">
        <f aca="false">(P171-O171)*S171</f>
        <v>6095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1107.45</v>
      </c>
      <c r="D172" s="130"/>
      <c r="E172" s="130" t="n">
        <f aca="false">F172+G172</f>
        <v>72.45</v>
      </c>
      <c r="F172" s="130" t="n">
        <f aca="false">0.04*H172</f>
        <v>41.4</v>
      </c>
      <c r="G172" s="130" t="n">
        <f aca="false">0.03*H172</f>
        <v>31.05</v>
      </c>
      <c r="H172" s="130" t="n">
        <f aca="false">T172</f>
        <v>1035</v>
      </c>
      <c r="I172" s="130" t="n">
        <f aca="false">0.6*C172</f>
        <v>664.47</v>
      </c>
      <c r="J172" s="295"/>
      <c r="K172" s="295"/>
      <c r="L172" s="295"/>
      <c r="M172" s="295"/>
      <c r="N172" s="295"/>
      <c r="O172" s="130" t="n">
        <v>32727</v>
      </c>
      <c r="P172" s="130" t="n">
        <v>33762</v>
      </c>
      <c r="Q172" s="144"/>
      <c r="R172" s="213"/>
      <c r="S172" s="253" t="n">
        <v>1</v>
      </c>
      <c r="T172" s="130" t="n">
        <f aca="false">(P172-O172)*S172</f>
        <v>1035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195.81</v>
      </c>
      <c r="D173" s="130"/>
      <c r="E173" s="130" t="n">
        <f aca="false">F173+G173</f>
        <v>12.81</v>
      </c>
      <c r="F173" s="130" t="n">
        <f aca="false">0.04*H173</f>
        <v>7.32</v>
      </c>
      <c r="G173" s="130" t="n">
        <f aca="false">0.03*H173</f>
        <v>5.49</v>
      </c>
      <c r="H173" s="130" t="n">
        <f aca="false">T173</f>
        <v>183</v>
      </c>
      <c r="I173" s="130" t="n">
        <f aca="false">0.6*C173</f>
        <v>117.486</v>
      </c>
      <c r="J173" s="212"/>
      <c r="K173" s="212"/>
      <c r="L173" s="212"/>
      <c r="M173" s="212"/>
      <c r="N173" s="212"/>
      <c r="O173" s="130" t="n">
        <v>26241</v>
      </c>
      <c r="P173" s="130" t="n">
        <v>26424</v>
      </c>
      <c r="Q173" s="144"/>
      <c r="R173" s="145"/>
      <c r="S173" s="253" t="n">
        <v>1</v>
      </c>
      <c r="T173" s="130" t="n">
        <f aca="false">(P173-O173)*S173</f>
        <v>183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19250.8408</v>
      </c>
      <c r="D174" s="250"/>
      <c r="E174" s="250" t="n">
        <f aca="false">F174+G174</f>
        <v>1259.4008</v>
      </c>
      <c r="F174" s="250" t="n">
        <f aca="false">0.04*H174</f>
        <v>719.6576</v>
      </c>
      <c r="G174" s="250" t="n">
        <f aca="false">0.03*H174</f>
        <v>539.7432</v>
      </c>
      <c r="H174" s="250" t="n">
        <f aca="false">T174</f>
        <v>17991.44</v>
      </c>
      <c r="I174" s="250" t="n">
        <f aca="false">T175+250+750</f>
        <v>1358</v>
      </c>
      <c r="J174" s="295"/>
      <c r="K174" s="295"/>
      <c r="L174" s="295"/>
      <c r="M174" s="295"/>
      <c r="N174" s="295"/>
      <c r="O174" s="327" t="n">
        <v>64048.26</v>
      </c>
      <c r="P174" s="327" t="n">
        <v>64498.046</v>
      </c>
      <c r="Q174" s="254"/>
      <c r="R174" s="255"/>
      <c r="S174" s="250" t="n">
        <v>40</v>
      </c>
      <c r="T174" s="130" t="n">
        <f aca="false">(P174-O174)*S174</f>
        <v>17991.44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54" t="s">
        <v>926</v>
      </c>
      <c r="C175" s="130" t="n">
        <f aca="false">H175+E175</f>
        <v>383.06</v>
      </c>
      <c r="D175" s="130"/>
      <c r="E175" s="130" t="n">
        <f aca="false">F175+G175</f>
        <v>25.06</v>
      </c>
      <c r="F175" s="130" t="n">
        <f aca="false">0.04*H175</f>
        <v>14.32</v>
      </c>
      <c r="G175" s="130" t="n">
        <f aca="false">0.03*H175</f>
        <v>10.74</v>
      </c>
      <c r="H175" s="130" t="n">
        <f aca="false">T175</f>
        <v>358</v>
      </c>
      <c r="I175" s="130" t="n">
        <f aca="false">0.6*C175</f>
        <v>229.836</v>
      </c>
      <c r="J175" s="212"/>
      <c r="K175" s="212"/>
      <c r="L175" s="212"/>
      <c r="M175" s="212"/>
      <c r="N175" s="212"/>
      <c r="O175" s="130" t="n">
        <v>0</v>
      </c>
      <c r="P175" s="130" t="n">
        <v>358</v>
      </c>
      <c r="Q175" s="144"/>
      <c r="R175" s="145"/>
      <c r="S175" s="253" t="n">
        <v>1</v>
      </c>
      <c r="T175" s="130" t="n">
        <f aca="false">(P175-O175)*S175</f>
        <v>358</v>
      </c>
      <c r="U175" s="136"/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943.74</v>
      </c>
      <c r="D176" s="130"/>
      <c r="E176" s="130" t="n">
        <f aca="false">F176+G176</f>
        <v>61.74</v>
      </c>
      <c r="F176" s="130" t="n">
        <f aca="false">0.04*H176</f>
        <v>35.28</v>
      </c>
      <c r="G176" s="130" t="n">
        <f aca="false">0.03*H176</f>
        <v>26.46</v>
      </c>
      <c r="H176" s="130" t="n">
        <f aca="false">T176</f>
        <v>882</v>
      </c>
      <c r="I176" s="130" t="n">
        <f aca="false">0.6*C176</f>
        <v>566.244</v>
      </c>
      <c r="J176" s="212"/>
      <c r="K176" s="212"/>
      <c r="L176" s="212"/>
      <c r="M176" s="212"/>
      <c r="N176" s="212"/>
      <c r="O176" s="130" t="n">
        <v>31510</v>
      </c>
      <c r="P176" s="130" t="n">
        <v>32392</v>
      </c>
      <c r="Q176" s="144"/>
      <c r="R176" s="145"/>
      <c r="S176" s="253" t="n">
        <v>1</v>
      </c>
      <c r="T176" s="130" t="n">
        <f aca="false">(P176-O176)*S176</f>
        <v>882</v>
      </c>
      <c r="U176" s="333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14496.3600000002</v>
      </c>
      <c r="D177" s="198"/>
      <c r="E177" s="198" t="n">
        <f aca="false">F177+G177</f>
        <v>948.360000000012</v>
      </c>
      <c r="F177" s="198" t="n">
        <f aca="false">0.04*H177</f>
        <v>541.920000000007</v>
      </c>
      <c r="G177" s="198" t="n">
        <f aca="false">0.03*H177</f>
        <v>406.440000000005</v>
      </c>
      <c r="H177" s="198" t="n">
        <f aca="false">T177</f>
        <v>13548.0000000002</v>
      </c>
      <c r="I177" s="334" t="n">
        <f aca="false">0.6*C177</f>
        <v>8697.81600000011</v>
      </c>
      <c r="J177" s="35"/>
      <c r="K177" s="35"/>
      <c r="L177" s="35"/>
      <c r="M177" s="35"/>
      <c r="N177" s="35"/>
      <c r="O177" s="335" t="n">
        <v>37079.1</v>
      </c>
      <c r="P177" s="335" t="n">
        <v>37304.9</v>
      </c>
      <c r="Q177" s="35" t="s">
        <v>35</v>
      </c>
      <c r="R177" s="336"/>
      <c r="S177" s="337" t="n">
        <v>60</v>
      </c>
      <c r="T177" s="198" t="n">
        <f aca="false">(P177-O177)*S177</f>
        <v>13548.0000000002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3195.02</v>
      </c>
      <c r="D178" s="339"/>
      <c r="E178" s="339" t="n">
        <f aca="false">G178+F178</f>
        <v>209.02</v>
      </c>
      <c r="F178" s="339" t="n">
        <f aca="false">0.04*H178</f>
        <v>119.44</v>
      </c>
      <c r="G178" s="339" t="n">
        <f aca="false">0.03*H178</f>
        <v>89.58</v>
      </c>
      <c r="H178" s="339" t="n">
        <f aca="false">T178</f>
        <v>2986</v>
      </c>
      <c r="I178" s="339" t="n">
        <f aca="false">0.6*C178</f>
        <v>1917.012</v>
      </c>
      <c r="J178" s="340"/>
      <c r="K178" s="340"/>
      <c r="L178" s="340"/>
      <c r="M178" s="340"/>
      <c r="N178" s="340"/>
      <c r="O178" s="339" t="n">
        <v>94425</v>
      </c>
      <c r="P178" s="339" t="n">
        <v>97411</v>
      </c>
      <c r="Q178" s="341"/>
      <c r="R178" s="342"/>
      <c r="S178" s="343" t="n">
        <v>1</v>
      </c>
      <c r="T178" s="339" t="n">
        <f aca="false">(P178-O178)*S178</f>
        <v>2986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648.42</v>
      </c>
      <c r="D179" s="32"/>
      <c r="E179" s="32" t="n">
        <f aca="false">F179+G179</f>
        <v>42.42</v>
      </c>
      <c r="F179" s="32" t="n">
        <f aca="false">0.04*H179</f>
        <v>24.24</v>
      </c>
      <c r="G179" s="32" t="n">
        <f aca="false">0.03*H179</f>
        <v>18.18</v>
      </c>
      <c r="H179" s="32" t="n">
        <f aca="false">T179</f>
        <v>606</v>
      </c>
      <c r="I179" s="32" t="n">
        <f aca="false">0.6*C179</f>
        <v>389.052</v>
      </c>
      <c r="J179" s="35"/>
      <c r="K179" s="35"/>
      <c r="L179" s="35"/>
      <c r="M179" s="35"/>
      <c r="N179" s="35"/>
      <c r="O179" s="32" t="n">
        <v>7733</v>
      </c>
      <c r="P179" s="32" t="n">
        <v>8339</v>
      </c>
      <c r="Q179" s="36"/>
      <c r="R179" s="42"/>
      <c r="S179" s="69" t="n">
        <v>1</v>
      </c>
      <c r="T179" s="32" t="n">
        <f aca="false">(P179-O179)*S179</f>
        <v>606</v>
      </c>
      <c r="U179" s="38" t="n">
        <v>4327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620.6</v>
      </c>
      <c r="D180" s="32"/>
      <c r="E180" s="32" t="n">
        <f aca="false">F180+G180</f>
        <v>40.6</v>
      </c>
      <c r="F180" s="32" t="n">
        <f aca="false">0.04*H180</f>
        <v>23.2</v>
      </c>
      <c r="G180" s="32" t="n">
        <f aca="false">0.03*H180</f>
        <v>17.4</v>
      </c>
      <c r="H180" s="32" t="n">
        <f aca="false">T180</f>
        <v>580</v>
      </c>
      <c r="I180" s="32" t="n">
        <f aca="false">0.6*C180</f>
        <v>372.36</v>
      </c>
      <c r="J180" s="35"/>
      <c r="K180" s="35"/>
      <c r="L180" s="35"/>
      <c r="M180" s="35"/>
      <c r="N180" s="35"/>
      <c r="O180" s="32" t="n">
        <v>3896</v>
      </c>
      <c r="P180" s="32" t="n">
        <v>4476</v>
      </c>
      <c r="Q180" s="36"/>
      <c r="R180" s="42"/>
      <c r="S180" s="69" t="n">
        <v>1</v>
      </c>
      <c r="T180" s="32" t="n">
        <f aca="false">(P180-O180)*S180</f>
        <v>580</v>
      </c>
      <c r="U180" s="3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712.62</v>
      </c>
      <c r="D181" s="32"/>
      <c r="E181" s="32" t="n">
        <f aca="false">F181+G181</f>
        <v>46.62</v>
      </c>
      <c r="F181" s="32" t="n">
        <f aca="false">0.04*H181</f>
        <v>26.64</v>
      </c>
      <c r="G181" s="32" t="n">
        <f aca="false">0.03*H181</f>
        <v>19.98</v>
      </c>
      <c r="H181" s="32" t="n">
        <f aca="false">T181</f>
        <v>666</v>
      </c>
      <c r="I181" s="32" t="n">
        <f aca="false">0.6*C181</f>
        <v>427.572</v>
      </c>
      <c r="J181" s="35"/>
      <c r="K181" s="35"/>
      <c r="L181" s="35"/>
      <c r="M181" s="35"/>
      <c r="N181" s="35"/>
      <c r="O181" s="32" t="n">
        <v>9031</v>
      </c>
      <c r="P181" s="32" t="n">
        <v>9697</v>
      </c>
      <c r="Q181" s="36"/>
      <c r="R181" s="42"/>
      <c r="S181" s="32" t="n">
        <v>1</v>
      </c>
      <c r="T181" s="32" t="n">
        <f aca="false">(P181-O181)*S181</f>
        <v>666</v>
      </c>
      <c r="U181" s="3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705.13</v>
      </c>
      <c r="D182" s="32"/>
      <c r="E182" s="32" t="n">
        <f aca="false">F182+G182</f>
        <v>46.13</v>
      </c>
      <c r="F182" s="32" t="n">
        <f aca="false">0.04*H182</f>
        <v>26.36</v>
      </c>
      <c r="G182" s="32" t="n">
        <f aca="false">0.03*H182</f>
        <v>19.77</v>
      </c>
      <c r="H182" s="32" t="n">
        <f aca="false">T182</f>
        <v>659</v>
      </c>
      <c r="I182" s="32" t="n">
        <f aca="false">0.6*C182</f>
        <v>423.078</v>
      </c>
      <c r="J182" s="35"/>
      <c r="K182" s="35"/>
      <c r="L182" s="35"/>
      <c r="M182" s="35"/>
      <c r="N182" s="35" t="s">
        <v>271</v>
      </c>
      <c r="O182" s="32" t="n">
        <v>34543</v>
      </c>
      <c r="P182" s="32" t="n">
        <v>35202</v>
      </c>
      <c r="Q182" s="234"/>
      <c r="R182" s="78"/>
      <c r="S182" s="32" t="n">
        <v>1</v>
      </c>
      <c r="T182" s="32" t="n">
        <f aca="false">(P182-O182)*S182</f>
        <v>659</v>
      </c>
      <c r="U182" s="3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442.98</v>
      </c>
      <c r="D183" s="32"/>
      <c r="E183" s="32" t="n">
        <f aca="false">F183+G183</f>
        <v>28.98</v>
      </c>
      <c r="F183" s="32" t="n">
        <f aca="false">0.04*H183</f>
        <v>16.56</v>
      </c>
      <c r="G183" s="32" t="n">
        <f aca="false">0.03*H183</f>
        <v>12.42</v>
      </c>
      <c r="H183" s="32" t="n">
        <f aca="false">T183</f>
        <v>414</v>
      </c>
      <c r="I183" s="32" t="n">
        <f aca="false">0.6*C183</f>
        <v>265.788</v>
      </c>
      <c r="J183" s="35"/>
      <c r="K183" s="35"/>
      <c r="L183" s="35"/>
      <c r="M183" s="35"/>
      <c r="N183" s="35" t="s">
        <v>274</v>
      </c>
      <c r="O183" s="32" t="n">
        <v>86586</v>
      </c>
      <c r="P183" s="32" t="n">
        <v>87000</v>
      </c>
      <c r="Q183" s="36"/>
      <c r="R183" s="42"/>
      <c r="S183" s="32" t="n">
        <v>1</v>
      </c>
      <c r="T183" s="32" t="n">
        <f aca="false">(P183-O183)*S183</f>
        <v>414</v>
      </c>
      <c r="U183" s="3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805.71</v>
      </c>
      <c r="D184" s="32"/>
      <c r="E184" s="32" t="n">
        <f aca="false">F184++G184</f>
        <v>52.71</v>
      </c>
      <c r="F184" s="32" t="n">
        <f aca="false">0.04*H184</f>
        <v>30.12</v>
      </c>
      <c r="G184" s="32" t="n">
        <f aca="false">0.03*H184</f>
        <v>22.59</v>
      </c>
      <c r="H184" s="32" t="n">
        <f aca="false">T184</f>
        <v>753</v>
      </c>
      <c r="I184" s="32" t="n">
        <f aca="false">0.6*C184</f>
        <v>483.426</v>
      </c>
      <c r="J184" s="35"/>
      <c r="K184" s="35"/>
      <c r="L184" s="35"/>
      <c r="M184" s="35"/>
      <c r="N184" s="35" t="s">
        <v>277</v>
      </c>
      <c r="O184" s="32" t="n">
        <v>45690</v>
      </c>
      <c r="P184" s="32" t="n">
        <v>46443</v>
      </c>
      <c r="Q184" s="35" t="s">
        <v>35</v>
      </c>
      <c r="R184" s="37"/>
      <c r="S184" s="69" t="n">
        <v>1</v>
      </c>
      <c r="T184" s="32" t="n">
        <f aca="false">(P184-O184)*S184</f>
        <v>753</v>
      </c>
      <c r="U184" s="3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258.94</v>
      </c>
      <c r="D185" s="32"/>
      <c r="E185" s="32" t="n">
        <f aca="false">G185+F185</f>
        <v>16.94</v>
      </c>
      <c r="F185" s="32" t="n">
        <f aca="false">0.04*H185</f>
        <v>9.68</v>
      </c>
      <c r="G185" s="32" t="n">
        <f aca="false">0.03*H185</f>
        <v>7.26</v>
      </c>
      <c r="H185" s="32" t="n">
        <f aca="false">T185</f>
        <v>242</v>
      </c>
      <c r="I185" s="32" t="n">
        <f aca="false">0.6*C185</f>
        <v>155.364</v>
      </c>
      <c r="J185" s="35"/>
      <c r="K185" s="35"/>
      <c r="L185" s="35"/>
      <c r="M185" s="35"/>
      <c r="N185" s="35"/>
      <c r="O185" s="32" t="n">
        <v>73969</v>
      </c>
      <c r="P185" s="32" t="n">
        <v>74211</v>
      </c>
      <c r="Q185" s="234"/>
      <c r="R185" s="78"/>
      <c r="S185" s="69" t="n">
        <v>1</v>
      </c>
      <c r="T185" s="32" t="n">
        <f aca="false">(P185-O185)*S185</f>
        <v>242</v>
      </c>
      <c r="U185" s="3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386.27</v>
      </c>
      <c r="D186" s="32"/>
      <c r="E186" s="32" t="n">
        <f aca="false">F186+G186</f>
        <v>25.27</v>
      </c>
      <c r="F186" s="32" t="n">
        <f aca="false">0.04*H186</f>
        <v>14.44</v>
      </c>
      <c r="G186" s="32" t="n">
        <f aca="false">0.03*H186</f>
        <v>10.83</v>
      </c>
      <c r="H186" s="32" t="n">
        <f aca="false">T186</f>
        <v>361</v>
      </c>
      <c r="I186" s="32" t="n">
        <f aca="false">0.6*C186</f>
        <v>231.762</v>
      </c>
      <c r="J186" s="35"/>
      <c r="K186" s="35"/>
      <c r="L186" s="35"/>
      <c r="M186" s="35"/>
      <c r="N186" s="35"/>
      <c r="O186" s="32" t="n">
        <v>71393</v>
      </c>
      <c r="P186" s="32" t="n">
        <v>71754</v>
      </c>
      <c r="Q186" s="36"/>
      <c r="R186" s="42"/>
      <c r="S186" s="69" t="n">
        <v>1</v>
      </c>
      <c r="T186" s="32" t="n">
        <f aca="false">(P186-O186)*S186</f>
        <v>361</v>
      </c>
      <c r="U186" s="3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729.74</v>
      </c>
      <c r="D187" s="32"/>
      <c r="E187" s="32" t="n">
        <f aca="false">F187+G187</f>
        <v>47.74</v>
      </c>
      <c r="F187" s="32" t="n">
        <f aca="false">0.04*H187</f>
        <v>27.28</v>
      </c>
      <c r="G187" s="32" t="n">
        <f aca="false">0.03*H187</f>
        <v>20.46</v>
      </c>
      <c r="H187" s="32" t="n">
        <f aca="false">T187</f>
        <v>682</v>
      </c>
      <c r="I187" s="32" t="n">
        <f aca="false">0.6*C187</f>
        <v>437.844</v>
      </c>
      <c r="J187" s="35"/>
      <c r="K187" s="35"/>
      <c r="L187" s="35"/>
      <c r="M187" s="35"/>
      <c r="N187" s="35"/>
      <c r="O187" s="32" t="n">
        <v>82986</v>
      </c>
      <c r="P187" s="32" t="n">
        <v>83668</v>
      </c>
      <c r="Q187" s="234"/>
      <c r="R187" s="78"/>
      <c r="S187" s="69" t="n">
        <v>1</v>
      </c>
      <c r="T187" s="32" t="n">
        <f aca="false">(P187-O187)*S187</f>
        <v>682</v>
      </c>
      <c r="U187" s="3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700.85</v>
      </c>
      <c r="D188" s="32"/>
      <c r="E188" s="32" t="n">
        <f aca="false">F188+G188</f>
        <v>45.85</v>
      </c>
      <c r="F188" s="32" t="n">
        <f aca="false">0.04*H188</f>
        <v>26.2</v>
      </c>
      <c r="G188" s="32" t="n">
        <f aca="false">0.03*H188</f>
        <v>19.65</v>
      </c>
      <c r="H188" s="32" t="n">
        <f aca="false">T188</f>
        <v>655</v>
      </c>
      <c r="I188" s="32" t="n">
        <f aca="false">0.6*C188</f>
        <v>420.51</v>
      </c>
      <c r="J188" s="35"/>
      <c r="K188" s="35"/>
      <c r="L188" s="35"/>
      <c r="M188" s="35"/>
      <c r="N188" s="35"/>
      <c r="O188" s="32" t="n">
        <v>75629</v>
      </c>
      <c r="P188" s="32" t="n">
        <v>76284</v>
      </c>
      <c r="Q188" s="36"/>
      <c r="R188" s="107"/>
      <c r="S188" s="69" t="n">
        <v>1</v>
      </c>
      <c r="T188" s="32" t="n">
        <f aca="false">(P188-O188)*S188</f>
        <v>655</v>
      </c>
      <c r="U188" s="38" t="n">
        <v>8265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1516.19</v>
      </c>
      <c r="D190" s="32"/>
      <c r="E190" s="32" t="n">
        <f aca="false">F190+G190</f>
        <v>99.19</v>
      </c>
      <c r="F190" s="32" t="n">
        <f aca="false">0.04*H190</f>
        <v>56.68</v>
      </c>
      <c r="G190" s="32" t="n">
        <f aca="false">0.03*H190</f>
        <v>42.51</v>
      </c>
      <c r="H190" s="32" t="n">
        <f aca="false">T190</f>
        <v>1417</v>
      </c>
      <c r="I190" s="32" t="n">
        <f aca="false">0.6*C190</f>
        <v>909.714</v>
      </c>
      <c r="J190" s="35"/>
      <c r="K190" s="35"/>
      <c r="L190" s="35"/>
      <c r="M190" s="35"/>
      <c r="N190" s="35"/>
      <c r="O190" s="32" t="n">
        <v>132288</v>
      </c>
      <c r="P190" s="32" t="n">
        <v>133705</v>
      </c>
      <c r="Q190" s="36"/>
      <c r="R190" s="42"/>
      <c r="S190" s="32" t="n">
        <v>1</v>
      </c>
      <c r="T190" s="32" t="n">
        <f aca="false">(P190-O190)*S190</f>
        <v>1417</v>
      </c>
      <c r="U190" s="3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99.51</v>
      </c>
      <c r="D191" s="32"/>
      <c r="E191" s="32" t="n">
        <f aca="false">F191+G191</f>
        <v>6.51</v>
      </c>
      <c r="F191" s="32" t="n">
        <f aca="false">0.04*H191</f>
        <v>3.72</v>
      </c>
      <c r="G191" s="32" t="n">
        <f aca="false">0.03*H191</f>
        <v>2.79</v>
      </c>
      <c r="H191" s="32" t="n">
        <f aca="false">T191</f>
        <v>93</v>
      </c>
      <c r="I191" s="32" t="n">
        <f aca="false">0.6*C191</f>
        <v>59.706</v>
      </c>
      <c r="J191" s="35"/>
      <c r="K191" s="35"/>
      <c r="L191" s="35"/>
      <c r="M191" s="35"/>
      <c r="N191" s="35" t="s">
        <v>291</v>
      </c>
      <c r="O191" s="32" t="n">
        <v>43897</v>
      </c>
      <c r="P191" s="32" t="n">
        <v>43990</v>
      </c>
      <c r="Q191" s="35" t="s">
        <v>39</v>
      </c>
      <c r="R191" s="37"/>
      <c r="S191" s="32" t="n">
        <v>1</v>
      </c>
      <c r="T191" s="32" t="n">
        <f aca="false">(P191-O191)*S191</f>
        <v>93</v>
      </c>
      <c r="U191" s="3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538.21</v>
      </c>
      <c r="D192" s="32"/>
      <c r="E192" s="32" t="n">
        <f aca="false">F192+G192</f>
        <v>35.21</v>
      </c>
      <c r="F192" s="32" t="n">
        <f aca="false">0.04*H192</f>
        <v>20.12</v>
      </c>
      <c r="G192" s="32" t="n">
        <f aca="false">0.03*H192</f>
        <v>15.09</v>
      </c>
      <c r="H192" s="32" t="n">
        <f aca="false">T192</f>
        <v>503</v>
      </c>
      <c r="I192" s="32" t="n">
        <f aca="false">0.6*C192</f>
        <v>322.926</v>
      </c>
      <c r="J192" s="35"/>
      <c r="K192" s="35"/>
      <c r="L192" s="35"/>
      <c r="M192" s="35"/>
      <c r="N192" s="35"/>
      <c r="O192" s="32" t="n">
        <v>95958</v>
      </c>
      <c r="P192" s="32" t="n">
        <v>96461</v>
      </c>
      <c r="Q192" s="35" t="s">
        <v>153</v>
      </c>
      <c r="R192" s="37"/>
      <c r="S192" s="32" t="n">
        <v>1</v>
      </c>
      <c r="T192" s="32" t="n">
        <f aca="false">(P192-O192)*S192</f>
        <v>503</v>
      </c>
      <c r="U192" s="3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583.15</v>
      </c>
      <c r="D193" s="32"/>
      <c r="E193" s="32" t="n">
        <f aca="false">F193+G193</f>
        <v>38.15</v>
      </c>
      <c r="F193" s="32" t="n">
        <f aca="false">0.04*H193</f>
        <v>21.8</v>
      </c>
      <c r="G193" s="32" t="n">
        <f aca="false">0.03*H193</f>
        <v>16.35</v>
      </c>
      <c r="H193" s="32" t="n">
        <f aca="false">T193</f>
        <v>545</v>
      </c>
      <c r="I193" s="32" t="n">
        <f aca="false">0.6*C193</f>
        <v>349.89</v>
      </c>
      <c r="J193" s="35"/>
      <c r="K193" s="35"/>
      <c r="L193" s="35"/>
      <c r="M193" s="35"/>
      <c r="N193" s="35"/>
      <c r="O193" s="32" t="n">
        <v>56097</v>
      </c>
      <c r="P193" s="32" t="n">
        <v>56642</v>
      </c>
      <c r="Q193" s="35" t="s">
        <v>39</v>
      </c>
      <c r="R193" s="37"/>
      <c r="S193" s="32" t="n">
        <v>1</v>
      </c>
      <c r="T193" s="32" t="n">
        <f aca="false">(P193-O193)*S193</f>
        <v>545</v>
      </c>
      <c r="U193" s="3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1916.37</v>
      </c>
      <c r="D194" s="32"/>
      <c r="E194" s="32" t="n">
        <f aca="false">G194+F194</f>
        <v>125.37</v>
      </c>
      <c r="F194" s="32" t="n">
        <f aca="false">0.04*H194</f>
        <v>71.64</v>
      </c>
      <c r="G194" s="32" t="n">
        <f aca="false">0.03*H194</f>
        <v>53.73</v>
      </c>
      <c r="H194" s="32" t="n">
        <f aca="false">T194</f>
        <v>1791</v>
      </c>
      <c r="I194" s="32" t="n">
        <f aca="false">0.6*C194</f>
        <v>1149.822</v>
      </c>
      <c r="J194" s="35"/>
      <c r="K194" s="35"/>
      <c r="L194" s="35"/>
      <c r="M194" s="35"/>
      <c r="N194" s="35"/>
      <c r="O194" s="32" t="n">
        <v>36603</v>
      </c>
      <c r="P194" s="32" t="n">
        <v>38394</v>
      </c>
      <c r="Q194" s="234"/>
      <c r="R194" s="78"/>
      <c r="S194" s="69" t="n">
        <v>1</v>
      </c>
      <c r="T194" s="32" t="n">
        <f aca="false">(P194-O194)*S194</f>
        <v>1791</v>
      </c>
      <c r="U194" s="3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1023.99</v>
      </c>
      <c r="D195" s="32"/>
      <c r="E195" s="32" t="n">
        <f aca="false">G195+F195</f>
        <v>66.99</v>
      </c>
      <c r="F195" s="32" t="n">
        <f aca="false">0.04*H195</f>
        <v>38.28</v>
      </c>
      <c r="G195" s="32" t="n">
        <f aca="false">0.03*H195</f>
        <v>28.71</v>
      </c>
      <c r="H195" s="32" t="n">
        <f aca="false">T195</f>
        <v>957</v>
      </c>
      <c r="I195" s="32" t="n">
        <f aca="false">0.6*C195</f>
        <v>614.394</v>
      </c>
      <c r="J195" s="35"/>
      <c r="K195" s="35"/>
      <c r="L195" s="35"/>
      <c r="M195" s="35"/>
      <c r="N195" s="35"/>
      <c r="O195" s="32" t="n">
        <v>73937</v>
      </c>
      <c r="P195" s="32" t="n">
        <v>74894</v>
      </c>
      <c r="Q195" s="36"/>
      <c r="R195" s="107"/>
      <c r="S195" s="69" t="n">
        <v>1</v>
      </c>
      <c r="T195" s="32" t="n">
        <f aca="false">(P195-O195)*S195</f>
        <v>957</v>
      </c>
      <c r="U195" s="3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277.13</v>
      </c>
      <c r="D196" s="32"/>
      <c r="E196" s="32" t="n">
        <f aca="false">F196+G196</f>
        <v>18.13</v>
      </c>
      <c r="F196" s="32" t="n">
        <f aca="false">0.04*H196</f>
        <v>10.36</v>
      </c>
      <c r="G196" s="32" t="n">
        <f aca="false">0.03*H196</f>
        <v>7.77</v>
      </c>
      <c r="H196" s="32" t="n">
        <f aca="false">T196</f>
        <v>259</v>
      </c>
      <c r="I196" s="32" t="n">
        <f aca="false">0.6*C196</f>
        <v>166.278</v>
      </c>
      <c r="J196" s="35"/>
      <c r="K196" s="35"/>
      <c r="L196" s="35"/>
      <c r="M196" s="35"/>
      <c r="N196" s="35"/>
      <c r="O196" s="32" t="n">
        <v>32741</v>
      </c>
      <c r="P196" s="32" t="n">
        <v>33000</v>
      </c>
      <c r="Q196" s="36"/>
      <c r="R196" s="42"/>
      <c r="S196" s="69" t="n">
        <v>1</v>
      </c>
      <c r="T196" s="32" t="n">
        <f aca="false">(P196-O196)*S196</f>
        <v>259</v>
      </c>
      <c r="U196" s="3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286.76</v>
      </c>
      <c r="D197" s="32"/>
      <c r="E197" s="32" t="n">
        <f aca="false">F197+G197</f>
        <v>18.76</v>
      </c>
      <c r="F197" s="32" t="n">
        <f aca="false">0.04*H197</f>
        <v>10.72</v>
      </c>
      <c r="G197" s="32" t="n">
        <f aca="false">0.03*H197</f>
        <v>8.04</v>
      </c>
      <c r="H197" s="32" t="n">
        <f aca="false">T197</f>
        <v>268</v>
      </c>
      <c r="I197" s="32" t="n">
        <f aca="false">0.6*C197</f>
        <v>172.056</v>
      </c>
      <c r="J197" s="35"/>
      <c r="K197" s="35"/>
      <c r="L197" s="35"/>
      <c r="M197" s="35"/>
      <c r="N197" s="35"/>
      <c r="O197" s="32" t="n">
        <v>56774</v>
      </c>
      <c r="P197" s="32" t="n">
        <v>57042</v>
      </c>
      <c r="Q197" s="35"/>
      <c r="R197" s="37"/>
      <c r="S197" s="32" t="n">
        <v>1</v>
      </c>
      <c r="T197" s="32" t="n">
        <f aca="false">(P197-O197)*S197</f>
        <v>268</v>
      </c>
      <c r="U197" s="3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125.19</v>
      </c>
      <c r="D198" s="32"/>
      <c r="E198" s="32" t="n">
        <f aca="false">F198+G198</f>
        <v>8.19</v>
      </c>
      <c r="F198" s="32" t="n">
        <f aca="false">0.04*H198</f>
        <v>4.68</v>
      </c>
      <c r="G198" s="32" t="n">
        <f aca="false">0.03*H198</f>
        <v>3.51</v>
      </c>
      <c r="H198" s="32" t="n">
        <f aca="false">T198</f>
        <v>117</v>
      </c>
      <c r="I198" s="32" t="n">
        <f aca="false">0.5*C198</f>
        <v>62.595</v>
      </c>
      <c r="J198" s="35"/>
      <c r="K198" s="35"/>
      <c r="L198" s="35"/>
      <c r="M198" s="35"/>
      <c r="N198" s="35"/>
      <c r="O198" s="32" t="n">
        <v>32731</v>
      </c>
      <c r="P198" s="32" t="n">
        <v>32848</v>
      </c>
      <c r="Q198" s="234"/>
      <c r="R198" s="78"/>
      <c r="S198" s="69" t="n">
        <v>1</v>
      </c>
      <c r="T198" s="32" t="n">
        <f aca="false">(P198-O198)*S198</f>
        <v>117</v>
      </c>
      <c r="U198" s="3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149.8</v>
      </c>
      <c r="D199" s="32"/>
      <c r="E199" s="32" t="n">
        <f aca="false">G199+F199</f>
        <v>9.8</v>
      </c>
      <c r="F199" s="32" t="n">
        <f aca="false">0.04*H199</f>
        <v>5.6</v>
      </c>
      <c r="G199" s="32" t="n">
        <f aca="false">0.03*H199</f>
        <v>4.2</v>
      </c>
      <c r="H199" s="32" t="n">
        <f aca="false">T199</f>
        <v>140</v>
      </c>
      <c r="I199" s="32" t="n">
        <f aca="false">0.6*C199</f>
        <v>89.88</v>
      </c>
      <c r="J199" s="35"/>
      <c r="K199" s="35"/>
      <c r="L199" s="35"/>
      <c r="M199" s="35"/>
      <c r="N199" s="35"/>
      <c r="O199" s="32" t="n">
        <v>23297</v>
      </c>
      <c r="P199" s="32" t="n">
        <v>23437</v>
      </c>
      <c r="Q199" s="36"/>
      <c r="R199" s="107"/>
      <c r="S199" s="69" t="n">
        <v>1</v>
      </c>
      <c r="T199" s="32" t="n">
        <f aca="false">(P199-O199)*S199</f>
        <v>140</v>
      </c>
      <c r="U199" s="3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222.56</v>
      </c>
      <c r="D200" s="32"/>
      <c r="E200" s="32" t="n">
        <f aca="false">F200+G200</f>
        <v>14.56</v>
      </c>
      <c r="F200" s="32" t="n">
        <f aca="false">0.04*H200</f>
        <v>8.32</v>
      </c>
      <c r="G200" s="32" t="n">
        <f aca="false">0.03*H200</f>
        <v>6.24</v>
      </c>
      <c r="H200" s="32" t="n">
        <f aca="false">T200</f>
        <v>208</v>
      </c>
      <c r="I200" s="32" t="n">
        <f aca="false">0.6*C200</f>
        <v>133.536</v>
      </c>
      <c r="J200" s="35"/>
      <c r="K200" s="35"/>
      <c r="L200" s="35"/>
      <c r="M200" s="35"/>
      <c r="N200" s="35"/>
      <c r="O200" s="32" t="n">
        <v>40803</v>
      </c>
      <c r="P200" s="32" t="n">
        <v>41011</v>
      </c>
      <c r="Q200" s="36"/>
      <c r="R200" s="42"/>
      <c r="S200" s="32" t="n">
        <v>1</v>
      </c>
      <c r="T200" s="32" t="n">
        <f aca="false">(P200-O200)*S200</f>
        <v>208</v>
      </c>
      <c r="U200" s="3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211.86</v>
      </c>
      <c r="D201" s="32"/>
      <c r="E201" s="32" t="n">
        <f aca="false">F201+G201</f>
        <v>13.86</v>
      </c>
      <c r="F201" s="32" t="n">
        <f aca="false">0.04*H201</f>
        <v>7.92</v>
      </c>
      <c r="G201" s="32" t="n">
        <f aca="false">0.03*H201</f>
        <v>5.94</v>
      </c>
      <c r="H201" s="32" t="n">
        <f aca="false">T201</f>
        <v>198</v>
      </c>
      <c r="I201" s="32" t="n">
        <f aca="false">0.6*C201</f>
        <v>127.116</v>
      </c>
      <c r="J201" s="63"/>
      <c r="K201" s="63"/>
      <c r="L201" s="63"/>
      <c r="M201" s="63"/>
      <c r="N201" s="63"/>
      <c r="O201" s="32" t="n">
        <v>32795</v>
      </c>
      <c r="P201" s="32" t="n">
        <v>32993</v>
      </c>
      <c r="Q201" s="234"/>
      <c r="R201" s="78"/>
      <c r="S201" s="69" t="n">
        <v>1</v>
      </c>
      <c r="T201" s="32" t="n">
        <f aca="false">(P201-O201)*S201</f>
        <v>198</v>
      </c>
      <c r="U201" s="3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185.11</v>
      </c>
      <c r="D202" s="32"/>
      <c r="E202" s="32" t="n">
        <f aca="false">F202+G202</f>
        <v>12.11</v>
      </c>
      <c r="F202" s="32" t="n">
        <f aca="false">0.04*H202</f>
        <v>6.92</v>
      </c>
      <c r="G202" s="32" t="n">
        <f aca="false">0.03*H202</f>
        <v>5.19</v>
      </c>
      <c r="H202" s="32" t="n">
        <f aca="false">T202</f>
        <v>173</v>
      </c>
      <c r="I202" s="32" t="n">
        <f aca="false">0.6*C202</f>
        <v>111.066</v>
      </c>
      <c r="J202" s="35"/>
      <c r="K202" s="35"/>
      <c r="L202" s="35"/>
      <c r="M202" s="35"/>
      <c r="N202" s="35"/>
      <c r="O202" s="32" t="n">
        <v>31010</v>
      </c>
      <c r="P202" s="32" t="n">
        <v>31183</v>
      </c>
      <c r="Q202" s="36"/>
      <c r="R202" s="42"/>
      <c r="S202" s="69" t="n">
        <v>1</v>
      </c>
      <c r="T202" s="32" t="n">
        <f aca="false">(P202-O202)*S202</f>
        <v>173</v>
      </c>
      <c r="U202" s="3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157.29</v>
      </c>
      <c r="D203" s="32"/>
      <c r="E203" s="32" t="n">
        <f aca="false">F203+G203</f>
        <v>10.29</v>
      </c>
      <c r="F203" s="32" t="n">
        <f aca="false">0.04*H203</f>
        <v>5.88</v>
      </c>
      <c r="G203" s="32" t="n">
        <f aca="false">0.03*H203</f>
        <v>4.41</v>
      </c>
      <c r="H203" s="32" t="n">
        <f aca="false">T203</f>
        <v>147</v>
      </c>
      <c r="I203" s="32" t="n">
        <f aca="false">0.6*C203</f>
        <v>94.374</v>
      </c>
      <c r="J203" s="35"/>
      <c r="K203" s="35"/>
      <c r="L203" s="35"/>
      <c r="M203" s="35"/>
      <c r="N203" s="35"/>
      <c r="O203" s="32" t="n">
        <v>29779</v>
      </c>
      <c r="P203" s="32" t="n">
        <v>29926</v>
      </c>
      <c r="Q203" s="234"/>
      <c r="R203" s="78"/>
      <c r="S203" s="69" t="n">
        <v>1</v>
      </c>
      <c r="T203" s="32" t="n">
        <f aca="false">(P203-O203)*S203</f>
        <v>147</v>
      </c>
      <c r="U203" s="3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319.93</v>
      </c>
      <c r="D204" s="32"/>
      <c r="E204" s="32" t="n">
        <f aca="false">F204+G204</f>
        <v>20.93</v>
      </c>
      <c r="F204" s="32" t="n">
        <f aca="false">0.04*H204</f>
        <v>11.96</v>
      </c>
      <c r="G204" s="32" t="n">
        <f aca="false">0.03*H204</f>
        <v>8.97</v>
      </c>
      <c r="H204" s="32" t="n">
        <f aca="false">T204</f>
        <v>299</v>
      </c>
      <c r="I204" s="32" t="n">
        <f aca="false">0.6*C204</f>
        <v>191.958</v>
      </c>
      <c r="J204" s="35"/>
      <c r="K204" s="35"/>
      <c r="L204" s="35"/>
      <c r="M204" s="35"/>
      <c r="N204" s="35"/>
      <c r="O204" s="32" t="n">
        <v>64898</v>
      </c>
      <c r="P204" s="32" t="n">
        <v>65197</v>
      </c>
      <c r="Q204" s="35" t="s">
        <v>29</v>
      </c>
      <c r="R204" s="37"/>
      <c r="S204" s="69" t="n">
        <v>1</v>
      </c>
      <c r="T204" s="32" t="n">
        <f aca="false">(P204-O204)*S204</f>
        <v>299</v>
      </c>
      <c r="U204" s="3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872</v>
      </c>
      <c r="C205" s="32" t="n">
        <f aca="false">H205+E205</f>
        <v>740.44</v>
      </c>
      <c r="D205" s="32"/>
      <c r="E205" s="32" t="n">
        <f aca="false">F205+G205</f>
        <v>48.44</v>
      </c>
      <c r="F205" s="32" t="n">
        <f aca="false">0.04*H205</f>
        <v>27.68</v>
      </c>
      <c r="G205" s="32" t="n">
        <f aca="false">0.03*H205</f>
        <v>20.76</v>
      </c>
      <c r="H205" s="32" t="n">
        <f aca="false">T205</f>
        <v>692</v>
      </c>
      <c r="I205" s="32" t="n">
        <f aca="false">0.6*C205</f>
        <v>444.264</v>
      </c>
      <c r="J205" s="35"/>
      <c r="K205" s="35"/>
      <c r="L205" s="35"/>
      <c r="M205" s="35"/>
      <c r="N205" s="35" t="s">
        <v>316</v>
      </c>
      <c r="O205" s="32" t="n">
        <v>56483</v>
      </c>
      <c r="P205" s="32" t="n">
        <v>57175</v>
      </c>
      <c r="Q205" s="36"/>
      <c r="R205" s="42"/>
      <c r="S205" s="69" t="n">
        <v>1</v>
      </c>
      <c r="T205" s="32" t="n">
        <f aca="false">(P205-O205)*S205</f>
        <v>692</v>
      </c>
      <c r="U205" s="3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492.2</v>
      </c>
      <c r="D206" s="32"/>
      <c r="E206" s="32" t="n">
        <f aca="false">F206+G206</f>
        <v>32.2</v>
      </c>
      <c r="F206" s="32" t="n">
        <f aca="false">0.04*H206</f>
        <v>18.4</v>
      </c>
      <c r="G206" s="32" t="n">
        <f aca="false">0.03*H206</f>
        <v>13.8</v>
      </c>
      <c r="H206" s="32" t="n">
        <f aca="false">T206</f>
        <v>460</v>
      </c>
      <c r="I206" s="32" t="n">
        <f aca="false">0.6*C206</f>
        <v>295.32</v>
      </c>
      <c r="J206" s="35"/>
      <c r="K206" s="35"/>
      <c r="L206" s="35"/>
      <c r="M206" s="35"/>
      <c r="N206" s="35"/>
      <c r="O206" s="32" t="n">
        <v>44363</v>
      </c>
      <c r="P206" s="32" t="n">
        <v>44823</v>
      </c>
      <c r="Q206" s="36"/>
      <c r="R206" s="42"/>
      <c r="S206" s="32" t="n">
        <v>1</v>
      </c>
      <c r="T206" s="32" t="n">
        <f aca="false">(P206-O206)*S206</f>
        <v>460</v>
      </c>
      <c r="U206" s="38" t="n">
        <v>2660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322.07</v>
      </c>
      <c r="D207" s="32"/>
      <c r="E207" s="32" t="n">
        <f aca="false">F207+G207</f>
        <v>21.07</v>
      </c>
      <c r="F207" s="32" t="n">
        <f aca="false">0.04*H207</f>
        <v>12.04</v>
      </c>
      <c r="G207" s="32" t="n">
        <f aca="false">0.03*H207</f>
        <v>9.03</v>
      </c>
      <c r="H207" s="32" t="n">
        <f aca="false">T207</f>
        <v>301</v>
      </c>
      <c r="I207" s="32" t="n">
        <f aca="false">0.6*C207</f>
        <v>193.242</v>
      </c>
      <c r="J207" s="35"/>
      <c r="K207" s="35"/>
      <c r="L207" s="35"/>
      <c r="M207" s="35"/>
      <c r="N207" s="35"/>
      <c r="O207" s="32" t="n">
        <v>6795</v>
      </c>
      <c r="P207" s="32" t="n">
        <v>7096</v>
      </c>
      <c r="Q207" s="36"/>
      <c r="R207" s="42"/>
      <c r="S207" s="69" t="n">
        <v>1</v>
      </c>
      <c r="T207" s="32" t="n">
        <f aca="false">(P207-O207)*S207</f>
        <v>301</v>
      </c>
      <c r="U207" s="38" t="n">
        <v>492770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317.79</v>
      </c>
      <c r="D209" s="32"/>
      <c r="E209" s="32" t="n">
        <f aca="false">F209++G209</f>
        <v>20.79</v>
      </c>
      <c r="F209" s="32" t="n">
        <f aca="false">0.04*H209</f>
        <v>11.88</v>
      </c>
      <c r="G209" s="32" t="n">
        <f aca="false">0.03*H209</f>
        <v>8.91</v>
      </c>
      <c r="H209" s="32" t="n">
        <f aca="false">T209</f>
        <v>297</v>
      </c>
      <c r="I209" s="32" t="n">
        <f aca="false">0.6*C209</f>
        <v>190.674</v>
      </c>
      <c r="J209" s="35"/>
      <c r="K209" s="35"/>
      <c r="L209" s="35"/>
      <c r="M209" s="35"/>
      <c r="N209" s="35"/>
      <c r="O209" s="32" t="n">
        <v>2190</v>
      </c>
      <c r="P209" s="32" t="n">
        <v>2487</v>
      </c>
      <c r="Q209" s="35" t="s">
        <v>153</v>
      </c>
      <c r="R209" s="37"/>
      <c r="S209" s="69" t="n">
        <v>1</v>
      </c>
      <c r="T209" s="32" t="n">
        <f aca="false">(P209-O209)*S209</f>
        <v>297</v>
      </c>
      <c r="U209" s="3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423.72</v>
      </c>
      <c r="D210" s="32"/>
      <c r="E210" s="32" t="n">
        <f aca="false">F210+G210</f>
        <v>27.72</v>
      </c>
      <c r="F210" s="32" t="n">
        <f aca="false">0.04*H210</f>
        <v>15.84</v>
      </c>
      <c r="G210" s="32" t="n">
        <f aca="false">0.03*H210</f>
        <v>11.88</v>
      </c>
      <c r="H210" s="32" t="n">
        <f aca="false">T210</f>
        <v>396</v>
      </c>
      <c r="I210" s="32" t="n">
        <f aca="false">0.6*C210</f>
        <v>254.232</v>
      </c>
      <c r="J210" s="35"/>
      <c r="K210" s="35"/>
      <c r="L210" s="35"/>
      <c r="M210" s="35"/>
      <c r="N210" s="35"/>
      <c r="O210" s="32" t="n">
        <v>86100</v>
      </c>
      <c r="P210" s="32" t="n">
        <v>86496</v>
      </c>
      <c r="Q210" s="35"/>
      <c r="R210" s="37"/>
      <c r="S210" s="32" t="n">
        <v>1</v>
      </c>
      <c r="T210" s="32" t="n">
        <f aca="false">(P210-O210)*S210</f>
        <v>396</v>
      </c>
      <c r="U210" s="3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192.6</v>
      </c>
      <c r="D211" s="32"/>
      <c r="E211" s="32" t="n">
        <f aca="false">F211+G211</f>
        <v>12.6</v>
      </c>
      <c r="F211" s="32" t="n">
        <f aca="false">0.04*H211</f>
        <v>7.2</v>
      </c>
      <c r="G211" s="32" t="n">
        <f aca="false">0.03*H211</f>
        <v>5.4</v>
      </c>
      <c r="H211" s="32" t="n">
        <f aca="false">T211</f>
        <v>180</v>
      </c>
      <c r="I211" s="32" t="n">
        <f aca="false">0.6*C211</f>
        <v>115.56</v>
      </c>
      <c r="J211" s="63"/>
      <c r="K211" s="63"/>
      <c r="L211" s="63"/>
      <c r="M211" s="63"/>
      <c r="N211" s="63"/>
      <c r="O211" s="32" t="n">
        <v>53708</v>
      </c>
      <c r="P211" s="32" t="n">
        <v>53888</v>
      </c>
      <c r="Q211" s="234"/>
      <c r="R211" s="78"/>
      <c r="S211" s="69" t="n">
        <v>1</v>
      </c>
      <c r="T211" s="32" t="n">
        <f aca="false">(P211-O211)*S211</f>
        <v>180</v>
      </c>
      <c r="U211" s="3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177.62</v>
      </c>
      <c r="D212" s="32"/>
      <c r="E212" s="32" t="n">
        <f aca="false">F212+G212</f>
        <v>11.62</v>
      </c>
      <c r="F212" s="32" t="n">
        <f aca="false">0.04*H212</f>
        <v>6.64</v>
      </c>
      <c r="G212" s="32" t="n">
        <f aca="false">0.03*H212</f>
        <v>4.98</v>
      </c>
      <c r="H212" s="32" t="n">
        <f aca="false">T212</f>
        <v>166</v>
      </c>
      <c r="I212" s="32" t="n">
        <f aca="false">0.6*C212</f>
        <v>106.572</v>
      </c>
      <c r="J212" s="35"/>
      <c r="K212" s="35"/>
      <c r="L212" s="35"/>
      <c r="M212" s="35"/>
      <c r="N212" s="35"/>
      <c r="O212" s="32" t="n">
        <v>35791</v>
      </c>
      <c r="P212" s="32" t="n">
        <v>35957</v>
      </c>
      <c r="Q212" s="36"/>
      <c r="R212" s="42"/>
      <c r="S212" s="32" t="n">
        <v>1</v>
      </c>
      <c r="T212" s="32" t="n">
        <f aca="false">(P212-O212)*S212</f>
        <v>166</v>
      </c>
      <c r="U212" s="3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380.92</v>
      </c>
      <c r="D213" s="339"/>
      <c r="E213" s="339" t="n">
        <f aca="false">G213+F213</f>
        <v>24.92</v>
      </c>
      <c r="F213" s="339" t="n">
        <f aca="false">0.04*H213</f>
        <v>14.24</v>
      </c>
      <c r="G213" s="339" t="n">
        <f aca="false">0.03*H213</f>
        <v>10.68</v>
      </c>
      <c r="H213" s="339" t="n">
        <f aca="false">T213</f>
        <v>356</v>
      </c>
      <c r="I213" s="339" t="n">
        <f aca="false">0.6*C213</f>
        <v>228.552</v>
      </c>
      <c r="J213" s="340"/>
      <c r="K213" s="340"/>
      <c r="L213" s="340"/>
      <c r="M213" s="340"/>
      <c r="N213" s="340"/>
      <c r="O213" s="339" t="n">
        <v>34238</v>
      </c>
      <c r="P213" s="339" t="n">
        <v>34594</v>
      </c>
      <c r="Q213" s="352"/>
      <c r="R213" s="353"/>
      <c r="S213" s="343" t="n">
        <v>1</v>
      </c>
      <c r="T213" s="339" t="n">
        <f aca="false">(P213-O213)*S213</f>
        <v>356</v>
      </c>
      <c r="U213" s="3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156.22</v>
      </c>
      <c r="D214" s="32"/>
      <c r="E214" s="32" t="n">
        <f aca="false">F214+G214</f>
        <v>10.22</v>
      </c>
      <c r="F214" s="32" t="n">
        <f aca="false">0.04*H214</f>
        <v>5.84</v>
      </c>
      <c r="G214" s="32" t="n">
        <f aca="false">0.03*H214</f>
        <v>4.38</v>
      </c>
      <c r="H214" s="32" t="n">
        <f aca="false">T214</f>
        <v>146</v>
      </c>
      <c r="I214" s="32" t="n">
        <f aca="false">0.6*C214</f>
        <v>93.732</v>
      </c>
      <c r="J214" s="35"/>
      <c r="K214" s="35"/>
      <c r="L214" s="35"/>
      <c r="M214" s="35"/>
      <c r="N214" s="35"/>
      <c r="O214" s="32" t="n">
        <v>28441</v>
      </c>
      <c r="P214" s="32" t="n">
        <v>28587</v>
      </c>
      <c r="Q214" s="36"/>
      <c r="R214" s="42"/>
      <c r="S214" s="32" t="n">
        <v>1</v>
      </c>
      <c r="T214" s="32" t="n">
        <f aca="false">(P214-O214)*S214</f>
        <v>146</v>
      </c>
      <c r="U214" s="3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188.32</v>
      </c>
      <c r="D215" s="32"/>
      <c r="E215" s="32" t="n">
        <f aca="false">F215+G215</f>
        <v>12.32</v>
      </c>
      <c r="F215" s="32" t="n">
        <f aca="false">0.04*H215</f>
        <v>7.04</v>
      </c>
      <c r="G215" s="32" t="n">
        <f aca="false">0.03*H215</f>
        <v>5.28</v>
      </c>
      <c r="H215" s="32" t="n">
        <f aca="false">T215</f>
        <v>176</v>
      </c>
      <c r="I215" s="32" t="n">
        <f aca="false">0.6*C215</f>
        <v>112.992</v>
      </c>
      <c r="J215" s="35"/>
      <c r="K215" s="35"/>
      <c r="L215" s="35"/>
      <c r="M215" s="35"/>
      <c r="N215" s="35"/>
      <c r="O215" s="32" t="n">
        <v>41304</v>
      </c>
      <c r="P215" s="32" t="n">
        <v>41480</v>
      </c>
      <c r="Q215" s="35"/>
      <c r="R215" s="37"/>
      <c r="S215" s="32" t="n">
        <v>1</v>
      </c>
      <c r="T215" s="32" t="n">
        <f aca="false">(P215-O215)*S215</f>
        <v>176</v>
      </c>
      <c r="U215" s="3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852.79</v>
      </c>
      <c r="D216" s="32"/>
      <c r="E216" s="32" t="n">
        <f aca="false">F216+G216</f>
        <v>55.79</v>
      </c>
      <c r="F216" s="32" t="n">
        <f aca="false">0.04*H216</f>
        <v>31.88</v>
      </c>
      <c r="G216" s="32" t="n">
        <f aca="false">0.03*H216</f>
        <v>23.91</v>
      </c>
      <c r="H216" s="32" t="n">
        <f aca="false">T216</f>
        <v>797</v>
      </c>
      <c r="I216" s="32" t="n">
        <f aca="false">0.6*C216</f>
        <v>511.674</v>
      </c>
      <c r="J216" s="35"/>
      <c r="K216" s="35"/>
      <c r="L216" s="35"/>
      <c r="M216" s="35"/>
      <c r="N216" s="35"/>
      <c r="O216" s="354" t="n">
        <v>57808</v>
      </c>
      <c r="P216" s="354" t="n">
        <v>58605</v>
      </c>
      <c r="Q216" s="36"/>
      <c r="R216" s="42"/>
      <c r="S216" s="32" t="n">
        <v>1</v>
      </c>
      <c r="T216" s="32" t="n">
        <f aca="false">(P216-O216)*S216</f>
        <v>797</v>
      </c>
      <c r="U216" s="3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2077.94</v>
      </c>
      <c r="D217" s="40"/>
      <c r="E217" s="40" t="n">
        <f aca="false">F217+G217</f>
        <v>135.94</v>
      </c>
      <c r="F217" s="40" t="n">
        <f aca="false">0.04*H217</f>
        <v>77.68</v>
      </c>
      <c r="G217" s="40" t="n">
        <f aca="false">0.03*H217</f>
        <v>58.26</v>
      </c>
      <c r="H217" s="40" t="n">
        <f aca="false">T217</f>
        <v>1942</v>
      </c>
      <c r="I217" s="40"/>
      <c r="J217" s="35"/>
      <c r="K217" s="35"/>
      <c r="L217" s="35"/>
      <c r="M217" s="35"/>
      <c r="N217" s="35" t="s">
        <v>340</v>
      </c>
      <c r="O217" s="40" t="n">
        <v>29100</v>
      </c>
      <c r="P217" s="40" t="n">
        <v>31042</v>
      </c>
      <c r="Q217" s="234"/>
      <c r="R217" s="355"/>
      <c r="S217" s="40" t="n">
        <v>1</v>
      </c>
      <c r="T217" s="32" t="n">
        <f aca="false">(P217-O217)*S217</f>
        <v>1942</v>
      </c>
      <c r="U217" s="333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248.24</v>
      </c>
      <c r="D222" s="32"/>
      <c r="E222" s="32" t="n">
        <f aca="false">F222+G222</f>
        <v>16.24</v>
      </c>
      <c r="F222" s="32" t="n">
        <f aca="false">0.04*H222</f>
        <v>9.28</v>
      </c>
      <c r="G222" s="32" t="n">
        <f aca="false">0.03*H222</f>
        <v>6.96</v>
      </c>
      <c r="H222" s="32" t="n">
        <f aca="false">T222</f>
        <v>232</v>
      </c>
      <c r="I222" s="32" t="n">
        <f aca="false">0.6*C222</f>
        <v>148.944</v>
      </c>
      <c r="J222" s="35"/>
      <c r="K222" s="35"/>
      <c r="L222" s="35"/>
      <c r="M222" s="35"/>
      <c r="N222" s="35"/>
      <c r="O222" s="32" t="n">
        <v>7574</v>
      </c>
      <c r="P222" s="32" t="n">
        <v>7806</v>
      </c>
      <c r="Q222" s="36"/>
      <c r="R222" s="42"/>
      <c r="S222" s="69" t="n">
        <v>1</v>
      </c>
      <c r="T222" s="32" t="n">
        <f aca="false">(P222-O222)*S222</f>
        <v>232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459.03</v>
      </c>
      <c r="D223" s="32"/>
      <c r="E223" s="32" t="n">
        <f aca="false">F223+G223</f>
        <v>30.03</v>
      </c>
      <c r="F223" s="32" t="n">
        <f aca="false">0.04*H223</f>
        <v>17.16</v>
      </c>
      <c r="G223" s="32" t="n">
        <f aca="false">0.03*H223</f>
        <v>12.87</v>
      </c>
      <c r="H223" s="32" t="n">
        <f aca="false">T223</f>
        <v>429</v>
      </c>
      <c r="I223" s="32" t="n">
        <f aca="false">0.6*C223</f>
        <v>275.418</v>
      </c>
      <c r="J223" s="35"/>
      <c r="K223" s="35"/>
      <c r="L223" s="35"/>
      <c r="M223" s="35"/>
      <c r="N223" s="35"/>
      <c r="O223" s="32" t="n">
        <v>22857</v>
      </c>
      <c r="P223" s="32" t="n">
        <v>23286</v>
      </c>
      <c r="Q223" s="234"/>
      <c r="R223" s="78"/>
      <c r="S223" s="69" t="n">
        <v>1</v>
      </c>
      <c r="T223" s="32" t="n">
        <f aca="false">(P223-O223)*S223</f>
        <v>429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201.16</v>
      </c>
      <c r="D224" s="32"/>
      <c r="E224" s="32" t="n">
        <f aca="false">F224+G224</f>
        <v>13.16</v>
      </c>
      <c r="F224" s="32" t="n">
        <f aca="false">0.04*H224</f>
        <v>7.52</v>
      </c>
      <c r="G224" s="32" t="n">
        <f aca="false">0.03*H224</f>
        <v>5.64</v>
      </c>
      <c r="H224" s="32" t="n">
        <f aca="false">T224</f>
        <v>188</v>
      </c>
      <c r="I224" s="32" t="n">
        <f aca="false">0.5*C224</f>
        <v>100.58</v>
      </c>
      <c r="J224" s="35"/>
      <c r="K224" s="35"/>
      <c r="L224" s="35"/>
      <c r="M224" s="35"/>
      <c r="N224" s="35"/>
      <c r="O224" s="32" t="n">
        <v>6690</v>
      </c>
      <c r="P224" s="32" t="n">
        <v>6878</v>
      </c>
      <c r="Q224" s="36"/>
      <c r="R224" s="42"/>
      <c r="S224" s="32" t="n">
        <v>1</v>
      </c>
      <c r="T224" s="32" t="n">
        <f aca="false">(P224-O224)*S224</f>
        <v>188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181.9</v>
      </c>
      <c r="D225" s="32"/>
      <c r="E225" s="32" t="n">
        <f aca="false">F225+G225</f>
        <v>11.9</v>
      </c>
      <c r="F225" s="32" t="n">
        <f aca="false">0.04*H225</f>
        <v>6.8</v>
      </c>
      <c r="G225" s="32" t="n">
        <f aca="false">0.03*H225</f>
        <v>5.1</v>
      </c>
      <c r="H225" s="32" t="n">
        <f aca="false">T225</f>
        <v>170</v>
      </c>
      <c r="I225" s="32" t="n">
        <f aca="false">0.5*C225</f>
        <v>90.95</v>
      </c>
      <c r="J225" s="35"/>
      <c r="K225" s="35"/>
      <c r="L225" s="35"/>
      <c r="M225" s="35"/>
      <c r="N225" s="35"/>
      <c r="O225" s="32" t="n">
        <v>37505</v>
      </c>
      <c r="P225" s="32" t="n">
        <v>37675</v>
      </c>
      <c r="Q225" s="36"/>
      <c r="R225" s="42"/>
      <c r="S225" s="32" t="n">
        <v>1</v>
      </c>
      <c r="T225" s="32" t="n">
        <f aca="false">(P225-O225)*S225</f>
        <v>170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176.55</v>
      </c>
      <c r="D226" s="32"/>
      <c r="E226" s="32" t="n">
        <f aca="false">F226+G226</f>
        <v>11.55</v>
      </c>
      <c r="F226" s="32" t="n">
        <f aca="false">0.04*H226</f>
        <v>6.6</v>
      </c>
      <c r="G226" s="32" t="n">
        <f aca="false">0.03*H226</f>
        <v>4.95</v>
      </c>
      <c r="H226" s="32" t="n">
        <f aca="false">T226</f>
        <v>165</v>
      </c>
      <c r="I226" s="109" t="n">
        <f aca="false">0.6*C226</f>
        <v>105.93</v>
      </c>
      <c r="J226" s="35"/>
      <c r="K226" s="35"/>
      <c r="L226" s="35"/>
      <c r="M226" s="35"/>
      <c r="N226" s="35"/>
      <c r="O226" s="32" t="n">
        <v>3959</v>
      </c>
      <c r="P226" s="32" t="n">
        <v>4124</v>
      </c>
      <c r="Q226" s="36"/>
      <c r="R226" s="42"/>
      <c r="S226" s="69" t="n">
        <v>1</v>
      </c>
      <c r="T226" s="32" t="n">
        <f aca="false">(P226-O226)*S226</f>
        <v>165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58.85</v>
      </c>
      <c r="D227" s="32"/>
      <c r="E227" s="32" t="n">
        <f aca="false">F227+G227</f>
        <v>3.85</v>
      </c>
      <c r="F227" s="32" t="n">
        <f aca="false">0.04*H227</f>
        <v>2.2</v>
      </c>
      <c r="G227" s="32" t="n">
        <f aca="false">0.03*H227</f>
        <v>1.65</v>
      </c>
      <c r="H227" s="32" t="n">
        <f aca="false">T227</f>
        <v>55</v>
      </c>
      <c r="I227" s="109" t="n">
        <f aca="false">0.6*C227</f>
        <v>35.31</v>
      </c>
      <c r="J227" s="35"/>
      <c r="K227" s="35"/>
      <c r="L227" s="35"/>
      <c r="M227" s="35"/>
      <c r="N227" s="35"/>
      <c r="O227" s="32" t="n">
        <v>22129</v>
      </c>
      <c r="P227" s="32" t="n">
        <v>22184</v>
      </c>
      <c r="Q227" s="36"/>
      <c r="R227" s="42"/>
      <c r="S227" s="69" t="n">
        <v>1</v>
      </c>
      <c r="T227" s="32" t="n">
        <f aca="false">(P227-O227)*S227</f>
        <v>55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233.26</v>
      </c>
      <c r="D228" s="32"/>
      <c r="E228" s="32" t="n">
        <f aca="false">F228+G228</f>
        <v>15.26</v>
      </c>
      <c r="F228" s="32" t="n">
        <f aca="false">0.04*H228</f>
        <v>8.72</v>
      </c>
      <c r="G228" s="32" t="n">
        <f aca="false">0.03*H228</f>
        <v>6.54</v>
      </c>
      <c r="H228" s="32" t="n">
        <f aca="false">T228</f>
        <v>218</v>
      </c>
      <c r="I228" s="32" t="n">
        <f aca="false">0.6*C228</f>
        <v>139.956</v>
      </c>
      <c r="J228" s="35"/>
      <c r="K228" s="35"/>
      <c r="L228" s="35"/>
      <c r="M228" s="35"/>
      <c r="N228" s="35"/>
      <c r="O228" s="32" t="n">
        <v>17960</v>
      </c>
      <c r="P228" s="32" t="n">
        <v>18178</v>
      </c>
      <c r="Q228" s="36"/>
      <c r="R228" s="42"/>
      <c r="S228" s="32" t="n">
        <v>1</v>
      </c>
      <c r="T228" s="32" t="n">
        <f aca="false">(P228-O228)*S228</f>
        <v>218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205.44</v>
      </c>
      <c r="D229" s="32"/>
      <c r="E229" s="32" t="n">
        <f aca="false">F229+G229</f>
        <v>13.44</v>
      </c>
      <c r="F229" s="32" t="n">
        <f aca="false">0.04*H229</f>
        <v>7.68</v>
      </c>
      <c r="G229" s="32" t="n">
        <f aca="false">0.03*H229</f>
        <v>5.76</v>
      </c>
      <c r="H229" s="32" t="n">
        <f aca="false">T229</f>
        <v>192</v>
      </c>
      <c r="I229" s="109" t="n">
        <f aca="false">0.6*C229</f>
        <v>123.264</v>
      </c>
      <c r="J229" s="35"/>
      <c r="K229" s="35"/>
      <c r="L229" s="35"/>
      <c r="M229" s="35"/>
      <c r="N229" s="35"/>
      <c r="O229" s="32" t="n">
        <v>13379</v>
      </c>
      <c r="P229" s="32" t="n">
        <v>13571</v>
      </c>
      <c r="Q229" s="234"/>
      <c r="R229" s="274"/>
      <c r="S229" s="69" t="n">
        <v>1</v>
      </c>
      <c r="T229" s="32" t="n">
        <f aca="false">(P229-O229)*S229</f>
        <v>192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7712.56000000019</v>
      </c>
      <c r="D230" s="109"/>
      <c r="E230" s="109" t="n">
        <f aca="false">F230+G230</f>
        <v>504.560000000012</v>
      </c>
      <c r="F230" s="109" t="n">
        <f aca="false">0.04*H230</f>
        <v>288.320000000007</v>
      </c>
      <c r="G230" s="109" t="n">
        <f aca="false">0.03*H230</f>
        <v>216.240000000005</v>
      </c>
      <c r="H230" s="109" t="n">
        <f aca="false">T230</f>
        <v>7208.00000000017</v>
      </c>
      <c r="I230" s="109"/>
      <c r="J230" s="35"/>
      <c r="K230" s="35"/>
      <c r="L230" s="35"/>
      <c r="M230" s="35"/>
      <c r="N230" s="35"/>
      <c r="O230" s="357" t="n">
        <v>34933.2</v>
      </c>
      <c r="P230" s="357" t="n">
        <v>35113.4</v>
      </c>
      <c r="Q230" s="36"/>
      <c r="R230" s="37"/>
      <c r="S230" s="69" t="n">
        <v>40</v>
      </c>
      <c r="T230" s="32" t="n">
        <f aca="false">(P230-O230)*S230</f>
        <v>7208.00000000017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6215.095</v>
      </c>
      <c r="D231" s="126"/>
      <c r="E231" s="32" t="n">
        <f aca="false">F231+G231</f>
        <v>406.595</v>
      </c>
      <c r="F231" s="32" t="n">
        <f aca="false">0.04*T231</f>
        <v>232.34</v>
      </c>
      <c r="G231" s="32" t="n">
        <f aca="false">0.03*T231</f>
        <v>174.255</v>
      </c>
      <c r="H231" s="32" t="n">
        <f aca="false">T231</f>
        <v>5808.5</v>
      </c>
      <c r="I231" s="32" t="n">
        <f aca="false">H231*0.5</f>
        <v>2904.25</v>
      </c>
      <c r="J231" s="63"/>
      <c r="K231" s="63"/>
      <c r="L231" s="63"/>
      <c r="M231" s="63"/>
      <c r="N231" s="63"/>
      <c r="O231" s="126" t="n">
        <v>655.18</v>
      </c>
      <c r="P231" s="126" t="n">
        <v>771.35</v>
      </c>
      <c r="Q231" s="138"/>
      <c r="R231" s="139"/>
      <c r="S231" s="126" t="n">
        <v>50</v>
      </c>
      <c r="T231" s="32" t="n">
        <f aca="false">(P231-O231)*S231</f>
        <v>5808.5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2120.74</v>
      </c>
      <c r="D232" s="32"/>
      <c r="E232" s="32" t="n">
        <f aca="false">G232+F232</f>
        <v>138.74</v>
      </c>
      <c r="F232" s="32" t="n">
        <f aca="false">H232*0.04</f>
        <v>79.28</v>
      </c>
      <c r="G232" s="32" t="n">
        <f aca="false">H232*0.03</f>
        <v>59.46</v>
      </c>
      <c r="H232" s="32" t="n">
        <f aca="false">T232</f>
        <v>1982</v>
      </c>
      <c r="I232" s="32" t="n">
        <f aca="false">0.6*C232</f>
        <v>1272.444</v>
      </c>
      <c r="J232" s="35"/>
      <c r="K232" s="35"/>
      <c r="L232" s="35"/>
      <c r="M232" s="35"/>
      <c r="N232" s="35"/>
      <c r="O232" s="109" t="n">
        <v>814278</v>
      </c>
      <c r="P232" s="109" t="n">
        <v>816260</v>
      </c>
      <c r="Q232" s="36"/>
      <c r="R232" s="359"/>
      <c r="S232" s="69" t="n">
        <v>1</v>
      </c>
      <c r="T232" s="32" t="n">
        <f aca="false">(P232-O232)*S232</f>
        <v>1982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518.95</v>
      </c>
      <c r="D243" s="32"/>
      <c r="E243" s="32" t="n">
        <f aca="false">F243+G243</f>
        <v>33.95</v>
      </c>
      <c r="F243" s="32" t="n">
        <f aca="false">0.04*H243</f>
        <v>19.4</v>
      </c>
      <c r="G243" s="32" t="n">
        <f aca="false">0.03*H243</f>
        <v>14.55</v>
      </c>
      <c r="H243" s="32" t="n">
        <f aca="false">T243</f>
        <v>485</v>
      </c>
      <c r="I243" s="32"/>
      <c r="J243" s="37"/>
      <c r="K243" s="37"/>
      <c r="L243" s="37"/>
      <c r="M243" s="37"/>
      <c r="N243" s="37"/>
      <c r="O243" s="198" t="n">
        <v>50623</v>
      </c>
      <c r="P243" s="198" t="n">
        <v>51108</v>
      </c>
      <c r="Q243" s="234"/>
      <c r="R243" s="366"/>
      <c r="S243" s="198" t="n">
        <v>1</v>
      </c>
      <c r="T243" s="198" t="n">
        <f aca="false">P243-O243</f>
        <v>485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1071.07</v>
      </c>
      <c r="D244" s="198"/>
      <c r="E244" s="198" t="n">
        <f aca="false">F244+G244</f>
        <v>70.07</v>
      </c>
      <c r="F244" s="198" t="n">
        <f aca="false">0.04*H244</f>
        <v>40.04</v>
      </c>
      <c r="G244" s="198" t="n">
        <f aca="false">0.03*H244</f>
        <v>30.03</v>
      </c>
      <c r="H244" s="198" t="n">
        <f aca="false">T244</f>
        <v>1001</v>
      </c>
      <c r="I244" s="198"/>
      <c r="J244" s="35"/>
      <c r="K244" s="35"/>
      <c r="L244" s="35"/>
      <c r="M244" s="35"/>
      <c r="N244" s="35"/>
      <c r="O244" s="32" t="n">
        <v>69764</v>
      </c>
      <c r="P244" s="32" t="n">
        <v>70765</v>
      </c>
      <c r="Q244" s="234"/>
      <c r="R244" s="367"/>
      <c r="S244" s="32" t="n">
        <v>1</v>
      </c>
      <c r="T244" s="32" t="n">
        <f aca="false">P244-O244</f>
        <v>1001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281.41</v>
      </c>
      <c r="D245" s="32"/>
      <c r="E245" s="32" t="n">
        <f aca="false">F245+G245</f>
        <v>18.41</v>
      </c>
      <c r="F245" s="32" t="n">
        <f aca="false">0.04*H245</f>
        <v>10.52</v>
      </c>
      <c r="G245" s="32" t="n">
        <f aca="false">0.03*H245</f>
        <v>7.89</v>
      </c>
      <c r="H245" s="32" t="n">
        <f aca="false">T245</f>
        <v>263</v>
      </c>
      <c r="I245" s="32"/>
      <c r="J245" s="35"/>
      <c r="K245" s="35"/>
      <c r="L245" s="35"/>
      <c r="M245" s="35"/>
      <c r="N245" s="35"/>
      <c r="O245" s="32" t="n">
        <v>23470</v>
      </c>
      <c r="P245" s="32" t="n">
        <v>23733</v>
      </c>
      <c r="Q245" s="234"/>
      <c r="R245" s="367"/>
      <c r="S245" s="32" t="n">
        <v>1</v>
      </c>
      <c r="T245" s="32" t="n">
        <f aca="false">P245-O245</f>
        <v>263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1331.08</v>
      </c>
      <c r="D246" s="32"/>
      <c r="E246" s="32" t="n">
        <f aca="false">F246+G246</f>
        <v>87.08</v>
      </c>
      <c r="F246" s="32" t="n">
        <f aca="false">0.04*H246</f>
        <v>49.76</v>
      </c>
      <c r="G246" s="32" t="n">
        <f aca="false">0.03*H246</f>
        <v>37.32</v>
      </c>
      <c r="H246" s="32" t="n">
        <f aca="false">T246</f>
        <v>1244</v>
      </c>
      <c r="I246" s="32"/>
      <c r="J246" s="35"/>
      <c r="K246" s="35"/>
      <c r="L246" s="35"/>
      <c r="M246" s="35"/>
      <c r="N246" s="35"/>
      <c r="O246" s="32" t="n">
        <v>97862</v>
      </c>
      <c r="P246" s="32" t="n">
        <v>99106</v>
      </c>
      <c r="Q246" s="234"/>
      <c r="R246" s="367"/>
      <c r="S246" s="32" t="n">
        <v>1</v>
      </c>
      <c r="T246" s="32" t="n">
        <f aca="false">P246-O246</f>
        <v>1244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13790.1600000001</v>
      </c>
      <c r="D247" s="32"/>
      <c r="E247" s="32" t="n">
        <f aca="false">F247+G247</f>
        <v>902.160000000005</v>
      </c>
      <c r="F247" s="32" t="n">
        <f aca="false">0.04*H247</f>
        <v>515.520000000003</v>
      </c>
      <c r="G247" s="32" t="n">
        <f aca="false">0.03*H247</f>
        <v>386.640000000002</v>
      </c>
      <c r="H247" s="32" t="n">
        <f aca="false">T247</f>
        <v>12888.0000000001</v>
      </c>
      <c r="I247" s="32"/>
      <c r="J247" s="35"/>
      <c r="K247" s="35"/>
      <c r="L247" s="35"/>
      <c r="M247" s="35"/>
      <c r="N247" s="35"/>
      <c r="O247" s="127" t="n">
        <v>25466.3</v>
      </c>
      <c r="P247" s="127" t="n">
        <v>25895.9</v>
      </c>
      <c r="Q247" s="234"/>
      <c r="R247" s="367"/>
      <c r="S247" s="32" t="n">
        <v>30</v>
      </c>
      <c r="T247" s="32" t="n">
        <f aca="false">(P247-O247)*S247</f>
        <v>12888.0000000001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4112.01</v>
      </c>
      <c r="D248" s="32"/>
      <c r="E248" s="32" t="n">
        <f aca="false">F248+G248</f>
        <v>269.01</v>
      </c>
      <c r="F248" s="32" t="n">
        <f aca="false">0.04*H248</f>
        <v>153.72</v>
      </c>
      <c r="G248" s="32" t="n">
        <f aca="false">0.03*H248</f>
        <v>115.29</v>
      </c>
      <c r="H248" s="32" t="n">
        <f aca="false">T248</f>
        <v>3843</v>
      </c>
      <c r="I248" s="32"/>
      <c r="J248" s="35"/>
      <c r="K248" s="35"/>
      <c r="L248" s="35"/>
      <c r="M248" s="35"/>
      <c r="N248" s="35"/>
      <c r="O248" s="32" t="n">
        <v>80753</v>
      </c>
      <c r="P248" s="32" t="n">
        <v>84596</v>
      </c>
      <c r="Q248" s="234"/>
      <c r="R248" s="367"/>
      <c r="S248" s="32" t="n">
        <v>1</v>
      </c>
      <c r="T248" s="32" t="n">
        <f aca="false">P248-O248</f>
        <v>3843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1571.83</v>
      </c>
      <c r="D249" s="32"/>
      <c r="E249" s="32" t="n">
        <f aca="false">F249+G249</f>
        <v>102.83</v>
      </c>
      <c r="F249" s="32" t="n">
        <f aca="false">0.04*H249</f>
        <v>58.76</v>
      </c>
      <c r="G249" s="32" t="n">
        <f aca="false">0.03*H249</f>
        <v>44.07</v>
      </c>
      <c r="H249" s="32" t="n">
        <f aca="false">T249</f>
        <v>1469</v>
      </c>
      <c r="I249" s="32"/>
      <c r="J249" s="35"/>
      <c r="K249" s="35"/>
      <c r="L249" s="35"/>
      <c r="M249" s="35"/>
      <c r="N249" s="35"/>
      <c r="O249" s="32" t="n">
        <v>80982</v>
      </c>
      <c r="P249" s="32" t="n">
        <v>82451</v>
      </c>
      <c r="Q249" s="234"/>
      <c r="R249" s="367"/>
      <c r="S249" s="32" t="n">
        <v>1</v>
      </c>
      <c r="T249" s="32" t="n">
        <f aca="false">P249-O249</f>
        <v>1469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2559.44</v>
      </c>
      <c r="D250" s="32"/>
      <c r="E250" s="32" t="n">
        <f aca="false">F250+G250</f>
        <v>167.44</v>
      </c>
      <c r="F250" s="32" t="n">
        <f aca="false">0.04*H250</f>
        <v>95.68</v>
      </c>
      <c r="G250" s="32" t="n">
        <f aca="false">0.03*H250</f>
        <v>71.76</v>
      </c>
      <c r="H250" s="32" t="n">
        <f aca="false">T250</f>
        <v>2392</v>
      </c>
      <c r="I250" s="32"/>
      <c r="J250" s="35"/>
      <c r="K250" s="35"/>
      <c r="L250" s="35"/>
      <c r="M250" s="35"/>
      <c r="N250" s="35"/>
      <c r="O250" s="32" t="n">
        <v>87352</v>
      </c>
      <c r="P250" s="32" t="n">
        <v>89744</v>
      </c>
      <c r="Q250" s="234"/>
      <c r="R250" s="367"/>
      <c r="S250" s="32" t="n">
        <v>1</v>
      </c>
      <c r="T250" s="32" t="n">
        <f aca="false">P250-O250</f>
        <v>2392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323.14</v>
      </c>
      <c r="D252" s="40"/>
      <c r="E252" s="40" t="n">
        <f aca="false">F252+G252</f>
        <v>21.14</v>
      </c>
      <c r="F252" s="40" t="n">
        <f aca="false">0.04*H252</f>
        <v>12.08</v>
      </c>
      <c r="G252" s="40" t="n">
        <f aca="false">0.03*H252</f>
        <v>9.06</v>
      </c>
      <c r="H252" s="40" t="n">
        <f aca="false">T252</f>
        <v>302</v>
      </c>
      <c r="I252" s="40"/>
      <c r="J252" s="35"/>
      <c r="K252" s="35"/>
      <c r="L252" s="35"/>
      <c r="M252" s="35"/>
      <c r="N252" s="35" t="s">
        <v>340</v>
      </c>
      <c r="O252" s="40" t="n">
        <v>22149</v>
      </c>
      <c r="P252" s="40" t="n">
        <v>22451</v>
      </c>
      <c r="Q252" s="234"/>
      <c r="R252" s="355"/>
      <c r="S252" s="40" t="n">
        <v>1</v>
      </c>
      <c r="T252" s="40" t="n">
        <f aca="false">P252-O252</f>
        <v>302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223.63</v>
      </c>
      <c r="D253" s="40"/>
      <c r="E253" s="40" t="n">
        <f aca="false">F253+G253</f>
        <v>14.63</v>
      </c>
      <c r="F253" s="40" t="n">
        <f aca="false">0.04*H253</f>
        <v>8.36</v>
      </c>
      <c r="G253" s="40" t="n">
        <f aca="false">0.03*H253</f>
        <v>6.27</v>
      </c>
      <c r="H253" s="40" t="n">
        <f aca="false">T253</f>
        <v>209</v>
      </c>
      <c r="I253" s="40"/>
      <c r="J253" s="35"/>
      <c r="K253" s="35"/>
      <c r="L253" s="35"/>
      <c r="M253" s="35"/>
      <c r="N253" s="35" t="s">
        <v>340</v>
      </c>
      <c r="O253" s="40" t="n">
        <v>4916</v>
      </c>
      <c r="P253" s="40" t="n">
        <v>5125</v>
      </c>
      <c r="Q253" s="234"/>
      <c r="R253" s="355"/>
      <c r="S253" s="40" t="n">
        <v>1</v>
      </c>
      <c r="T253" s="40" t="n">
        <f aca="false">P253-O253</f>
        <v>209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298.53</v>
      </c>
      <c r="D254" s="40"/>
      <c r="E254" s="40" t="n">
        <f aca="false">F254+G254</f>
        <v>19.53</v>
      </c>
      <c r="F254" s="40" t="n">
        <f aca="false">0.04*H254</f>
        <v>11.16</v>
      </c>
      <c r="G254" s="40" t="n">
        <f aca="false">0.03*H254</f>
        <v>8.37</v>
      </c>
      <c r="H254" s="40" t="n">
        <f aca="false">T254</f>
        <v>279</v>
      </c>
      <c r="I254" s="40"/>
      <c r="J254" s="35"/>
      <c r="K254" s="35"/>
      <c r="L254" s="35"/>
      <c r="M254" s="35"/>
      <c r="N254" s="35" t="s">
        <v>340</v>
      </c>
      <c r="O254" s="40" t="n">
        <v>13007</v>
      </c>
      <c r="P254" s="40" t="n">
        <v>13286</v>
      </c>
      <c r="Q254" s="234"/>
      <c r="R254" s="355"/>
      <c r="S254" s="40" t="n">
        <v>1</v>
      </c>
      <c r="T254" s="40" t="n">
        <f aca="false">P254-O254</f>
        <v>279</v>
      </c>
      <c r="U254" s="374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1141.69</v>
      </c>
      <c r="D255" s="32"/>
      <c r="E255" s="32" t="n">
        <f aca="false">F255+G255</f>
        <v>74.69</v>
      </c>
      <c r="F255" s="32" t="n">
        <f aca="false">0.04*H255</f>
        <v>42.68</v>
      </c>
      <c r="G255" s="32" t="n">
        <f aca="false">0.03*H255</f>
        <v>32.01</v>
      </c>
      <c r="H255" s="32" t="n">
        <f aca="false">T255</f>
        <v>1067</v>
      </c>
      <c r="I255" s="32"/>
      <c r="J255" s="37"/>
      <c r="K255" s="37"/>
      <c r="L255" s="37"/>
      <c r="M255" s="37"/>
      <c r="N255" s="37"/>
      <c r="O255" s="32" t="n">
        <v>76176</v>
      </c>
      <c r="P255" s="32" t="n">
        <v>77243</v>
      </c>
      <c r="Q255" s="78"/>
      <c r="R255" s="107"/>
      <c r="S255" s="32" t="n">
        <v>1</v>
      </c>
      <c r="T255" s="32" t="n">
        <f aca="false">P255-O255</f>
        <v>1067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988.68</v>
      </c>
      <c r="D256" s="198"/>
      <c r="E256" s="198" t="n">
        <f aca="false">F256+G256</f>
        <v>64.68</v>
      </c>
      <c r="F256" s="198" t="n">
        <f aca="false">0.04*H256</f>
        <v>36.96</v>
      </c>
      <c r="G256" s="198" t="n">
        <f aca="false">0.03*H256</f>
        <v>27.72</v>
      </c>
      <c r="H256" s="198" t="n">
        <f aca="false">T256</f>
        <v>924</v>
      </c>
      <c r="I256" s="198"/>
      <c r="J256" s="35"/>
      <c r="K256" s="35"/>
      <c r="L256" s="35"/>
      <c r="M256" s="35"/>
      <c r="N256" s="35"/>
      <c r="O256" s="198" t="n">
        <v>55411</v>
      </c>
      <c r="P256" s="198" t="n">
        <v>56335</v>
      </c>
      <c r="Q256" s="234"/>
      <c r="R256" s="376"/>
      <c r="S256" s="198" t="n">
        <v>1</v>
      </c>
      <c r="T256" s="198" t="n">
        <f aca="false">P256-O256</f>
        <v>924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277.13</v>
      </c>
      <c r="D257" s="32"/>
      <c r="E257" s="32" t="n">
        <f aca="false">F257+G257</f>
        <v>18.13</v>
      </c>
      <c r="F257" s="32" t="n">
        <f aca="false">0.04*H257</f>
        <v>10.36</v>
      </c>
      <c r="G257" s="32" t="n">
        <f aca="false">0.03*H257</f>
        <v>7.77</v>
      </c>
      <c r="H257" s="32" t="n">
        <f aca="false">T257</f>
        <v>259</v>
      </c>
      <c r="I257" s="32"/>
      <c r="J257" s="35"/>
      <c r="K257" s="35"/>
      <c r="L257" s="35"/>
      <c r="M257" s="35"/>
      <c r="N257" s="35"/>
      <c r="O257" s="32" t="n">
        <v>27284</v>
      </c>
      <c r="P257" s="32" t="n">
        <v>27543</v>
      </c>
      <c r="Q257" s="234"/>
      <c r="R257" s="107"/>
      <c r="S257" s="32" t="n">
        <v>1</v>
      </c>
      <c r="T257" s="32" t="n">
        <f aca="false">P257-O257</f>
        <v>259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1037.9</v>
      </c>
      <c r="D258" s="32"/>
      <c r="E258" s="32" t="n">
        <f aca="false">F258+G258</f>
        <v>67.9</v>
      </c>
      <c r="F258" s="32" t="n">
        <f aca="false">0.04*H258</f>
        <v>38.8</v>
      </c>
      <c r="G258" s="32" t="n">
        <f aca="false">0.03*H258</f>
        <v>29.1</v>
      </c>
      <c r="H258" s="32" t="n">
        <f aca="false">T258</f>
        <v>970</v>
      </c>
      <c r="I258" s="32"/>
      <c r="J258" s="35"/>
      <c r="K258" s="35"/>
      <c r="L258" s="35"/>
      <c r="M258" s="35"/>
      <c r="N258" s="35"/>
      <c r="O258" s="32" t="n">
        <v>80057</v>
      </c>
      <c r="P258" s="32" t="n">
        <v>81027</v>
      </c>
      <c r="Q258" s="234"/>
      <c r="R258" s="107"/>
      <c r="S258" s="32" t="n">
        <v>1</v>
      </c>
      <c r="T258" s="32" t="n">
        <f aca="false">P258-O258</f>
        <v>970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1158.81</v>
      </c>
      <c r="D259" s="32"/>
      <c r="E259" s="32" t="n">
        <f aca="false">F259+G259</f>
        <v>75.81</v>
      </c>
      <c r="F259" s="32" t="n">
        <f aca="false">0.04*H259</f>
        <v>43.32</v>
      </c>
      <c r="G259" s="32" t="n">
        <f aca="false">0.03*H259</f>
        <v>32.49</v>
      </c>
      <c r="H259" s="32" t="n">
        <f aca="false">T259</f>
        <v>1083</v>
      </c>
      <c r="I259" s="32"/>
      <c r="J259" s="35"/>
      <c r="K259" s="35"/>
      <c r="L259" s="35"/>
      <c r="M259" s="35"/>
      <c r="N259" s="35"/>
      <c r="O259" s="32" t="n">
        <v>110990</v>
      </c>
      <c r="P259" s="32" t="n">
        <v>112073</v>
      </c>
      <c r="Q259" s="234"/>
      <c r="R259" s="107"/>
      <c r="S259" s="32" t="n">
        <v>1</v>
      </c>
      <c r="T259" s="32" t="n">
        <f aca="false">P259-O259</f>
        <v>1083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1068.93</v>
      </c>
      <c r="D260" s="32"/>
      <c r="E260" s="32" t="n">
        <f aca="false">F260+G260</f>
        <v>69.93</v>
      </c>
      <c r="F260" s="32" t="n">
        <f aca="false">0.04*H260</f>
        <v>39.96</v>
      </c>
      <c r="G260" s="32" t="n">
        <f aca="false">0.03*H260</f>
        <v>29.97</v>
      </c>
      <c r="H260" s="32" t="n">
        <f aca="false">T260</f>
        <v>999</v>
      </c>
      <c r="I260" s="32" t="n">
        <f aca="false">0.6*C260</f>
        <v>641.358</v>
      </c>
      <c r="J260" s="35"/>
      <c r="K260" s="35"/>
      <c r="L260" s="35"/>
      <c r="M260" s="35"/>
      <c r="N260" s="35"/>
      <c r="O260" s="155" t="n">
        <v>18115</v>
      </c>
      <c r="P260" s="155" t="n">
        <v>19114</v>
      </c>
      <c r="Q260" s="35"/>
      <c r="R260" s="37"/>
      <c r="S260" s="69" t="n">
        <v>1</v>
      </c>
      <c r="T260" s="32" t="n">
        <f aca="false">(P260-O260)*S260</f>
        <v>999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1276.51</v>
      </c>
      <c r="D261" s="32"/>
      <c r="E261" s="32" t="n">
        <f aca="false">F261+G261</f>
        <v>83.51</v>
      </c>
      <c r="F261" s="32" t="n">
        <f aca="false">0.04*H261</f>
        <v>47.72</v>
      </c>
      <c r="G261" s="32" t="n">
        <f aca="false">0.03*H261</f>
        <v>35.79</v>
      </c>
      <c r="H261" s="32" t="n">
        <f aca="false">T261</f>
        <v>1193</v>
      </c>
      <c r="I261" s="32" t="n">
        <f aca="false">0.6*C261</f>
        <v>765.906</v>
      </c>
      <c r="J261" s="35"/>
      <c r="K261" s="35"/>
      <c r="L261" s="35"/>
      <c r="M261" s="35"/>
      <c r="N261" s="35"/>
      <c r="O261" s="155" t="n">
        <v>64617</v>
      </c>
      <c r="P261" s="155" t="n">
        <v>65810</v>
      </c>
      <c r="Q261" s="35"/>
      <c r="R261" s="37"/>
      <c r="S261" s="69" t="n">
        <v>1</v>
      </c>
      <c r="T261" s="32" t="n">
        <f aca="false">(P261-O261)*S261</f>
        <v>1193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649.49</v>
      </c>
      <c r="D262" s="32"/>
      <c r="E262" s="32" t="n">
        <f aca="false">F262+G262</f>
        <v>42.49</v>
      </c>
      <c r="F262" s="32" t="n">
        <f aca="false">0.04*H262</f>
        <v>24.28</v>
      </c>
      <c r="G262" s="32" t="n">
        <f aca="false">0.03*H262</f>
        <v>18.21</v>
      </c>
      <c r="H262" s="32" t="n">
        <f aca="false">T262</f>
        <v>607</v>
      </c>
      <c r="I262" s="32" t="n">
        <f aca="false">0.6*C262</f>
        <v>389.694</v>
      </c>
      <c r="J262" s="35"/>
      <c r="K262" s="35"/>
      <c r="L262" s="35"/>
      <c r="M262" s="35"/>
      <c r="N262" s="35"/>
      <c r="O262" s="155" t="n">
        <v>31680</v>
      </c>
      <c r="P262" s="155" t="n">
        <v>32287</v>
      </c>
      <c r="Q262" s="35"/>
      <c r="R262" s="37"/>
      <c r="S262" s="69" t="n">
        <v>1</v>
      </c>
      <c r="T262" s="32" t="n">
        <f aca="false">(P262-O262)*S262</f>
        <v>607</v>
      </c>
      <c r="U262" s="378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833.53</v>
      </c>
      <c r="D263" s="32"/>
      <c r="E263" s="32" t="n">
        <f aca="false">F263+G263</f>
        <v>54.53</v>
      </c>
      <c r="F263" s="32" t="n">
        <f aca="false">0.04*H263</f>
        <v>31.16</v>
      </c>
      <c r="G263" s="32" t="n">
        <f aca="false">0.03*H263</f>
        <v>23.37</v>
      </c>
      <c r="H263" s="32" t="n">
        <f aca="false">T263</f>
        <v>779</v>
      </c>
      <c r="I263" s="32" t="n">
        <f aca="false">0.6*C263</f>
        <v>500.118</v>
      </c>
      <c r="J263" s="35"/>
      <c r="K263" s="35"/>
      <c r="L263" s="35"/>
      <c r="M263" s="35"/>
      <c r="N263" s="35"/>
      <c r="O263" s="155" t="n">
        <v>36785</v>
      </c>
      <c r="P263" s="155" t="n">
        <v>37564</v>
      </c>
      <c r="Q263" s="35"/>
      <c r="R263" s="37"/>
      <c r="S263" s="69" t="n">
        <v>1</v>
      </c>
      <c r="T263" s="32" t="n">
        <f aca="false">(P263-O263)*S263</f>
        <v>779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1067.86</v>
      </c>
      <c r="D264" s="130"/>
      <c r="E264" s="130" t="n">
        <f aca="false">F264+G264</f>
        <v>69.86</v>
      </c>
      <c r="F264" s="130" t="n">
        <f aca="false">0.04*H264</f>
        <v>39.92</v>
      </c>
      <c r="G264" s="130" t="n">
        <f aca="false">0.03*H264</f>
        <v>29.94</v>
      </c>
      <c r="H264" s="130" t="n">
        <f aca="false">T264</f>
        <v>998</v>
      </c>
      <c r="I264" s="130" t="n">
        <f aca="false">0.6*C264</f>
        <v>640.716</v>
      </c>
      <c r="J264" s="212"/>
      <c r="K264" s="212"/>
      <c r="L264" s="212"/>
      <c r="M264" s="212"/>
      <c r="N264" s="212"/>
      <c r="O264" s="130" t="n">
        <v>61299</v>
      </c>
      <c r="P264" s="130" t="n">
        <v>62297</v>
      </c>
      <c r="Q264" s="212"/>
      <c r="R264" s="213"/>
      <c r="S264" s="253" t="n">
        <v>1</v>
      </c>
      <c r="T264" s="130" t="n">
        <f aca="false">(P264-O264)*S264</f>
        <v>998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895</v>
      </c>
      <c r="C265" s="32" t="n">
        <f aca="false">H265+E265</f>
        <v>1432.73</v>
      </c>
      <c r="D265" s="32"/>
      <c r="E265" s="32" t="n">
        <f aca="false">F265+G265</f>
        <v>93.73</v>
      </c>
      <c r="F265" s="32" t="n">
        <f aca="false">0.04*H265</f>
        <v>53.56</v>
      </c>
      <c r="G265" s="32" t="n">
        <f aca="false">0.03*H265</f>
        <v>40.17</v>
      </c>
      <c r="H265" s="32" t="n">
        <f aca="false">T265</f>
        <v>1339</v>
      </c>
      <c r="I265" s="32" t="n">
        <f aca="false">0.6*C265</f>
        <v>859.638</v>
      </c>
      <c r="J265" s="35"/>
      <c r="K265" s="35"/>
      <c r="L265" s="35"/>
      <c r="M265" s="35"/>
      <c r="N265" s="35"/>
      <c r="O265" s="155" t="n">
        <v>73632</v>
      </c>
      <c r="P265" s="155" t="n">
        <v>74971</v>
      </c>
      <c r="Q265" s="35"/>
      <c r="R265" s="37"/>
      <c r="S265" s="69" t="n">
        <v>1</v>
      </c>
      <c r="T265" s="32" t="n">
        <f aca="false">(P265-O265)*S265</f>
        <v>1339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833.53</v>
      </c>
      <c r="D266" s="32"/>
      <c r="E266" s="32" t="n">
        <f aca="false">F266+G266</f>
        <v>54.53</v>
      </c>
      <c r="F266" s="32" t="n">
        <f aca="false">0.04*H266</f>
        <v>31.16</v>
      </c>
      <c r="G266" s="32" t="n">
        <f aca="false">0.03*H266</f>
        <v>23.37</v>
      </c>
      <c r="H266" s="32" t="n">
        <f aca="false">T266</f>
        <v>779</v>
      </c>
      <c r="I266" s="32" t="n">
        <f aca="false">0.5*C266</f>
        <v>416.765</v>
      </c>
      <c r="J266" s="35"/>
      <c r="K266" s="35"/>
      <c r="L266" s="35"/>
      <c r="M266" s="35"/>
      <c r="N266" s="35"/>
      <c r="O266" s="339" t="n">
        <v>16698</v>
      </c>
      <c r="P266" s="339" t="n">
        <v>17477</v>
      </c>
      <c r="Q266" s="234"/>
      <c r="R266" s="235"/>
      <c r="S266" s="69" t="n">
        <v>1</v>
      </c>
      <c r="T266" s="32" t="n">
        <f aca="false">(P266-O266)*S266</f>
        <v>779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1053.95</v>
      </c>
      <c r="D267" s="32"/>
      <c r="E267" s="32" t="n">
        <f aca="false">F267+G267</f>
        <v>68.95</v>
      </c>
      <c r="F267" s="32" t="n">
        <f aca="false">0.04*H267</f>
        <v>39.4</v>
      </c>
      <c r="G267" s="32" t="n">
        <f aca="false">0.03*H267</f>
        <v>29.55</v>
      </c>
      <c r="H267" s="32" t="n">
        <f aca="false">T267</f>
        <v>985</v>
      </c>
      <c r="I267" s="32" t="n">
        <f aca="false">0.6*C267</f>
        <v>632.37</v>
      </c>
      <c r="J267" s="35"/>
      <c r="K267" s="35"/>
      <c r="L267" s="35"/>
      <c r="M267" s="35"/>
      <c r="N267" s="35"/>
      <c r="O267" s="155" t="n">
        <v>63767</v>
      </c>
      <c r="P267" s="155" t="n">
        <v>64752</v>
      </c>
      <c r="Q267" s="35"/>
      <c r="R267" s="37"/>
      <c r="S267" s="69" t="n">
        <v>1</v>
      </c>
      <c r="T267" s="32" t="n">
        <f aca="false">(P267-O267)*S267</f>
        <v>985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770.4</v>
      </c>
      <c r="D268" s="32"/>
      <c r="E268" s="32" t="n">
        <f aca="false">F268+G268</f>
        <v>50.4</v>
      </c>
      <c r="F268" s="32" t="n">
        <f aca="false">0.04*H268</f>
        <v>28.8</v>
      </c>
      <c r="G268" s="32" t="n">
        <f aca="false">0.03*H268</f>
        <v>21.6</v>
      </c>
      <c r="H268" s="32" t="n">
        <f aca="false">T268</f>
        <v>720</v>
      </c>
      <c r="I268" s="32" t="n">
        <f aca="false">0.6*C268</f>
        <v>462.24</v>
      </c>
      <c r="J268" s="35"/>
      <c r="K268" s="35"/>
      <c r="L268" s="35"/>
      <c r="M268" s="35"/>
      <c r="N268" s="35"/>
      <c r="O268" s="155" t="n">
        <v>37650</v>
      </c>
      <c r="P268" s="155" t="n">
        <v>38370</v>
      </c>
      <c r="Q268" s="35"/>
      <c r="R268" s="37"/>
      <c r="S268" s="69" t="n">
        <v>1</v>
      </c>
      <c r="T268" s="32" t="n">
        <f aca="false">(P268-O268)*S268</f>
        <v>720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3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27.82</v>
      </c>
      <c r="D270" s="32"/>
      <c r="E270" s="32" t="n">
        <f aca="false">F270+G270</f>
        <v>1.82</v>
      </c>
      <c r="F270" s="32" t="n">
        <f aca="false">0.04*H270</f>
        <v>1.04</v>
      </c>
      <c r="G270" s="32" t="n">
        <f aca="false">0.03*H270</f>
        <v>0.78</v>
      </c>
      <c r="H270" s="32" t="n">
        <f aca="false">T270</f>
        <v>26</v>
      </c>
      <c r="I270" s="32" t="n">
        <f aca="false">0.6*C270</f>
        <v>16.692</v>
      </c>
      <c r="J270" s="35"/>
      <c r="K270" s="35"/>
      <c r="L270" s="35"/>
      <c r="M270" s="35"/>
      <c r="N270" s="35"/>
      <c r="O270" s="32" t="n">
        <v>376761</v>
      </c>
      <c r="P270" s="32" t="n">
        <v>376787</v>
      </c>
      <c r="Q270" s="35" t="s">
        <v>35</v>
      </c>
      <c r="R270" s="37"/>
      <c r="S270" s="32" t="n">
        <v>1</v>
      </c>
      <c r="T270" s="32" t="n">
        <f aca="false">(P270-O270)*S270</f>
        <v>26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58" t="s">
        <v>428</v>
      </c>
      <c r="C277" s="659" t="n">
        <f aca="false">'Яблоко и ТП-7февраль    '!B73</f>
        <v>95750.0799999944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3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59" t="n">
        <f aca="false">'Яблоко и ТП-7февраль    '!B62</f>
        <v>156014.8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3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409.81</v>
      </c>
      <c r="D279" s="32"/>
      <c r="E279" s="32" t="n">
        <f aca="false">G279+F279</f>
        <v>26.81</v>
      </c>
      <c r="F279" s="32" t="n">
        <f aca="false">0.04*H279</f>
        <v>15.32</v>
      </c>
      <c r="G279" s="32" t="n">
        <f aca="false">0.03*H279</f>
        <v>11.49</v>
      </c>
      <c r="H279" s="32" t="n">
        <f aca="false">T279</f>
        <v>383</v>
      </c>
      <c r="I279" s="32" t="n">
        <f aca="false">0.6*C279</f>
        <v>245.886</v>
      </c>
      <c r="J279" s="35"/>
      <c r="K279" s="35"/>
      <c r="L279" s="35"/>
      <c r="M279" s="35"/>
      <c r="N279" s="35"/>
      <c r="O279" s="32" t="n">
        <v>50407</v>
      </c>
      <c r="P279" s="32" t="n">
        <v>50790</v>
      </c>
      <c r="Q279" s="36"/>
      <c r="R279" s="107"/>
      <c r="S279" s="69" t="n">
        <v>1</v>
      </c>
      <c r="T279" s="32" t="n">
        <f aca="false">(P279-O279)*S279</f>
        <v>383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6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4"/>
      <c r="R281" s="78"/>
      <c r="S281" s="69"/>
      <c r="T281" s="32"/>
      <c r="U281" s="3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6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4"/>
      <c r="R282" s="78"/>
      <c r="S282" s="69"/>
      <c r="T282" s="32"/>
      <c r="U282" s="3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6"/>
      <c r="C283" s="32"/>
      <c r="D283" s="32"/>
      <c r="E283" s="32"/>
      <c r="F283" s="32"/>
      <c r="G283" s="32"/>
      <c r="H283" s="32"/>
      <c r="I283" s="32"/>
      <c r="J283" s="35"/>
      <c r="K283" s="35"/>
      <c r="L283" s="35"/>
      <c r="M283" s="35"/>
      <c r="N283" s="35"/>
      <c r="O283" s="32"/>
      <c r="P283" s="32"/>
      <c r="Q283" s="234"/>
      <c r="R283" s="78"/>
      <c r="S283" s="69"/>
      <c r="T283" s="32"/>
      <c r="U283" s="38"/>
      <c r="V283" s="39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27.82</v>
      </c>
      <c r="D284" s="32"/>
      <c r="E284" s="32" t="n">
        <f aca="false">F284+G284</f>
        <v>1.82</v>
      </c>
      <c r="F284" s="32" t="n">
        <f aca="false">0.04*H284</f>
        <v>1.04</v>
      </c>
      <c r="G284" s="32" t="n">
        <f aca="false">0.03*H284</f>
        <v>0.78</v>
      </c>
      <c r="H284" s="32" t="n">
        <f aca="false">T284</f>
        <v>26</v>
      </c>
      <c r="I284" s="32" t="n">
        <f aca="false">0.6*C284</f>
        <v>16.692</v>
      </c>
      <c r="J284" s="35"/>
      <c r="K284" s="35"/>
      <c r="L284" s="35"/>
      <c r="M284" s="35"/>
      <c r="N284" s="35"/>
      <c r="O284" s="32" t="n">
        <v>13978</v>
      </c>
      <c r="P284" s="32" t="n">
        <v>14004</v>
      </c>
      <c r="Q284" s="234"/>
      <c r="R284" s="78"/>
      <c r="S284" s="69" t="n">
        <v>1</v>
      </c>
      <c r="T284" s="32" t="n">
        <f aca="false">(P284-O284)*S284</f>
        <v>26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2022.3</v>
      </c>
      <c r="D286" s="130"/>
      <c r="E286" s="130" t="n">
        <f aca="false">F286+G286</f>
        <v>132.3</v>
      </c>
      <c r="F286" s="130" t="n">
        <f aca="false">0.04*H286</f>
        <v>75.6</v>
      </c>
      <c r="G286" s="130" t="n">
        <f aca="false">0.03*H286</f>
        <v>56.7</v>
      </c>
      <c r="H286" s="130" t="n">
        <f aca="false">T286</f>
        <v>1890</v>
      </c>
      <c r="I286" s="130" t="n">
        <f aca="false">0.6*C286</f>
        <v>1213.38</v>
      </c>
      <c r="J286" s="212"/>
      <c r="K286" s="212"/>
      <c r="L286" s="212"/>
      <c r="M286" s="212"/>
      <c r="N286" s="212"/>
      <c r="O286" s="130" t="n">
        <v>94092</v>
      </c>
      <c r="P286" s="130" t="n">
        <v>95982</v>
      </c>
      <c r="Q286" s="254"/>
      <c r="R286" s="255"/>
      <c r="S286" s="253" t="n">
        <v>1</v>
      </c>
      <c r="T286" s="130" t="n">
        <f aca="false">(P286-O286)*S286</f>
        <v>1890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1126.71</v>
      </c>
      <c r="D287" s="130"/>
      <c r="E287" s="130" t="n">
        <f aca="false">F287+G287</f>
        <v>73.71</v>
      </c>
      <c r="F287" s="130" t="n">
        <f aca="false">0.04*H287</f>
        <v>42.12</v>
      </c>
      <c r="G287" s="130" t="n">
        <f aca="false">0.03*H287</f>
        <v>31.59</v>
      </c>
      <c r="H287" s="130" t="n">
        <f aca="false">T287</f>
        <v>1053</v>
      </c>
      <c r="I287" s="130" t="n">
        <f aca="false">0.6*C287</f>
        <v>676.026</v>
      </c>
      <c r="J287" s="212"/>
      <c r="K287" s="212"/>
      <c r="L287" s="212"/>
      <c r="M287" s="212"/>
      <c r="N287" s="212"/>
      <c r="O287" s="130" t="n">
        <v>319842</v>
      </c>
      <c r="P287" s="130" t="n">
        <v>320895</v>
      </c>
      <c r="Q287" s="254"/>
      <c r="R287" s="255"/>
      <c r="S287" s="253" t="n">
        <v>1</v>
      </c>
      <c r="T287" s="130" t="n">
        <f aca="false">(P287-O287)*S287</f>
        <v>1053</v>
      </c>
      <c r="U287" s="136" t="n">
        <v>2706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8130.93</v>
      </c>
      <c r="D288" s="130"/>
      <c r="E288" s="130" t="n">
        <f aca="false">F288+G288</f>
        <v>531.93</v>
      </c>
      <c r="F288" s="130" t="n">
        <f aca="false">0.04*H288</f>
        <v>303.96</v>
      </c>
      <c r="G288" s="130" t="n">
        <f aca="false">0.03*H288</f>
        <v>227.97</v>
      </c>
      <c r="H288" s="130" t="n">
        <f aca="false">T288</f>
        <v>7599</v>
      </c>
      <c r="I288" s="130" t="n">
        <f aca="false">0.6*C288</f>
        <v>4878.558</v>
      </c>
      <c r="J288" s="212"/>
      <c r="K288" s="212"/>
      <c r="L288" s="212"/>
      <c r="M288" s="212"/>
      <c r="N288" s="212"/>
      <c r="O288" s="130" t="n">
        <v>348119</v>
      </c>
      <c r="P288" s="130" t="n">
        <v>355718</v>
      </c>
      <c r="Q288" s="254"/>
      <c r="R288" s="255"/>
      <c r="S288" s="253" t="n">
        <v>1</v>
      </c>
      <c r="T288" s="130" t="n">
        <f aca="false">(P288-O288)*S288</f>
        <v>7599</v>
      </c>
      <c r="U288" s="136" t="n">
        <v>526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16756.2</v>
      </c>
      <c r="D289" s="130"/>
      <c r="E289" s="130" t="n">
        <f aca="false">F289+G289</f>
        <v>1096.2</v>
      </c>
      <c r="F289" s="130" t="n">
        <f aca="false">0.04*H289</f>
        <v>626.4</v>
      </c>
      <c r="G289" s="130" t="n">
        <f aca="false">0.03*H289</f>
        <v>469.8</v>
      </c>
      <c r="H289" s="130" t="n">
        <f aca="false">T289</f>
        <v>15660</v>
      </c>
      <c r="I289" s="130" t="n">
        <f aca="false">0.6*C289</f>
        <v>10053.72</v>
      </c>
      <c r="J289" s="212"/>
      <c r="K289" s="212"/>
      <c r="L289" s="212"/>
      <c r="M289" s="212"/>
      <c r="N289" s="212"/>
      <c r="O289" s="130" t="n">
        <v>12477</v>
      </c>
      <c r="P289" s="130" t="n">
        <v>12733</v>
      </c>
      <c r="Q289" s="254"/>
      <c r="R289" s="255"/>
      <c r="S289" s="253" t="n">
        <v>60</v>
      </c>
      <c r="T289" s="130" t="n">
        <f aca="false">(P289-O289)*S289+300</f>
        <v>15660</v>
      </c>
      <c r="U289" s="136"/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307.09</v>
      </c>
      <c r="D290" s="130"/>
      <c r="E290" s="130" t="n">
        <f aca="false">F290+G290</f>
        <v>20.09</v>
      </c>
      <c r="F290" s="130" t="n">
        <f aca="false">0.04*H290</f>
        <v>11.48</v>
      </c>
      <c r="G290" s="130" t="n">
        <f aca="false">0.03*H290</f>
        <v>8.61</v>
      </c>
      <c r="H290" s="130" t="n">
        <f aca="false">T290</f>
        <v>287</v>
      </c>
      <c r="I290" s="130" t="n">
        <f aca="false">0.6*C290</f>
        <v>184.254</v>
      </c>
      <c r="J290" s="212"/>
      <c r="K290" s="212"/>
      <c r="L290" s="212"/>
      <c r="M290" s="212"/>
      <c r="N290" s="212"/>
      <c r="O290" s="130" t="n">
        <v>124290</v>
      </c>
      <c r="P290" s="130" t="n">
        <v>124577</v>
      </c>
      <c r="Q290" s="254"/>
      <c r="R290" s="255"/>
      <c r="S290" s="253" t="n">
        <v>1</v>
      </c>
      <c r="T290" s="130" t="n">
        <f aca="false">(P290-O290)*S290</f>
        <v>287</v>
      </c>
      <c r="U290" s="136"/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646.28</v>
      </c>
      <c r="D291" s="130"/>
      <c r="E291" s="130" t="n">
        <f aca="false">F291+G291</f>
        <v>42.28</v>
      </c>
      <c r="F291" s="130" t="n">
        <f aca="false">0.04*H291</f>
        <v>24.16</v>
      </c>
      <c r="G291" s="130" t="n">
        <f aca="false">0.03*H291</f>
        <v>18.12</v>
      </c>
      <c r="H291" s="130" t="n">
        <f aca="false">T291</f>
        <v>604</v>
      </c>
      <c r="I291" s="130" t="n">
        <f aca="false">0.6*C291</f>
        <v>387.768</v>
      </c>
      <c r="J291" s="212"/>
      <c r="K291" s="212"/>
      <c r="L291" s="212"/>
      <c r="M291" s="212"/>
      <c r="N291" s="212"/>
      <c r="O291" s="130" t="n">
        <v>41581</v>
      </c>
      <c r="P291" s="130" t="n">
        <v>42185</v>
      </c>
      <c r="Q291" s="254"/>
      <c r="R291" s="255"/>
      <c r="S291" s="253" t="n">
        <v>1</v>
      </c>
      <c r="T291" s="130" t="n">
        <f aca="false">(P291-O291)*S291</f>
        <v>604</v>
      </c>
      <c r="U291" s="136" t="n">
        <v>437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136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06"/>
      <c r="C293" s="130"/>
      <c r="D293" s="130"/>
      <c r="E293" s="130"/>
      <c r="F293" s="130"/>
      <c r="G293" s="130"/>
      <c r="H293" s="130"/>
      <c r="I293" s="130"/>
      <c r="J293" s="212"/>
      <c r="K293" s="212"/>
      <c r="L293" s="212"/>
      <c r="M293" s="212"/>
      <c r="N293" s="212"/>
      <c r="O293" s="130"/>
      <c r="P293" s="130"/>
      <c r="Q293" s="254"/>
      <c r="R293" s="255"/>
      <c r="S293" s="253"/>
      <c r="T293" s="130"/>
      <c r="U293" s="136"/>
      <c r="V293" s="407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899</v>
      </c>
      <c r="C294" s="130" t="n">
        <f aca="false">H294+E294</f>
        <v>402.32</v>
      </c>
      <c r="D294" s="130"/>
      <c r="E294" s="130" t="n">
        <f aca="false">F294+G294</f>
        <v>26.32</v>
      </c>
      <c r="F294" s="130" t="n">
        <f aca="false">0.04*H294</f>
        <v>15.04</v>
      </c>
      <c r="G294" s="130" t="n">
        <f aca="false">0.03*H294</f>
        <v>11.28</v>
      </c>
      <c r="H294" s="130" t="n">
        <f aca="false">T294</f>
        <v>376</v>
      </c>
      <c r="I294" s="130" t="n">
        <f aca="false">0.6*C294</f>
        <v>241.392</v>
      </c>
      <c r="J294" s="212"/>
      <c r="K294" s="212"/>
      <c r="L294" s="212"/>
      <c r="M294" s="212"/>
      <c r="N294" s="212"/>
      <c r="O294" s="130" t="n">
        <v>2525</v>
      </c>
      <c r="P294" s="130" t="n">
        <v>2901</v>
      </c>
      <c r="Q294" s="254"/>
      <c r="R294" s="255"/>
      <c r="S294" s="253" t="n">
        <v>1</v>
      </c>
      <c r="T294" s="130" t="n">
        <f aca="false">(P294-O294)*S294</f>
        <v>376</v>
      </c>
      <c r="U294" s="136" t="n">
        <v>3233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3432.56</v>
      </c>
      <c r="D295" s="130"/>
      <c r="E295" s="130" t="n">
        <f aca="false">F295+G295</f>
        <v>224.56</v>
      </c>
      <c r="F295" s="130" t="n">
        <f aca="false">0.04*H295</f>
        <v>128.32</v>
      </c>
      <c r="G295" s="130" t="n">
        <f aca="false">0.03*H295</f>
        <v>96.24</v>
      </c>
      <c r="H295" s="130" t="n">
        <f aca="false">T295</f>
        <v>3208</v>
      </c>
      <c r="I295" s="130" t="n">
        <f aca="false">0.6*C295</f>
        <v>2059.536</v>
      </c>
      <c r="J295" s="212"/>
      <c r="K295" s="212"/>
      <c r="L295" s="212"/>
      <c r="M295" s="212"/>
      <c r="N295" s="212"/>
      <c r="O295" s="130" t="n">
        <v>449926</v>
      </c>
      <c r="P295" s="130" t="n">
        <v>453134</v>
      </c>
      <c r="Q295" s="254"/>
      <c r="R295" s="255"/>
      <c r="S295" s="253" t="n">
        <v>1</v>
      </c>
      <c r="T295" s="130" t="n">
        <f aca="false">(P295-O295)*S295</f>
        <v>3208</v>
      </c>
      <c r="U295" s="136" t="n">
        <v>4506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8796.47</v>
      </c>
      <c r="D296" s="130"/>
      <c r="E296" s="130" t="n">
        <f aca="false">F296+G296</f>
        <v>575.47</v>
      </c>
      <c r="F296" s="130" t="n">
        <f aca="false">0.04*H296</f>
        <v>328.84</v>
      </c>
      <c r="G296" s="130" t="n">
        <f aca="false">0.03*H296</f>
        <v>246.63</v>
      </c>
      <c r="H296" s="130" t="n">
        <f aca="false">T296</f>
        <v>8221</v>
      </c>
      <c r="I296" s="130" t="n">
        <f aca="false">0.6*C296</f>
        <v>5277.882</v>
      </c>
      <c r="J296" s="212"/>
      <c r="K296" s="212"/>
      <c r="L296" s="212"/>
      <c r="M296" s="212"/>
      <c r="N296" s="212"/>
      <c r="O296" s="130" t="n">
        <v>518197</v>
      </c>
      <c r="P296" s="130" t="n">
        <v>526418</v>
      </c>
      <c r="Q296" s="254"/>
      <c r="R296" s="255"/>
      <c r="S296" s="253" t="n">
        <v>1</v>
      </c>
      <c r="T296" s="130" t="n">
        <f aca="false">(P296-O296)*S296</f>
        <v>8221</v>
      </c>
      <c r="U296" s="136" t="n">
        <v>361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06" t="s">
        <v>900</v>
      </c>
      <c r="C297" s="413" t="n">
        <f aca="false">H297+E297</f>
        <v>6423.21</v>
      </c>
      <c r="D297" s="130"/>
      <c r="E297" s="130" t="n">
        <f aca="false">F297+G297</f>
        <v>420.21</v>
      </c>
      <c r="F297" s="130" t="n">
        <f aca="false">0.04*H297</f>
        <v>240.12</v>
      </c>
      <c r="G297" s="130" t="n">
        <f aca="false">0.03*H297</f>
        <v>180.09</v>
      </c>
      <c r="H297" s="130" t="n">
        <f aca="false">T297</f>
        <v>6003</v>
      </c>
      <c r="I297" s="130" t="n">
        <f aca="false">0.6*C297</f>
        <v>3853.926</v>
      </c>
      <c r="J297" s="212"/>
      <c r="K297" s="212"/>
      <c r="L297" s="212"/>
      <c r="M297" s="212"/>
      <c r="N297" s="212"/>
      <c r="O297" s="130" t="n">
        <f aca="false">28095+1465</f>
        <v>29560</v>
      </c>
      <c r="P297" s="130" t="n">
        <f aca="false">33501+2062</f>
        <v>35563</v>
      </c>
      <c r="Q297" s="254"/>
      <c r="R297" s="255"/>
      <c r="S297" s="253" t="n">
        <v>1</v>
      </c>
      <c r="T297" s="130" t="n">
        <f aca="false">(P297-O297)*S297</f>
        <v>6003</v>
      </c>
      <c r="U297" s="136" t="n">
        <v>9263</v>
      </c>
      <c r="V297" s="407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06" t="s">
        <v>459</v>
      </c>
      <c r="C298" s="130" t="n">
        <f aca="false">H298+E298</f>
        <v>2096.13</v>
      </c>
      <c r="D298" s="130"/>
      <c r="E298" s="130" t="n">
        <f aca="false">F298+G298</f>
        <v>137.13</v>
      </c>
      <c r="F298" s="130" t="n">
        <f aca="false">0.04*H298</f>
        <v>78.36</v>
      </c>
      <c r="G298" s="130" t="n">
        <f aca="false">0.03*H298</f>
        <v>58.77</v>
      </c>
      <c r="H298" s="130" t="n">
        <f aca="false">T298</f>
        <v>1959</v>
      </c>
      <c r="I298" s="130" t="n">
        <f aca="false">0.6*C298</f>
        <v>1257.678</v>
      </c>
      <c r="J298" s="212"/>
      <c r="K298" s="212"/>
      <c r="L298" s="212"/>
      <c r="M298" s="212"/>
      <c r="N298" s="212"/>
      <c r="O298" s="130" t="n">
        <v>280191</v>
      </c>
      <c r="P298" s="130" t="n">
        <v>282150</v>
      </c>
      <c r="Q298" s="254"/>
      <c r="R298" s="255"/>
      <c r="S298" s="253" t="n">
        <v>1</v>
      </c>
      <c r="T298" s="130" t="n">
        <f aca="false">(P298-O298)*S298</f>
        <v>1959</v>
      </c>
      <c r="U298" s="136" t="n">
        <v>776</v>
      </c>
      <c r="V298" s="407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06" t="s">
        <v>461</v>
      </c>
      <c r="C299" s="130" t="n">
        <f aca="false">H299+E299</f>
        <v>1532.24</v>
      </c>
      <c r="D299" s="130"/>
      <c r="E299" s="130" t="n">
        <f aca="false">F299+G299</f>
        <v>100.24</v>
      </c>
      <c r="F299" s="130" t="n">
        <f aca="false">0.04*H299</f>
        <v>57.28</v>
      </c>
      <c r="G299" s="130" t="n">
        <f aca="false">0.03*H299</f>
        <v>42.96</v>
      </c>
      <c r="H299" s="130" t="n">
        <f aca="false">T299</f>
        <v>1432</v>
      </c>
      <c r="I299" s="130" t="n">
        <f aca="false">0.6*C299</f>
        <v>919.344</v>
      </c>
      <c r="J299" s="212"/>
      <c r="K299" s="212"/>
      <c r="L299" s="212"/>
      <c r="M299" s="212"/>
      <c r="N299" s="212"/>
      <c r="O299" s="130" t="n">
        <v>86804</v>
      </c>
      <c r="P299" s="130" t="n">
        <v>88236</v>
      </c>
      <c r="Q299" s="254"/>
      <c r="R299" s="255"/>
      <c r="S299" s="253" t="n">
        <v>1</v>
      </c>
      <c r="T299" s="130" t="n">
        <f aca="false">(P299-O299)*S299</f>
        <v>1432</v>
      </c>
      <c r="U299" s="136" t="n">
        <v>4291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933.04</v>
      </c>
      <c r="D300" s="130"/>
      <c r="E300" s="130" t="n">
        <f aca="false">F300+G300</f>
        <v>61.04</v>
      </c>
      <c r="F300" s="130" t="n">
        <f aca="false">0.04*H300</f>
        <v>34.88</v>
      </c>
      <c r="G300" s="130" t="n">
        <f aca="false">0.03*H300</f>
        <v>26.16</v>
      </c>
      <c r="H300" s="130" t="n">
        <f aca="false">T300</f>
        <v>872</v>
      </c>
      <c r="I300" s="130" t="n">
        <f aca="false">0.6*C300</f>
        <v>559.824</v>
      </c>
      <c r="J300" s="212"/>
      <c r="K300" s="212"/>
      <c r="L300" s="212"/>
      <c r="M300" s="212"/>
      <c r="N300" s="212"/>
      <c r="O300" s="130" t="n">
        <v>36639</v>
      </c>
      <c r="P300" s="130" t="n">
        <v>37511</v>
      </c>
      <c r="Q300" s="254"/>
      <c r="R300" s="255"/>
      <c r="S300" s="253" t="n">
        <v>1</v>
      </c>
      <c r="T300" s="130" t="n">
        <f aca="false">(P300-O300)*S300</f>
        <v>872</v>
      </c>
      <c r="U300" s="136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283.55</v>
      </c>
      <c r="D301" s="130"/>
      <c r="E301" s="130" t="n">
        <f aca="false">F301+G301</f>
        <v>18.55</v>
      </c>
      <c r="F301" s="130" t="n">
        <f aca="false">0.04*H301</f>
        <v>10.6</v>
      </c>
      <c r="G301" s="130" t="n">
        <f aca="false">0.03*H301</f>
        <v>7.95</v>
      </c>
      <c r="H301" s="130" t="n">
        <f aca="false">T301</f>
        <v>265</v>
      </c>
      <c r="I301" s="130" t="n">
        <f aca="false">0.6*C301</f>
        <v>170.13</v>
      </c>
      <c r="J301" s="212"/>
      <c r="K301" s="212"/>
      <c r="L301" s="212"/>
      <c r="M301" s="212"/>
      <c r="N301" s="212"/>
      <c r="O301" s="130" t="n">
        <v>18403</v>
      </c>
      <c r="P301" s="130" t="n">
        <v>18668</v>
      </c>
      <c r="Q301" s="254"/>
      <c r="R301" s="255"/>
      <c r="S301" s="253" t="n">
        <v>1</v>
      </c>
      <c r="T301" s="130" t="n">
        <f aca="false">(P301-O301)*S301</f>
        <v>265</v>
      </c>
      <c r="U301" s="136" t="n">
        <v>1116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357.38</v>
      </c>
      <c r="D302" s="130"/>
      <c r="E302" s="130" t="n">
        <f aca="false">F302+G302</f>
        <v>23.38</v>
      </c>
      <c r="F302" s="130" t="n">
        <f aca="false">0.04*H302</f>
        <v>13.36</v>
      </c>
      <c r="G302" s="130" t="n">
        <f aca="false">0.03*H302</f>
        <v>10.02</v>
      </c>
      <c r="H302" s="130" t="n">
        <f aca="false">T302</f>
        <v>334</v>
      </c>
      <c r="I302" s="130" t="n">
        <f aca="false">0.6*C302</f>
        <v>214.428</v>
      </c>
      <c r="J302" s="212"/>
      <c r="K302" s="212"/>
      <c r="L302" s="212"/>
      <c r="M302" s="212"/>
      <c r="N302" s="212"/>
      <c r="O302" s="130" t="n">
        <v>25801</v>
      </c>
      <c r="P302" s="130" t="n">
        <v>26135</v>
      </c>
      <c r="Q302" s="254"/>
      <c r="R302" s="255"/>
      <c r="S302" s="253" t="n">
        <v>1</v>
      </c>
      <c r="T302" s="130" t="n">
        <f aca="false">(P302-O302)*S302</f>
        <v>334</v>
      </c>
      <c r="U302" s="136" t="n">
        <v>7838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1393.14</v>
      </c>
      <c r="D303" s="130"/>
      <c r="E303" s="130" t="n">
        <f aca="false">F303+G303</f>
        <v>91.14</v>
      </c>
      <c r="F303" s="130" t="n">
        <f aca="false">0.04*H303</f>
        <v>52.08</v>
      </c>
      <c r="G303" s="130" t="n">
        <f aca="false">0.03*H303</f>
        <v>39.06</v>
      </c>
      <c r="H303" s="130" t="n">
        <f aca="false">T303</f>
        <v>1302</v>
      </c>
      <c r="I303" s="130" t="n">
        <f aca="false">0.6*C303</f>
        <v>835.884</v>
      </c>
      <c r="J303" s="212"/>
      <c r="K303" s="212"/>
      <c r="L303" s="212"/>
      <c r="M303" s="212"/>
      <c r="N303" s="212"/>
      <c r="O303" s="130" t="n">
        <v>244174</v>
      </c>
      <c r="P303" s="130" t="n">
        <v>245476</v>
      </c>
      <c r="Q303" s="254"/>
      <c r="R303" s="255"/>
      <c r="S303" s="253" t="n">
        <v>1</v>
      </c>
      <c r="T303" s="130" t="n">
        <f aca="false">(P303-O303)*S303</f>
        <v>1302</v>
      </c>
      <c r="U303" s="136" t="n">
        <v>8906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4623.47</v>
      </c>
      <c r="D304" s="130"/>
      <c r="E304" s="130" t="n">
        <f aca="false">F304+G304</f>
        <v>302.47</v>
      </c>
      <c r="F304" s="130" t="n">
        <f aca="false">0.04*H304</f>
        <v>172.84</v>
      </c>
      <c r="G304" s="130" t="n">
        <f aca="false">0.03*H304</f>
        <v>129.63</v>
      </c>
      <c r="H304" s="130" t="n">
        <f aca="false">T304</f>
        <v>4321</v>
      </c>
      <c r="I304" s="130" t="n">
        <f aca="false">0.6*C304</f>
        <v>2774.082</v>
      </c>
      <c r="J304" s="212"/>
      <c r="K304" s="212"/>
      <c r="L304" s="212"/>
      <c r="M304" s="212"/>
      <c r="N304" s="212"/>
      <c r="O304" s="130" t="n">
        <v>384046</v>
      </c>
      <c r="P304" s="130" t="n">
        <v>388367</v>
      </c>
      <c r="Q304" s="254"/>
      <c r="R304" s="255"/>
      <c r="S304" s="253" t="n">
        <v>1</v>
      </c>
      <c r="T304" s="130" t="n">
        <f aca="false">(P304-O304)*S304</f>
        <v>4321</v>
      </c>
      <c r="U304" s="136" t="n">
        <v>4786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901</v>
      </c>
      <c r="C305" s="130" t="n">
        <f aca="false">H305+E305</f>
        <v>240.75</v>
      </c>
      <c r="D305" s="130"/>
      <c r="E305" s="130" t="n">
        <f aca="false">F305+G305</f>
        <v>15.75</v>
      </c>
      <c r="F305" s="130" t="n">
        <f aca="false">0.04*H305</f>
        <v>9</v>
      </c>
      <c r="G305" s="130" t="n">
        <f aca="false">0.03*H305</f>
        <v>6.75</v>
      </c>
      <c r="H305" s="130" t="n">
        <f aca="false">T305</f>
        <v>225</v>
      </c>
      <c r="I305" s="130" t="n">
        <f aca="false">0.6*C305</f>
        <v>144.45</v>
      </c>
      <c r="J305" s="212"/>
      <c r="K305" s="212"/>
      <c r="L305" s="212"/>
      <c r="M305" s="212"/>
      <c r="N305" s="212"/>
      <c r="O305" s="130" t="n">
        <v>79915</v>
      </c>
      <c r="P305" s="130" t="n">
        <v>80140</v>
      </c>
      <c r="Q305" s="254"/>
      <c r="R305" s="255"/>
      <c r="S305" s="253" t="n">
        <v>1</v>
      </c>
      <c r="T305" s="130" t="n">
        <f aca="false">(P305-O305)*S305</f>
        <v>225</v>
      </c>
      <c r="U305" s="136" t="n">
        <v>3506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685.87</v>
      </c>
      <c r="D306" s="130"/>
      <c r="E306" s="130" t="n">
        <f aca="false">F306+G306</f>
        <v>44.87</v>
      </c>
      <c r="F306" s="130" t="n">
        <f aca="false">0.04*H306</f>
        <v>25.64</v>
      </c>
      <c r="G306" s="130" t="n">
        <f aca="false">0.03*H306</f>
        <v>19.23</v>
      </c>
      <c r="H306" s="130" t="n">
        <f aca="false">T306</f>
        <v>641</v>
      </c>
      <c r="I306" s="130" t="n">
        <f aca="false">0.6*C306</f>
        <v>411.522</v>
      </c>
      <c r="J306" s="212"/>
      <c r="K306" s="212"/>
      <c r="L306" s="212"/>
      <c r="M306" s="212"/>
      <c r="N306" s="212"/>
      <c r="O306" s="130" t="n">
        <v>198691</v>
      </c>
      <c r="P306" s="130" t="n">
        <v>199332</v>
      </c>
      <c r="Q306" s="254"/>
      <c r="R306" s="255"/>
      <c r="S306" s="253" t="n">
        <v>1</v>
      </c>
      <c r="T306" s="130" t="n">
        <f aca="false">(P306-O306)*S306</f>
        <v>641</v>
      </c>
      <c r="U306" s="136" t="n">
        <v>2406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1190.91</v>
      </c>
      <c r="D307" s="130"/>
      <c r="E307" s="130" t="n">
        <f aca="false">F307+G307</f>
        <v>77.91</v>
      </c>
      <c r="F307" s="130" t="n">
        <f aca="false">0.04*H307</f>
        <v>44.52</v>
      </c>
      <c r="G307" s="130" t="n">
        <f aca="false">0.03*H307</f>
        <v>33.39</v>
      </c>
      <c r="H307" s="130" t="n">
        <f aca="false">T307</f>
        <v>1113</v>
      </c>
      <c r="I307" s="130" t="n">
        <f aca="false">0.6*C307</f>
        <v>714.546</v>
      </c>
      <c r="J307" s="212"/>
      <c r="K307" s="212"/>
      <c r="L307" s="212"/>
      <c r="M307" s="212"/>
      <c r="N307" s="212"/>
      <c r="O307" s="130" t="n">
        <v>343379</v>
      </c>
      <c r="P307" s="130" t="n">
        <v>344492</v>
      </c>
      <c r="Q307" s="254"/>
      <c r="R307" s="255"/>
      <c r="S307" s="253" t="n">
        <v>1</v>
      </c>
      <c r="T307" s="130" t="n">
        <f aca="false">(P307-O307)*S307</f>
        <v>1113</v>
      </c>
      <c r="U307" s="136" t="n">
        <v>4306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06"/>
      <c r="C308" s="130"/>
      <c r="D308" s="130"/>
      <c r="E308" s="130"/>
      <c r="F308" s="130"/>
      <c r="G308" s="130"/>
      <c r="H308" s="130"/>
      <c r="I308" s="130"/>
      <c r="J308" s="212"/>
      <c r="K308" s="212"/>
      <c r="L308" s="212"/>
      <c r="M308" s="212"/>
      <c r="N308" s="212"/>
      <c r="O308" s="130"/>
      <c r="P308" s="130"/>
      <c r="Q308" s="254"/>
      <c r="R308" s="255"/>
      <c r="S308" s="253"/>
      <c r="T308" s="130"/>
      <c r="U308" s="136"/>
      <c r="V308" s="407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136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2936.08</v>
      </c>
      <c r="D310" s="130"/>
      <c r="E310" s="130" t="n">
        <f aca="false">F310+G310</f>
        <v>192.08</v>
      </c>
      <c r="F310" s="130" t="n">
        <f aca="false">0.04*H310</f>
        <v>109.76</v>
      </c>
      <c r="G310" s="130" t="n">
        <f aca="false">0.03*H310</f>
        <v>82.32</v>
      </c>
      <c r="H310" s="130" t="n">
        <f aca="false">T310</f>
        <v>2744</v>
      </c>
      <c r="I310" s="130" t="n">
        <f aca="false">0.6*C310</f>
        <v>1761.648</v>
      </c>
      <c r="J310" s="212"/>
      <c r="K310" s="212"/>
      <c r="L310" s="212"/>
      <c r="M310" s="212"/>
      <c r="N310" s="212"/>
      <c r="O310" s="130" t="n">
        <v>120465</v>
      </c>
      <c r="P310" s="130" t="n">
        <v>123209</v>
      </c>
      <c r="Q310" s="254"/>
      <c r="R310" s="255"/>
      <c r="S310" s="253" t="n">
        <v>1</v>
      </c>
      <c r="T310" s="130" t="n">
        <f aca="false">(P310-O310)*S310</f>
        <v>2744</v>
      </c>
      <c r="U310" s="136" t="n">
        <v>1131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128.4</v>
      </c>
      <c r="D311" s="130"/>
      <c r="E311" s="130" t="n">
        <f aca="false">F311+G311</f>
        <v>8.4</v>
      </c>
      <c r="F311" s="130" t="n">
        <f aca="false">0.04*H311</f>
        <v>4.8</v>
      </c>
      <c r="G311" s="130" t="n">
        <f aca="false">0.03*H311</f>
        <v>3.6</v>
      </c>
      <c r="H311" s="130" t="n">
        <f aca="false">T311</f>
        <v>120</v>
      </c>
      <c r="I311" s="130" t="n">
        <f aca="false">0.6*C311</f>
        <v>77.04</v>
      </c>
      <c r="J311" s="212"/>
      <c r="K311" s="212"/>
      <c r="L311" s="212"/>
      <c r="M311" s="212"/>
      <c r="N311" s="212"/>
      <c r="O311" s="130" t="n">
        <v>28990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120</v>
      </c>
      <c r="U311" s="136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06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136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902</v>
      </c>
      <c r="C313" s="130" t="n">
        <f aca="false">H313+E313</f>
        <v>175.48</v>
      </c>
      <c r="D313" s="130"/>
      <c r="E313" s="130" t="n">
        <f aca="false">F313+G313</f>
        <v>11.48</v>
      </c>
      <c r="F313" s="130" t="n">
        <f aca="false">0.04*H313</f>
        <v>6.56</v>
      </c>
      <c r="G313" s="130" t="n">
        <f aca="false">0.03*H313</f>
        <v>4.92</v>
      </c>
      <c r="H313" s="130" t="n">
        <f aca="false">T313</f>
        <v>164</v>
      </c>
      <c r="I313" s="130" t="n">
        <f aca="false">0.6*C313</f>
        <v>105.288</v>
      </c>
      <c r="J313" s="212"/>
      <c r="K313" s="212"/>
      <c r="L313" s="212"/>
      <c r="M313" s="212"/>
      <c r="N313" s="212"/>
      <c r="O313" s="130" t="n">
        <v>85688</v>
      </c>
      <c r="P313" s="130" t="n">
        <v>85852</v>
      </c>
      <c r="Q313" s="254"/>
      <c r="R313" s="255"/>
      <c r="S313" s="253" t="n">
        <v>1</v>
      </c>
      <c r="T313" s="130" t="n">
        <f aca="false">(P313-O313)*S313</f>
        <v>164</v>
      </c>
      <c r="U313" s="136" t="n">
        <v>2831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966.21</v>
      </c>
      <c r="D314" s="130"/>
      <c r="E314" s="130" t="n">
        <f aca="false">F314+G314</f>
        <v>63.21</v>
      </c>
      <c r="F314" s="130" t="n">
        <f aca="false">0.04*H314</f>
        <v>36.12</v>
      </c>
      <c r="G314" s="130" t="n">
        <f aca="false">0.03*H314</f>
        <v>27.09</v>
      </c>
      <c r="H314" s="130" t="n">
        <f aca="false">T314</f>
        <v>903</v>
      </c>
      <c r="I314" s="130" t="n">
        <f aca="false">0.6*C314</f>
        <v>579.726</v>
      </c>
      <c r="J314" s="212"/>
      <c r="K314" s="212"/>
      <c r="L314" s="212"/>
      <c r="M314" s="212"/>
      <c r="N314" s="212"/>
      <c r="O314" s="130" t="n">
        <v>289784</v>
      </c>
      <c r="P314" s="130" t="n">
        <v>290687</v>
      </c>
      <c r="Q314" s="254"/>
      <c r="R314" s="255"/>
      <c r="S314" s="253" t="n">
        <v>1</v>
      </c>
      <c r="T314" s="130" t="n">
        <f aca="false">(P314-O314)*S314</f>
        <v>903</v>
      </c>
      <c r="U314" s="136" t="n">
        <v>506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06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136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14659</v>
      </c>
      <c r="D316" s="130"/>
      <c r="E316" s="130" t="n">
        <f aca="false">F316+G316</f>
        <v>959</v>
      </c>
      <c r="F316" s="130" t="n">
        <f aca="false">0.04*H316</f>
        <v>548</v>
      </c>
      <c r="G316" s="130" t="n">
        <f aca="false">0.03*H316</f>
        <v>411</v>
      </c>
      <c r="H316" s="130" t="n">
        <f aca="false">T316</f>
        <v>13700</v>
      </c>
      <c r="I316" s="130" t="n">
        <f aca="false">0.6*C316</f>
        <v>8795.4</v>
      </c>
      <c r="J316" s="212"/>
      <c r="K316" s="212"/>
      <c r="L316" s="212"/>
      <c r="M316" s="212"/>
      <c r="N316" s="212"/>
      <c r="O316" s="130" t="n">
        <v>19111</v>
      </c>
      <c r="P316" s="130" t="n">
        <v>19796</v>
      </c>
      <c r="Q316" s="254"/>
      <c r="R316" s="255"/>
      <c r="S316" s="253" t="n">
        <v>20</v>
      </c>
      <c r="T316" s="130" t="n">
        <f aca="false">(P316-O316)*S316</f>
        <v>13700</v>
      </c>
      <c r="U316" s="136" t="n">
        <v>1064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8500.08</v>
      </c>
      <c r="D317" s="130"/>
      <c r="E317" s="130" t="n">
        <f aca="false">F317+G317</f>
        <v>556.08</v>
      </c>
      <c r="F317" s="130" t="n">
        <f aca="false">0.04*H317</f>
        <v>317.76</v>
      </c>
      <c r="G317" s="130" t="n">
        <f aca="false">0.03*H317</f>
        <v>238.32</v>
      </c>
      <c r="H317" s="130" t="n">
        <f aca="false">T317</f>
        <v>7944</v>
      </c>
      <c r="I317" s="130" t="n">
        <f aca="false">0.6*C317</f>
        <v>5100.048</v>
      </c>
      <c r="J317" s="212"/>
      <c r="K317" s="212"/>
      <c r="L317" s="212"/>
      <c r="M317" s="212"/>
      <c r="N317" s="212"/>
      <c r="O317" s="130" t="n">
        <v>230795</v>
      </c>
      <c r="P317" s="130" t="n">
        <v>238739</v>
      </c>
      <c r="Q317" s="254"/>
      <c r="R317" s="255"/>
      <c r="S317" s="253" t="n">
        <v>1</v>
      </c>
      <c r="T317" s="130" t="n">
        <f aca="false">(P317-O317)*S317</f>
        <v>7944</v>
      </c>
      <c r="U317" s="136" t="n">
        <v>1173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903</v>
      </c>
      <c r="C318" s="130" t="n">
        <f aca="false">H318+E318</f>
        <v>3551.33</v>
      </c>
      <c r="D318" s="130"/>
      <c r="E318" s="130" t="n">
        <f aca="false">F318+G318</f>
        <v>232.33</v>
      </c>
      <c r="F318" s="130" t="n">
        <f aca="false">0.04*H318</f>
        <v>132.76</v>
      </c>
      <c r="G318" s="130" t="n">
        <f aca="false">0.03*H318</f>
        <v>99.57</v>
      </c>
      <c r="H318" s="130" t="n">
        <f aca="false">T318</f>
        <v>3319</v>
      </c>
      <c r="I318" s="130" t="n">
        <f aca="false">0.6*C318</f>
        <v>2130.798</v>
      </c>
      <c r="J318" s="212"/>
      <c r="K318" s="212"/>
      <c r="L318" s="212"/>
      <c r="M318" s="212"/>
      <c r="N318" s="212"/>
      <c r="O318" s="130" t="n">
        <v>560051</v>
      </c>
      <c r="P318" s="130" t="n">
        <v>563370</v>
      </c>
      <c r="Q318" s="254"/>
      <c r="R318" s="255"/>
      <c r="S318" s="253" t="n">
        <v>1</v>
      </c>
      <c r="T318" s="130" t="n">
        <f aca="false">(P318-O318)*S318</f>
        <v>3319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889.17</v>
      </c>
      <c r="D319" s="130"/>
      <c r="E319" s="130" t="n">
        <f aca="false">F319+G319</f>
        <v>58.17</v>
      </c>
      <c r="F319" s="130" t="n">
        <f aca="false">0.04*H319</f>
        <v>33.24</v>
      </c>
      <c r="G319" s="130" t="n">
        <f aca="false">0.03*H319</f>
        <v>24.93</v>
      </c>
      <c r="H319" s="130" t="n">
        <f aca="false">T319</f>
        <v>831</v>
      </c>
      <c r="I319" s="130" t="n">
        <f aca="false">0.6*C319</f>
        <v>533.502</v>
      </c>
      <c r="J319" s="212"/>
      <c r="K319" s="212"/>
      <c r="L319" s="212"/>
      <c r="M319" s="212"/>
      <c r="N319" s="212"/>
      <c r="O319" s="130" t="n">
        <v>26811</v>
      </c>
      <c r="P319" s="130" t="n">
        <v>27642</v>
      </c>
      <c r="Q319" s="254"/>
      <c r="R319" s="255"/>
      <c r="S319" s="253" t="n">
        <v>1</v>
      </c>
      <c r="T319" s="130" t="n">
        <f aca="false">(P319-O319)*S319</f>
        <v>831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701.92</v>
      </c>
      <c r="D320" s="130"/>
      <c r="E320" s="130" t="n">
        <f aca="false">F320+G320</f>
        <v>45.92</v>
      </c>
      <c r="F320" s="130" t="n">
        <f aca="false">0.04*H320</f>
        <v>26.24</v>
      </c>
      <c r="G320" s="130" t="n">
        <f aca="false">0.03*H320</f>
        <v>19.68</v>
      </c>
      <c r="H320" s="130" t="n">
        <f aca="false">T320</f>
        <v>656</v>
      </c>
      <c r="I320" s="130" t="n">
        <f aca="false">0.6*C320</f>
        <v>421.152</v>
      </c>
      <c r="J320" s="212"/>
      <c r="K320" s="212"/>
      <c r="L320" s="212"/>
      <c r="M320" s="212"/>
      <c r="N320" s="212"/>
      <c r="O320" s="130" t="n">
        <v>23329</v>
      </c>
      <c r="P320" s="130" t="n">
        <v>23985</v>
      </c>
      <c r="Q320" s="254"/>
      <c r="R320" s="255"/>
      <c r="S320" s="253" t="n">
        <v>1</v>
      </c>
      <c r="T320" s="130" t="n">
        <f aca="false">(P320-O320)*S320</f>
        <v>656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1042.18</v>
      </c>
      <c r="D321" s="130"/>
      <c r="E321" s="130" t="n">
        <f aca="false">F321+G321</f>
        <v>68.18</v>
      </c>
      <c r="F321" s="130" t="n">
        <f aca="false">0.04*H321</f>
        <v>38.96</v>
      </c>
      <c r="G321" s="130" t="n">
        <f aca="false">0.03*H321</f>
        <v>29.22</v>
      </c>
      <c r="H321" s="130" t="n">
        <f aca="false">T321</f>
        <v>974</v>
      </c>
      <c r="I321" s="130" t="n">
        <f aca="false">0.6*C321</f>
        <v>625.308</v>
      </c>
      <c r="J321" s="212"/>
      <c r="K321" s="212"/>
      <c r="L321" s="212"/>
      <c r="M321" s="212"/>
      <c r="N321" s="212"/>
      <c r="O321" s="130" t="n">
        <v>41002</v>
      </c>
      <c r="P321" s="130" t="n">
        <v>41976</v>
      </c>
      <c r="Q321" s="254"/>
      <c r="R321" s="255"/>
      <c r="S321" s="253" t="n">
        <v>1</v>
      </c>
      <c r="T321" s="130" t="n">
        <f aca="false">(P321-O321)*S321</f>
        <v>974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1460.55</v>
      </c>
      <c r="D322" s="130"/>
      <c r="E322" s="130" t="n">
        <f aca="false">F322+G322</f>
        <v>95.55</v>
      </c>
      <c r="F322" s="130" t="n">
        <f aca="false">0.04*H322</f>
        <v>54.6</v>
      </c>
      <c r="G322" s="130" t="n">
        <f aca="false">0.03*H322</f>
        <v>40.95</v>
      </c>
      <c r="H322" s="130" t="n">
        <f aca="false">T322</f>
        <v>1365</v>
      </c>
      <c r="I322" s="130" t="n">
        <f aca="false">0.6*C322</f>
        <v>876.33</v>
      </c>
      <c r="J322" s="212"/>
      <c r="K322" s="212"/>
      <c r="L322" s="212"/>
      <c r="M322" s="212"/>
      <c r="N322" s="212"/>
      <c r="O322" s="130" t="n">
        <v>57698</v>
      </c>
      <c r="P322" s="130" t="n">
        <v>59063</v>
      </c>
      <c r="Q322" s="254"/>
      <c r="R322" s="255"/>
      <c r="S322" s="253" t="n">
        <v>1</v>
      </c>
      <c r="T322" s="130" t="n">
        <f aca="false">(P322-O322)*S322</f>
        <v>1365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15465.78</v>
      </c>
      <c r="D323" s="130"/>
      <c r="E323" s="130" t="n">
        <f aca="false">F323+G323</f>
        <v>1011.78</v>
      </c>
      <c r="F323" s="130" t="n">
        <f aca="false">0.04*H323</f>
        <v>578.16</v>
      </c>
      <c r="G323" s="130" t="n">
        <f aca="false">0.03*H323</f>
        <v>433.62</v>
      </c>
      <c r="H323" s="130" t="n">
        <f aca="false">T323</f>
        <v>14454</v>
      </c>
      <c r="I323" s="130" t="n">
        <f aca="false">0.6*C323</f>
        <v>9279.468</v>
      </c>
      <c r="J323" s="212"/>
      <c r="K323" s="212"/>
      <c r="L323" s="212"/>
      <c r="M323" s="212"/>
      <c r="N323" s="212"/>
      <c r="O323" s="130" t="n">
        <v>61197</v>
      </c>
      <c r="P323" s="130" t="n">
        <v>63419</v>
      </c>
      <c r="Q323" s="254"/>
      <c r="R323" s="255"/>
      <c r="S323" s="253" t="n">
        <v>20</v>
      </c>
      <c r="T323" s="130" t="n">
        <f aca="false">(P323-O323)*S323-T326-C327-T286-T317-T324-T325-T167-T168-T173</f>
        <v>14454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6436.05</v>
      </c>
      <c r="D324" s="130"/>
      <c r="E324" s="130" t="n">
        <f aca="false">F324+G324</f>
        <v>421.05</v>
      </c>
      <c r="F324" s="130" t="n">
        <f aca="false">0.04*H324</f>
        <v>240.6</v>
      </c>
      <c r="G324" s="130" t="n">
        <f aca="false">0.03*H324</f>
        <v>180.45</v>
      </c>
      <c r="H324" s="130" t="n">
        <f aca="false">T324</f>
        <v>6015</v>
      </c>
      <c r="I324" s="130" t="n">
        <f aca="false">0.6*C324</f>
        <v>3861.63</v>
      </c>
      <c r="J324" s="212"/>
      <c r="K324" s="212"/>
      <c r="L324" s="212"/>
      <c r="M324" s="212"/>
      <c r="N324" s="212"/>
      <c r="O324" s="130" t="n">
        <v>44433</v>
      </c>
      <c r="P324" s="130" t="n">
        <v>50448</v>
      </c>
      <c r="Q324" s="254"/>
      <c r="R324" s="255"/>
      <c r="S324" s="253" t="n">
        <v>1</v>
      </c>
      <c r="T324" s="130" t="n">
        <f aca="false">(P324-O324)*S324</f>
        <v>6015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778.96</v>
      </c>
      <c r="D325" s="130"/>
      <c r="E325" s="130" t="n">
        <f aca="false">F325+G325</f>
        <v>50.96</v>
      </c>
      <c r="F325" s="130" t="n">
        <f aca="false">0.04*H325</f>
        <v>29.12</v>
      </c>
      <c r="G325" s="130" t="n">
        <f aca="false">0.03*H325</f>
        <v>21.84</v>
      </c>
      <c r="H325" s="130" t="n">
        <f aca="false">T325</f>
        <v>728</v>
      </c>
      <c r="I325" s="130" t="n">
        <f aca="false">0.6*C325</f>
        <v>467.376</v>
      </c>
      <c r="J325" s="212"/>
      <c r="K325" s="212"/>
      <c r="L325" s="212"/>
      <c r="M325" s="212"/>
      <c r="N325" s="212"/>
      <c r="O325" s="130" t="n">
        <v>14345</v>
      </c>
      <c r="P325" s="130" t="n">
        <v>15073</v>
      </c>
      <c r="Q325" s="254"/>
      <c r="R325" s="255"/>
      <c r="S325" s="253" t="n">
        <v>1</v>
      </c>
      <c r="T325" s="130" t="n">
        <f aca="false">(P325-O325)*S325</f>
        <v>728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1081.77</v>
      </c>
      <c r="D326" s="130"/>
      <c r="E326" s="130" t="n">
        <f aca="false">F326+G326</f>
        <v>70.77</v>
      </c>
      <c r="F326" s="130" t="n">
        <f aca="false">0.04*H326</f>
        <v>40.44</v>
      </c>
      <c r="G326" s="130" t="n">
        <f aca="false">0.03*H326</f>
        <v>30.33</v>
      </c>
      <c r="H326" s="130" t="n">
        <f aca="false">T326</f>
        <v>1011</v>
      </c>
      <c r="I326" s="130" t="n">
        <f aca="false">0.6*C326</f>
        <v>649.062</v>
      </c>
      <c r="J326" s="212"/>
      <c r="K326" s="212"/>
      <c r="L326" s="212"/>
      <c r="M326" s="212"/>
      <c r="N326" s="212"/>
      <c r="O326" s="130" t="n">
        <v>8723</v>
      </c>
      <c r="P326" s="130" t="n">
        <v>9734</v>
      </c>
      <c r="Q326" s="254"/>
      <c r="R326" s="255"/>
      <c r="S326" s="253" t="n">
        <v>1</v>
      </c>
      <c r="T326" s="130" t="n">
        <f aca="false">(P326-O326)*S326</f>
        <v>1011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132153.51</v>
      </c>
      <c r="D328" s="148"/>
      <c r="E328" s="148"/>
      <c r="F328" s="148"/>
      <c r="G328" s="148"/>
      <c r="H328" s="148"/>
      <c r="I328" s="206" t="n">
        <f aca="false">0.6*C328</f>
        <v>79292.106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512631.545799995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166.92</v>
      </c>
      <c r="D334" s="32"/>
      <c r="E334" s="32" t="n">
        <f aca="false">F334+G334</f>
        <v>10.92</v>
      </c>
      <c r="F334" s="32" t="n">
        <f aca="false">0.04*H334</f>
        <v>6.24</v>
      </c>
      <c r="G334" s="32" t="n">
        <f aca="false">0.03*H334</f>
        <v>4.68</v>
      </c>
      <c r="H334" s="32" t="n">
        <f aca="false">T334</f>
        <v>156</v>
      </c>
      <c r="I334" s="32" t="n">
        <f aca="false">0.6*C334</f>
        <v>100.152</v>
      </c>
      <c r="J334" s="35"/>
      <c r="K334" s="35"/>
      <c r="L334" s="35"/>
      <c r="M334" s="35"/>
      <c r="N334" s="35"/>
      <c r="O334" s="32" t="n">
        <v>17292</v>
      </c>
      <c r="P334" s="32" t="n">
        <v>17448</v>
      </c>
      <c r="Q334" s="35"/>
      <c r="R334" s="37"/>
      <c r="S334" s="69" t="n">
        <v>1</v>
      </c>
      <c r="T334" s="32" t="n">
        <f aca="false">(P334-O334)*S334</f>
        <v>156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23.54</v>
      </c>
      <c r="D335" s="32"/>
      <c r="E335" s="32" t="n">
        <f aca="false">F335+G335</f>
        <v>1.54</v>
      </c>
      <c r="F335" s="32" t="n">
        <f aca="false">0.04*H335</f>
        <v>0.88</v>
      </c>
      <c r="G335" s="32" t="n">
        <f aca="false">0.03*H335</f>
        <v>0.66</v>
      </c>
      <c r="H335" s="32" t="n">
        <f aca="false">T335</f>
        <v>22</v>
      </c>
      <c r="I335" s="32" t="n">
        <f aca="false">0.6*C335</f>
        <v>14.124</v>
      </c>
      <c r="J335" s="35"/>
      <c r="K335" s="35"/>
      <c r="L335" s="35"/>
      <c r="M335" s="35"/>
      <c r="N335" s="35"/>
      <c r="O335" s="32" t="n">
        <v>15642</v>
      </c>
      <c r="P335" s="32" t="n">
        <v>15664</v>
      </c>
      <c r="Q335" s="35"/>
      <c r="R335" s="37"/>
      <c r="S335" s="69" t="n">
        <v>1</v>
      </c>
      <c r="T335" s="32" t="n">
        <f aca="false">(P335-O335)*S335</f>
        <v>22</v>
      </c>
      <c r="U335" s="3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1250.83</v>
      </c>
      <c r="D336" s="32"/>
      <c r="E336" s="32" t="n">
        <f aca="false">F336+G336</f>
        <v>81.83</v>
      </c>
      <c r="F336" s="32" t="n">
        <f aca="false">0.04*H336</f>
        <v>46.76</v>
      </c>
      <c r="G336" s="32" t="n">
        <f aca="false">0.03*H336</f>
        <v>35.07</v>
      </c>
      <c r="H336" s="32" t="n">
        <f aca="false">T336</f>
        <v>1169</v>
      </c>
      <c r="I336" s="32" t="n">
        <f aca="false">0.6*C336</f>
        <v>750.498</v>
      </c>
      <c r="J336" s="35"/>
      <c r="K336" s="35"/>
      <c r="L336" s="35"/>
      <c r="M336" s="35"/>
      <c r="N336" s="35"/>
      <c r="O336" s="339" t="n">
        <f aca="false">68689+5741+35812</f>
        <v>110242</v>
      </c>
      <c r="P336" s="339" t="n">
        <f aca="false">69506+5771+36134</f>
        <v>111411</v>
      </c>
      <c r="Q336" s="35"/>
      <c r="R336" s="37"/>
      <c r="S336" s="69" t="n">
        <v>1</v>
      </c>
      <c r="T336" s="32" t="n">
        <f aca="false">(P336-O336)*S336</f>
        <v>1169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143.38</v>
      </c>
      <c r="D337" s="32"/>
      <c r="E337" s="32" t="n">
        <f aca="false">F337+G337</f>
        <v>9.38</v>
      </c>
      <c r="F337" s="32" t="n">
        <f aca="false">0.04*H337</f>
        <v>5.36</v>
      </c>
      <c r="G337" s="32" t="n">
        <f aca="false">0.03*H337</f>
        <v>4.02</v>
      </c>
      <c r="H337" s="32" t="n">
        <f aca="false">T337</f>
        <v>134</v>
      </c>
      <c r="I337" s="32" t="n">
        <f aca="false">0.6*C337</f>
        <v>86.028</v>
      </c>
      <c r="J337" s="35"/>
      <c r="K337" s="35"/>
      <c r="L337" s="35"/>
      <c r="M337" s="35"/>
      <c r="N337" s="35"/>
      <c r="O337" s="32" t="n">
        <v>1477</v>
      </c>
      <c r="P337" s="32" t="n">
        <v>1611</v>
      </c>
      <c r="Q337" s="35"/>
      <c r="R337" s="37"/>
      <c r="S337" s="69" t="n">
        <v>1</v>
      </c>
      <c r="T337" s="32" t="n">
        <f aca="false">(P337-O337)*S337</f>
        <v>134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43.87</v>
      </c>
      <c r="D338" s="32"/>
      <c r="E338" s="32" t="n">
        <f aca="false">F338+G338</f>
        <v>2.87</v>
      </c>
      <c r="F338" s="32" t="n">
        <f aca="false">0.04*H338</f>
        <v>1.64</v>
      </c>
      <c r="G338" s="32" t="n">
        <f aca="false">0.03*H338</f>
        <v>1.23</v>
      </c>
      <c r="H338" s="32" t="n">
        <f aca="false">T338</f>
        <v>41</v>
      </c>
      <c r="I338" s="32" t="n">
        <f aca="false">0.6*C338</f>
        <v>26.322</v>
      </c>
      <c r="J338" s="35"/>
      <c r="K338" s="35"/>
      <c r="L338" s="35"/>
      <c r="M338" s="35"/>
      <c r="N338" s="35"/>
      <c r="O338" s="32" t="n">
        <v>1356</v>
      </c>
      <c r="P338" s="32" t="n">
        <v>1397</v>
      </c>
      <c r="Q338" s="35"/>
      <c r="R338" s="37"/>
      <c r="S338" s="69" t="n">
        <v>1</v>
      </c>
      <c r="T338" s="32" t="n">
        <f aca="false">(P338-O338)*S338</f>
        <v>41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118.77</v>
      </c>
      <c r="D339" s="32"/>
      <c r="E339" s="32" t="n">
        <f aca="false">F339+G339</f>
        <v>7.77</v>
      </c>
      <c r="F339" s="32" t="n">
        <f aca="false">0.04*H339</f>
        <v>4.44</v>
      </c>
      <c r="G339" s="32" t="n">
        <f aca="false">0.03*H339</f>
        <v>3.33</v>
      </c>
      <c r="H339" s="32" t="n">
        <f aca="false">T339</f>
        <v>111</v>
      </c>
      <c r="I339" s="32" t="n">
        <f aca="false">0.6*C339</f>
        <v>71.262</v>
      </c>
      <c r="J339" s="35"/>
      <c r="K339" s="35"/>
      <c r="L339" s="35"/>
      <c r="M339" s="35"/>
      <c r="N339" s="35"/>
      <c r="O339" s="32" t="n">
        <v>4268</v>
      </c>
      <c r="P339" s="32" t="n">
        <v>4379</v>
      </c>
      <c r="Q339" s="35"/>
      <c r="R339" s="37"/>
      <c r="S339" s="69" t="n">
        <v>1</v>
      </c>
      <c r="T339" s="32" t="n">
        <f aca="false">(P339-O339)*S339</f>
        <v>111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111.28</v>
      </c>
      <c r="D340" s="32"/>
      <c r="E340" s="32" t="n">
        <f aca="false">F340+G340</f>
        <v>7.28</v>
      </c>
      <c r="F340" s="32" t="n">
        <f aca="false">0.04*H340</f>
        <v>4.16</v>
      </c>
      <c r="G340" s="32" t="n">
        <f aca="false">0.03*H340</f>
        <v>3.12</v>
      </c>
      <c r="H340" s="32" t="n">
        <f aca="false">T340</f>
        <v>104</v>
      </c>
      <c r="I340" s="32" t="n">
        <f aca="false">0.6*C340</f>
        <v>66.768</v>
      </c>
      <c r="J340" s="35"/>
      <c r="K340" s="35"/>
      <c r="L340" s="35"/>
      <c r="M340" s="35"/>
      <c r="N340" s="35"/>
      <c r="O340" s="32" t="n">
        <v>1142</v>
      </c>
      <c r="P340" s="32" t="n">
        <v>1246</v>
      </c>
      <c r="Q340" s="35"/>
      <c r="R340" s="37"/>
      <c r="S340" s="69" t="n">
        <v>1</v>
      </c>
      <c r="T340" s="32" t="n">
        <f aca="false">(P340-O340)*S340</f>
        <v>104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631.3</v>
      </c>
      <c r="D341" s="339"/>
      <c r="E341" s="339" t="n">
        <f aca="false">F341+G341</f>
        <v>41.3</v>
      </c>
      <c r="F341" s="339" t="n">
        <f aca="false">0.04*H341</f>
        <v>23.6</v>
      </c>
      <c r="G341" s="339" t="n">
        <f aca="false">0.03*H341</f>
        <v>17.7</v>
      </c>
      <c r="H341" s="339" t="n">
        <f aca="false">T341</f>
        <v>590</v>
      </c>
      <c r="I341" s="339" t="n">
        <f aca="false">0.6*C341</f>
        <v>378.78</v>
      </c>
      <c r="J341" s="340"/>
      <c r="K341" s="340"/>
      <c r="L341" s="340"/>
      <c r="M341" s="340"/>
      <c r="N341" s="340" t="s">
        <v>530</v>
      </c>
      <c r="O341" s="339" t="n">
        <f aca="false">5664+33484+32167</f>
        <v>71315</v>
      </c>
      <c r="P341" s="339" t="n">
        <f aca="false">5903+33619+32383</f>
        <v>71905</v>
      </c>
      <c r="Q341" s="352"/>
      <c r="R341" s="421"/>
      <c r="S341" s="339" t="n">
        <v>1</v>
      </c>
      <c r="T341" s="339" t="n">
        <f aca="false">(P341-O341)*S341</f>
        <v>590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186.18</v>
      </c>
      <c r="D342" s="32"/>
      <c r="E342" s="32" t="n">
        <f aca="false">F342+G342</f>
        <v>12.18</v>
      </c>
      <c r="F342" s="70" t="n">
        <f aca="false">0.04*H342</f>
        <v>6.96</v>
      </c>
      <c r="G342" s="32" t="n">
        <f aca="false">0.03*H342</f>
        <v>5.22</v>
      </c>
      <c r="H342" s="32" t="n">
        <f aca="false">T342</f>
        <v>174</v>
      </c>
      <c r="I342" s="32" t="n">
        <f aca="false">0.6*C342</f>
        <v>111.708</v>
      </c>
      <c r="J342" s="35"/>
      <c r="K342" s="35"/>
      <c r="L342" s="35"/>
      <c r="M342" s="35"/>
      <c r="N342" s="35"/>
      <c r="O342" s="32" t="n">
        <v>53935</v>
      </c>
      <c r="P342" s="32" t="n">
        <v>54109</v>
      </c>
      <c r="Q342" s="36"/>
      <c r="R342" s="107"/>
      <c r="S342" s="69" t="n">
        <v>1</v>
      </c>
      <c r="T342" s="32" t="n">
        <f aca="false">(P342-O342)*S342</f>
        <v>174</v>
      </c>
      <c r="U342" s="3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4975.5</v>
      </c>
      <c r="D343" s="32"/>
      <c r="E343" s="32" t="n">
        <f aca="false">F343+G343</f>
        <v>325.5</v>
      </c>
      <c r="F343" s="70" t="n">
        <f aca="false">0.04*H343</f>
        <v>186</v>
      </c>
      <c r="G343" s="32" t="n">
        <f aca="false">0.03*H343</f>
        <v>139.5</v>
      </c>
      <c r="H343" s="32" t="n">
        <f aca="false">T343</f>
        <v>4650</v>
      </c>
      <c r="I343" s="32" t="n">
        <f aca="false">0.5*C343</f>
        <v>2487.75</v>
      </c>
      <c r="J343" s="35"/>
      <c r="K343" s="35"/>
      <c r="L343" s="35"/>
      <c r="M343" s="35"/>
      <c r="N343" s="35"/>
      <c r="O343" s="32" t="n">
        <f aca="false">105821+1489+345914</f>
        <v>453224</v>
      </c>
      <c r="P343" s="32" t="n">
        <f aca="false">106679+1506+349689</f>
        <v>457874</v>
      </c>
      <c r="Q343" s="36"/>
      <c r="R343" s="107"/>
      <c r="S343" s="69" t="n">
        <v>1</v>
      </c>
      <c r="T343" s="32" t="n">
        <f aca="false">(P343-O343)*S343</f>
        <v>4650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260.01</v>
      </c>
      <c r="D344" s="32"/>
      <c r="E344" s="32" t="n">
        <f aca="false">F344+G344</f>
        <v>17.01</v>
      </c>
      <c r="F344" s="70" t="n">
        <f aca="false">0.04*H344</f>
        <v>9.72</v>
      </c>
      <c r="G344" s="32" t="n">
        <f aca="false">0.03*H344</f>
        <v>7.29</v>
      </c>
      <c r="H344" s="32" t="n">
        <f aca="false">T344</f>
        <v>243</v>
      </c>
      <c r="I344" s="32" t="n">
        <f aca="false">0.5*C344</f>
        <v>130.005</v>
      </c>
      <c r="J344" s="35"/>
      <c r="K344" s="35"/>
      <c r="L344" s="35"/>
      <c r="M344" s="35"/>
      <c r="N344" s="35"/>
      <c r="O344" s="32" t="n">
        <v>5677</v>
      </c>
      <c r="P344" s="32" t="n">
        <v>5920</v>
      </c>
      <c r="Q344" s="36"/>
      <c r="R344" s="107"/>
      <c r="S344" s="69" t="n">
        <v>1</v>
      </c>
      <c r="T344" s="32" t="n">
        <f aca="false">(P344-O344)*S344</f>
        <v>243</v>
      </c>
      <c r="U344" s="3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325.28</v>
      </c>
      <c r="D345" s="32"/>
      <c r="E345" s="32" t="n">
        <f aca="false">F345+G345</f>
        <v>21.28</v>
      </c>
      <c r="F345" s="32" t="n">
        <f aca="false">0.04*H345</f>
        <v>12.16</v>
      </c>
      <c r="G345" s="32" t="n">
        <f aca="false">0.03*H345</f>
        <v>9.12</v>
      </c>
      <c r="H345" s="32" t="n">
        <f aca="false">T345</f>
        <v>304</v>
      </c>
      <c r="I345" s="32" t="n">
        <f aca="false">0.6*C345</f>
        <v>195.168</v>
      </c>
      <c r="J345" s="35"/>
      <c r="K345" s="35"/>
      <c r="L345" s="35"/>
      <c r="M345" s="35"/>
      <c r="N345" s="35" t="s">
        <v>540</v>
      </c>
      <c r="O345" s="32" t="n">
        <f aca="false">32869+68452</f>
        <v>101321</v>
      </c>
      <c r="P345" s="32" t="n">
        <f aca="false">32988+68637</f>
        <v>101625</v>
      </c>
      <c r="Q345" s="234"/>
      <c r="R345" s="78"/>
      <c r="S345" s="69" t="n">
        <v>1</v>
      </c>
      <c r="T345" s="32" t="n">
        <f aca="false">(P345-O345)*S345</f>
        <v>304</v>
      </c>
      <c r="U345" s="423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65.27</v>
      </c>
      <c r="D346" s="32"/>
      <c r="E346" s="32" t="n">
        <f aca="false">F346+G346</f>
        <v>4.27</v>
      </c>
      <c r="F346" s="126" t="n">
        <f aca="false">0.04*H346</f>
        <v>2.44</v>
      </c>
      <c r="G346" s="32" t="n">
        <f aca="false">0.03*H346</f>
        <v>1.83</v>
      </c>
      <c r="H346" s="32" t="n">
        <f aca="false">T346</f>
        <v>61</v>
      </c>
      <c r="I346" s="32" t="n">
        <f aca="false">0.6*C346</f>
        <v>39.162</v>
      </c>
      <c r="J346" s="35"/>
      <c r="K346" s="35"/>
      <c r="L346" s="35"/>
      <c r="M346" s="35"/>
      <c r="N346" s="35"/>
      <c r="O346" s="32" t="n">
        <v>11412</v>
      </c>
      <c r="P346" s="32" t="n">
        <v>11473</v>
      </c>
      <c r="Q346" s="36"/>
      <c r="R346" s="107"/>
      <c r="S346" s="69" t="n">
        <v>1</v>
      </c>
      <c r="T346" s="32" t="n">
        <f aca="false">(P346-O346)*S346</f>
        <v>61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64.2</v>
      </c>
      <c r="D347" s="45"/>
      <c r="E347" s="45" t="n">
        <f aca="false">F347+G347</f>
        <v>4.2</v>
      </c>
      <c r="F347" s="45" t="n">
        <f aca="false">0.04*H347</f>
        <v>2.4</v>
      </c>
      <c r="G347" s="45" t="n">
        <f aca="false">0.03*H347</f>
        <v>1.8</v>
      </c>
      <c r="H347" s="45" t="n">
        <f aca="false">T347</f>
        <v>60</v>
      </c>
      <c r="I347" s="45" t="n">
        <f aca="false">0.4*C347</f>
        <v>25.68</v>
      </c>
      <c r="J347" s="48"/>
      <c r="K347" s="48"/>
      <c r="L347" s="48"/>
      <c r="M347" s="48"/>
      <c r="N347" s="48"/>
      <c r="O347" s="45" t="n">
        <v>2664</v>
      </c>
      <c r="P347" s="45" t="n">
        <v>2724</v>
      </c>
      <c r="Q347" s="92"/>
      <c r="R347" s="49"/>
      <c r="S347" s="176" t="n">
        <v>1</v>
      </c>
      <c r="T347" s="45" t="n">
        <f aca="false">(P347-O347)*S347</f>
        <v>60</v>
      </c>
      <c r="U347" s="50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17.12</v>
      </c>
      <c r="D349" s="148"/>
      <c r="E349" s="148" t="n">
        <f aca="false">F349+G349</f>
        <v>1.12</v>
      </c>
      <c r="F349" s="148" t="n">
        <f aca="false">0.04*H349</f>
        <v>0.64</v>
      </c>
      <c r="G349" s="148" t="n">
        <f aca="false">0.03*H349</f>
        <v>0.48</v>
      </c>
      <c r="H349" s="148" t="n">
        <f aca="false">T349</f>
        <v>16</v>
      </c>
      <c r="I349" s="148" t="n">
        <f aca="false">0.6*C349</f>
        <v>10.272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6"/>
      <c r="S349" s="148" t="n">
        <v>1</v>
      </c>
      <c r="T349" s="148" t="n">
        <f aca="false">(P349-O349)*S349-T347</f>
        <v>16</v>
      </c>
      <c r="U349" s="152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10.7</v>
      </c>
      <c r="D351" s="32"/>
      <c r="E351" s="32" t="n">
        <f aca="false">F351+G351</f>
        <v>0.7</v>
      </c>
      <c r="F351" s="32" t="n">
        <f aca="false">0.04*H351</f>
        <v>0.4</v>
      </c>
      <c r="G351" s="32" t="n">
        <f aca="false">0.03*H351</f>
        <v>0.3</v>
      </c>
      <c r="H351" s="32" t="n">
        <f aca="false">T351</f>
        <v>10</v>
      </c>
      <c r="I351" s="32" t="n">
        <f aca="false">0.6*C351</f>
        <v>6.42</v>
      </c>
      <c r="J351" s="35"/>
      <c r="K351" s="35"/>
      <c r="L351" s="35"/>
      <c r="M351" s="35"/>
      <c r="N351" s="35"/>
      <c r="O351" s="32" t="n">
        <v>6931</v>
      </c>
      <c r="P351" s="32" t="n">
        <v>6941</v>
      </c>
      <c r="Q351" s="35" t="s">
        <v>39</v>
      </c>
      <c r="R351" s="37"/>
      <c r="S351" s="69" t="n">
        <v>1</v>
      </c>
      <c r="T351" s="32" t="n">
        <f aca="false">(P351-O351)*S351</f>
        <v>10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22.47</v>
      </c>
      <c r="D352" s="32"/>
      <c r="E352" s="32" t="n">
        <f aca="false">F352+G352</f>
        <v>1.47</v>
      </c>
      <c r="F352" s="32" t="n">
        <f aca="false">0.04*H352</f>
        <v>0.84</v>
      </c>
      <c r="G352" s="32" t="n">
        <f aca="false">0.03*H352</f>
        <v>0.63</v>
      </c>
      <c r="H352" s="32" t="n">
        <f aca="false">T352</f>
        <v>21</v>
      </c>
      <c r="I352" s="32" t="n">
        <f aca="false">0.6*C352</f>
        <v>13.482</v>
      </c>
      <c r="J352" s="35"/>
      <c r="K352" s="35"/>
      <c r="L352" s="35"/>
      <c r="M352" s="35"/>
      <c r="N352" s="35"/>
      <c r="O352" s="32" t="n">
        <v>10338</v>
      </c>
      <c r="P352" s="32" t="n">
        <v>10359</v>
      </c>
      <c r="Q352" s="35"/>
      <c r="R352" s="37"/>
      <c r="S352" s="69" t="n">
        <v>1</v>
      </c>
      <c r="T352" s="32" t="n">
        <f aca="false">(P352-O352)*S352</f>
        <v>21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112.35</v>
      </c>
      <c r="D354" s="32"/>
      <c r="E354" s="32" t="n">
        <f aca="false">F354+G354</f>
        <v>7.35</v>
      </c>
      <c r="F354" s="32" t="n">
        <f aca="false">0.04*H354</f>
        <v>4.2</v>
      </c>
      <c r="G354" s="32" t="n">
        <f aca="false">0.03*H354</f>
        <v>3.15</v>
      </c>
      <c r="H354" s="32" t="n">
        <f aca="false">T354</f>
        <v>105</v>
      </c>
      <c r="I354" s="32" t="n">
        <f aca="false">0.4*C354</f>
        <v>44.94</v>
      </c>
      <c r="J354" s="35"/>
      <c r="K354" s="35"/>
      <c r="L354" s="35"/>
      <c r="M354" s="35"/>
      <c r="N354" s="35"/>
      <c r="O354" s="32" t="n">
        <v>1764</v>
      </c>
      <c r="P354" s="32" t="n">
        <v>1869</v>
      </c>
      <c r="Q354" s="36"/>
      <c r="R354" s="42"/>
      <c r="S354" s="69" t="n">
        <v>1</v>
      </c>
      <c r="T354" s="32" t="n">
        <f aca="false">(P354-O354)*S354</f>
        <v>105</v>
      </c>
      <c r="U354" s="3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201.16</v>
      </c>
      <c r="D355" s="32"/>
      <c r="E355" s="32" t="n">
        <f aca="false">F355+G355</f>
        <v>13.16</v>
      </c>
      <c r="F355" s="32" t="n">
        <f aca="false">0.04*H355</f>
        <v>7.52</v>
      </c>
      <c r="G355" s="32" t="n">
        <f aca="false">0.03*H355</f>
        <v>5.64</v>
      </c>
      <c r="H355" s="32" t="n">
        <f aca="false">T355</f>
        <v>188</v>
      </c>
      <c r="I355" s="32" t="n">
        <f aca="false">H355*0.5</f>
        <v>94</v>
      </c>
      <c r="J355" s="427"/>
      <c r="K355" s="427"/>
      <c r="L355" s="427"/>
      <c r="M355" s="427"/>
      <c r="N355" s="427"/>
      <c r="O355" s="32" t="n">
        <v>3867</v>
      </c>
      <c r="P355" s="32" t="n">
        <v>4055</v>
      </c>
      <c r="Q355" s="427"/>
      <c r="R355" s="126"/>
      <c r="S355" s="69" t="n">
        <v>1</v>
      </c>
      <c r="T355" s="32" t="n">
        <f aca="false">(P355-O355)*S355</f>
        <v>188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39" t="n">
        <f aca="false">H356+E356</f>
        <v>280.34</v>
      </c>
      <c r="D356" s="339"/>
      <c r="E356" s="339" t="n">
        <f aca="false">G356+F356</f>
        <v>18.34</v>
      </c>
      <c r="F356" s="339" t="n">
        <f aca="false">0.04*H356</f>
        <v>10.48</v>
      </c>
      <c r="G356" s="339" t="n">
        <f aca="false">0.03*H356</f>
        <v>7.86</v>
      </c>
      <c r="H356" s="339" t="n">
        <f aca="false">T356</f>
        <v>262</v>
      </c>
      <c r="I356" s="339" t="n">
        <f aca="false">0.6*C356</f>
        <v>168.204</v>
      </c>
      <c r="J356" s="340"/>
      <c r="K356" s="340"/>
      <c r="L356" s="340"/>
      <c r="M356" s="340"/>
      <c r="N356" s="340"/>
      <c r="O356" s="339" t="n">
        <v>35314</v>
      </c>
      <c r="P356" s="339" t="n">
        <v>35576</v>
      </c>
      <c r="Q356" s="341"/>
      <c r="R356" s="342"/>
      <c r="S356" s="343" t="n">
        <v>1</v>
      </c>
      <c r="T356" s="339" t="n">
        <f aca="false">(P356-O356)*S356</f>
        <v>262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297.46</v>
      </c>
      <c r="D357" s="32"/>
      <c r="E357" s="32" t="n">
        <f aca="false">G357+F357</f>
        <v>19.46</v>
      </c>
      <c r="F357" s="32" t="n">
        <f aca="false">0.04*H357</f>
        <v>11.12</v>
      </c>
      <c r="G357" s="32" t="n">
        <f aca="false">0.03*H357</f>
        <v>8.34</v>
      </c>
      <c r="H357" s="32" t="n">
        <f aca="false">T357</f>
        <v>278</v>
      </c>
      <c r="I357" s="32" t="n">
        <f aca="false">0.6*C357</f>
        <v>178.476</v>
      </c>
      <c r="J357" s="35"/>
      <c r="K357" s="35"/>
      <c r="L357" s="35"/>
      <c r="M357" s="35"/>
      <c r="N357" s="35"/>
      <c r="O357" s="32" t="n">
        <v>61726</v>
      </c>
      <c r="P357" s="32" t="n">
        <v>62004</v>
      </c>
      <c r="Q357" s="234"/>
      <c r="R357" s="78"/>
      <c r="S357" s="69" t="n">
        <v>1</v>
      </c>
      <c r="T357" s="32" t="n">
        <f aca="false">(P357-O357)*S357</f>
        <v>278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396.97</v>
      </c>
      <c r="D358" s="32"/>
      <c r="E358" s="32" t="n">
        <f aca="false">F358+G358</f>
        <v>25.97</v>
      </c>
      <c r="F358" s="32" t="n">
        <f aca="false">0.04*H358</f>
        <v>14.84</v>
      </c>
      <c r="G358" s="32" t="n">
        <f aca="false">0.03*H358</f>
        <v>11.13</v>
      </c>
      <c r="H358" s="32" t="n">
        <f aca="false">T358</f>
        <v>371</v>
      </c>
      <c r="I358" s="32" t="n">
        <f aca="false">0.6*C358</f>
        <v>238.182</v>
      </c>
      <c r="J358" s="35"/>
      <c r="K358" s="35"/>
      <c r="L358" s="35"/>
      <c r="M358" s="35"/>
      <c r="N358" s="35"/>
      <c r="O358" s="32" t="n">
        <v>26625</v>
      </c>
      <c r="P358" s="32" t="n">
        <v>26996</v>
      </c>
      <c r="Q358" s="36"/>
      <c r="R358" s="42"/>
      <c r="S358" s="32" t="n">
        <v>1</v>
      </c>
      <c r="T358" s="32" t="n">
        <f aca="false">(P358-O358)*S358</f>
        <v>371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683.73</v>
      </c>
      <c r="D359" s="32"/>
      <c r="E359" s="32" t="n">
        <f aca="false">F359+G359</f>
        <v>44.73</v>
      </c>
      <c r="F359" s="32" t="n">
        <f aca="false">0.04*H359</f>
        <v>25.56</v>
      </c>
      <c r="G359" s="32" t="n">
        <f aca="false">0.03*H359</f>
        <v>19.17</v>
      </c>
      <c r="H359" s="32" t="n">
        <f aca="false">T359</f>
        <v>639</v>
      </c>
      <c r="I359" s="32" t="n">
        <f aca="false">H359*0.5</f>
        <v>319.5</v>
      </c>
      <c r="J359" s="427"/>
      <c r="K359" s="427"/>
      <c r="L359" s="427"/>
      <c r="M359" s="427"/>
      <c r="N359" s="427"/>
      <c r="O359" s="32" t="n">
        <v>72939</v>
      </c>
      <c r="P359" s="32" t="n">
        <v>73578</v>
      </c>
      <c r="Q359" s="427"/>
      <c r="R359" s="126"/>
      <c r="S359" s="69" t="n">
        <v>1</v>
      </c>
      <c r="T359" s="32" t="n">
        <f aca="false">(P359-O359)*S359</f>
        <v>639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421.58</v>
      </c>
      <c r="D360" s="32"/>
      <c r="E360" s="32" t="n">
        <f aca="false">F360+G360</f>
        <v>27.58</v>
      </c>
      <c r="F360" s="32" t="n">
        <f aca="false">0.04*H360</f>
        <v>15.76</v>
      </c>
      <c r="G360" s="32" t="n">
        <f aca="false">0.03*H360</f>
        <v>11.82</v>
      </c>
      <c r="H360" s="32" t="n">
        <f aca="false">T360</f>
        <v>394</v>
      </c>
      <c r="I360" s="32" t="n">
        <f aca="false">0.6*C360</f>
        <v>252.948</v>
      </c>
      <c r="J360" s="35"/>
      <c r="K360" s="35"/>
      <c r="L360" s="35"/>
      <c r="M360" s="35"/>
      <c r="N360" s="35"/>
      <c r="O360" s="32" t="n">
        <v>22724</v>
      </c>
      <c r="P360" s="32" t="n">
        <v>23118</v>
      </c>
      <c r="Q360" s="36"/>
      <c r="R360" s="42"/>
      <c r="S360" s="69" t="n">
        <v>1</v>
      </c>
      <c r="T360" s="32" t="n">
        <f aca="false">(P360-O360)*S360</f>
        <v>394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428</v>
      </c>
      <c r="D361" s="32"/>
      <c r="E361" s="32" t="n">
        <f aca="false">F361+G361</f>
        <v>28</v>
      </c>
      <c r="F361" s="32" t="n">
        <f aca="false">0.04*H361</f>
        <v>16</v>
      </c>
      <c r="G361" s="32" t="n">
        <f aca="false">0.03*H361</f>
        <v>12</v>
      </c>
      <c r="H361" s="32" t="n">
        <f aca="false">T361</f>
        <v>400</v>
      </c>
      <c r="I361" s="32" t="n">
        <f aca="false">0.6*C361</f>
        <v>256.8</v>
      </c>
      <c r="J361" s="35"/>
      <c r="K361" s="35"/>
      <c r="L361" s="35"/>
      <c r="M361" s="35"/>
      <c r="N361" s="35"/>
      <c r="O361" s="32" t="n">
        <v>9057</v>
      </c>
      <c r="P361" s="32" t="n">
        <v>9457</v>
      </c>
      <c r="Q361" s="36"/>
      <c r="R361" s="42"/>
      <c r="S361" s="69" t="n">
        <v>1</v>
      </c>
      <c r="T361" s="32" t="n">
        <f aca="false">(P361-O361)*S361</f>
        <v>400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1669.2</v>
      </c>
      <c r="D362" s="32"/>
      <c r="E362" s="32" t="n">
        <f aca="false">F362+G362</f>
        <v>109.2</v>
      </c>
      <c r="F362" s="32" t="n">
        <f aca="false">0.04*H362</f>
        <v>62.4</v>
      </c>
      <c r="G362" s="32" t="n">
        <f aca="false">0.03*H362</f>
        <v>46.8</v>
      </c>
      <c r="H362" s="32" t="n">
        <f aca="false">T362</f>
        <v>1560</v>
      </c>
      <c r="I362" s="32" t="n">
        <f aca="false">0.6*C362</f>
        <v>1001.52</v>
      </c>
      <c r="J362" s="35"/>
      <c r="K362" s="35"/>
      <c r="L362" s="35"/>
      <c r="M362" s="35"/>
      <c r="N362" s="35"/>
      <c r="O362" s="32" t="n">
        <f aca="false">5920+48200+19600</f>
        <v>73720</v>
      </c>
      <c r="P362" s="32" t="n">
        <f aca="false">6280+48600+20400</f>
        <v>75280</v>
      </c>
      <c r="Q362" s="36"/>
      <c r="R362" s="42"/>
      <c r="S362" s="32" t="n">
        <v>1</v>
      </c>
      <c r="T362" s="32" t="n">
        <f aca="false">(P362-O362)*S362</f>
        <v>1560</v>
      </c>
      <c r="U362" s="3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237.54</v>
      </c>
      <c r="D365" s="32"/>
      <c r="E365" s="32" t="n">
        <f aca="false">F365+G365</f>
        <v>15.54</v>
      </c>
      <c r="F365" s="32" t="n">
        <f aca="false">0.04*H365</f>
        <v>8.88</v>
      </c>
      <c r="G365" s="32" t="n">
        <f aca="false">0.03*H365</f>
        <v>6.66</v>
      </c>
      <c r="H365" s="32" t="n">
        <f aca="false">T365</f>
        <v>222</v>
      </c>
      <c r="I365" s="32" t="n">
        <f aca="false">0.6*C365</f>
        <v>142.524</v>
      </c>
      <c r="J365" s="35"/>
      <c r="K365" s="35"/>
      <c r="L365" s="35"/>
      <c r="M365" s="35"/>
      <c r="N365" s="35"/>
      <c r="O365" s="32" t="n">
        <v>9128</v>
      </c>
      <c r="P365" s="32" t="n">
        <v>9350</v>
      </c>
      <c r="Q365" s="35" t="s">
        <v>35</v>
      </c>
      <c r="R365" s="37"/>
      <c r="S365" s="32" t="n">
        <v>1</v>
      </c>
      <c r="T365" s="32" t="n">
        <f aca="false">P365-O365</f>
        <v>222</v>
      </c>
      <c r="U365" s="3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190.46</v>
      </c>
      <c r="D366" s="32"/>
      <c r="E366" s="32" t="n">
        <f aca="false">F366+G366</f>
        <v>12.46</v>
      </c>
      <c r="F366" s="32" t="n">
        <f aca="false">0.04*H366</f>
        <v>7.12</v>
      </c>
      <c r="G366" s="32" t="n">
        <f aca="false">0.03*H366</f>
        <v>5.34</v>
      </c>
      <c r="H366" s="32" t="n">
        <f aca="false">T366</f>
        <v>178</v>
      </c>
      <c r="I366" s="32" t="n">
        <f aca="false">0.6*C366</f>
        <v>114.276</v>
      </c>
      <c r="J366" s="35"/>
      <c r="K366" s="35"/>
      <c r="L366" s="35"/>
      <c r="M366" s="35"/>
      <c r="N366" s="35"/>
      <c r="O366" s="32" t="n">
        <v>15551</v>
      </c>
      <c r="P366" s="32" t="n">
        <v>15729</v>
      </c>
      <c r="Q366" s="35"/>
      <c r="R366" s="37"/>
      <c r="S366" s="32" t="n">
        <v>1</v>
      </c>
      <c r="T366" s="32" t="n">
        <f aca="false">(P366-O366)*S366</f>
        <v>178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33.17</v>
      </c>
      <c r="D367" s="32"/>
      <c r="E367" s="32" t="n">
        <f aca="false">F367+G367</f>
        <v>2.17</v>
      </c>
      <c r="F367" s="32" t="n">
        <f aca="false">0.04*H367</f>
        <v>1.24</v>
      </c>
      <c r="G367" s="32" t="n">
        <f aca="false">0.03*H367</f>
        <v>0.93</v>
      </c>
      <c r="H367" s="32" t="n">
        <f aca="false">T367</f>
        <v>31</v>
      </c>
      <c r="I367" s="32" t="n">
        <f aca="false">0.6*C367</f>
        <v>19.902</v>
      </c>
      <c r="J367" s="35"/>
      <c r="K367" s="35"/>
      <c r="L367" s="35"/>
      <c r="M367" s="35"/>
      <c r="N367" s="35" t="s">
        <v>583</v>
      </c>
      <c r="O367" s="126" t="n">
        <v>27896</v>
      </c>
      <c r="P367" s="126" t="n">
        <v>27927</v>
      </c>
      <c r="Q367" s="36"/>
      <c r="R367" s="42"/>
      <c r="S367" s="69" t="n">
        <v>1</v>
      </c>
      <c r="T367" s="32" t="n">
        <f aca="false">(P367-O367)*S367</f>
        <v>31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5" t="n">
        <v>1</v>
      </c>
      <c r="T369" s="32" t="n">
        <f aca="false">(P369-O369)*S369</f>
        <v>18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153.01</v>
      </c>
      <c r="D370" s="32"/>
      <c r="E370" s="32" t="n">
        <f aca="false">G370+F370</f>
        <v>10.01</v>
      </c>
      <c r="F370" s="32" t="n">
        <f aca="false">0.04*H370</f>
        <v>5.72</v>
      </c>
      <c r="G370" s="32" t="n">
        <f aca="false">0.03*H370</f>
        <v>4.29</v>
      </c>
      <c r="H370" s="32" t="n">
        <f aca="false">T370</f>
        <v>143</v>
      </c>
      <c r="I370" s="32" t="n">
        <f aca="false">0.6*C370</f>
        <v>91.806</v>
      </c>
      <c r="J370" s="35"/>
      <c r="K370" s="35"/>
      <c r="L370" s="35"/>
      <c r="M370" s="35"/>
      <c r="N370" s="35"/>
      <c r="O370" s="32" t="n">
        <v>33637</v>
      </c>
      <c r="P370" s="32" t="n">
        <v>33780</v>
      </c>
      <c r="Q370" s="234"/>
      <c r="R370" s="78"/>
      <c r="S370" s="69" t="n">
        <v>1</v>
      </c>
      <c r="T370" s="32" t="n">
        <f aca="false">(P370-O370)*S370</f>
        <v>143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231.12</v>
      </c>
      <c r="D373" s="32"/>
      <c r="E373" s="32" t="n">
        <f aca="false">F373+G373</f>
        <v>15.12</v>
      </c>
      <c r="F373" s="32" t="n">
        <f aca="false">0.04*H373</f>
        <v>8.64</v>
      </c>
      <c r="G373" s="32" t="n">
        <f aca="false">0.03*H373</f>
        <v>6.48</v>
      </c>
      <c r="H373" s="32" t="n">
        <f aca="false">T373</f>
        <v>216</v>
      </c>
      <c r="I373" s="32" t="n">
        <f aca="false">0.6*C373</f>
        <v>138.672</v>
      </c>
      <c r="J373" s="35"/>
      <c r="K373" s="35"/>
      <c r="L373" s="35"/>
      <c r="M373" s="35"/>
      <c r="N373" s="35"/>
      <c r="O373" s="32" t="n">
        <v>9926</v>
      </c>
      <c r="P373" s="32" t="n">
        <v>10142</v>
      </c>
      <c r="Q373" s="234"/>
      <c r="R373" s="78"/>
      <c r="S373" s="32" t="n">
        <v>1</v>
      </c>
      <c r="T373" s="32" t="n">
        <f aca="false">(P373-O373)*S373</f>
        <v>216</v>
      </c>
      <c r="U373" s="3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91.82</v>
      </c>
      <c r="D374" s="32"/>
      <c r="E374" s="32" t="n">
        <f aca="false">F374+G374</f>
        <v>1.82</v>
      </c>
      <c r="F374" s="32" t="n">
        <f aca="false">0.04*H374</f>
        <v>1.04</v>
      </c>
      <c r="G374" s="32" t="n">
        <f aca="false">0.03*H374</f>
        <v>0.78</v>
      </c>
      <c r="H374" s="32" t="n">
        <f aca="false">T374</f>
        <v>26</v>
      </c>
      <c r="I374" s="32" t="n">
        <v>649</v>
      </c>
      <c r="J374" s="35"/>
      <c r="K374" s="35"/>
      <c r="L374" s="35"/>
      <c r="M374" s="35"/>
      <c r="N374" s="35"/>
      <c r="O374" s="32" t="n">
        <f aca="false">2172+60</f>
        <v>2232</v>
      </c>
      <c r="P374" s="32" t="n">
        <f aca="false">2198+60</f>
        <v>2258</v>
      </c>
      <c r="Q374" s="234"/>
      <c r="R374" s="78"/>
      <c r="S374" s="32" t="n">
        <v>1</v>
      </c>
      <c r="T374" s="32" t="n">
        <f aca="false">(P374-O374)*S374</f>
        <v>26</v>
      </c>
      <c r="U374" s="3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16606</v>
      </c>
      <c r="P375" s="32" t="n">
        <v>16627</v>
      </c>
      <c r="Q375" s="234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3452.89</v>
      </c>
      <c r="D376" s="32"/>
      <c r="E376" s="32" t="n">
        <f aca="false">F376++G376</f>
        <v>225.89</v>
      </c>
      <c r="F376" s="32" t="n">
        <f aca="false">0.04*H376</f>
        <v>129.08</v>
      </c>
      <c r="G376" s="32" t="n">
        <f aca="false">0.03*H376</f>
        <v>96.81</v>
      </c>
      <c r="H376" s="32" t="n">
        <f aca="false">T376</f>
        <v>3227</v>
      </c>
      <c r="I376" s="32" t="n">
        <f aca="false">0.6*C376</f>
        <v>2071.734</v>
      </c>
      <c r="J376" s="35"/>
      <c r="K376" s="35"/>
      <c r="L376" s="35"/>
      <c r="M376" s="35"/>
      <c r="N376" s="35"/>
      <c r="O376" s="32" t="n">
        <v>393521</v>
      </c>
      <c r="P376" s="32" t="n">
        <v>396748</v>
      </c>
      <c r="Q376" s="36"/>
      <c r="R376" s="42"/>
      <c r="S376" s="69" t="n">
        <v>1</v>
      </c>
      <c r="T376" s="32" t="n">
        <f aca="false">(P376-O376)*S376</f>
        <v>3227</v>
      </c>
      <c r="U376" s="3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1598.58</v>
      </c>
      <c r="D377" s="32"/>
      <c r="E377" s="32" t="n">
        <f aca="false">G377+F377</f>
        <v>104.58</v>
      </c>
      <c r="F377" s="32" t="n">
        <f aca="false">0.04*H377</f>
        <v>59.76</v>
      </c>
      <c r="G377" s="32" t="n">
        <f aca="false">0.03*H377</f>
        <v>44.82</v>
      </c>
      <c r="H377" s="32" t="n">
        <f aca="false">T377</f>
        <v>1494</v>
      </c>
      <c r="I377" s="32" t="n">
        <f aca="false">0.6*C377</f>
        <v>959.148</v>
      </c>
      <c r="J377" s="35"/>
      <c r="K377" s="35"/>
      <c r="L377" s="35"/>
      <c r="M377" s="35"/>
      <c r="N377" s="35"/>
      <c r="O377" s="32" t="n">
        <v>182021</v>
      </c>
      <c r="P377" s="32" t="n">
        <v>183515</v>
      </c>
      <c r="Q377" s="234"/>
      <c r="R377" s="78"/>
      <c r="S377" s="69" t="n">
        <v>1</v>
      </c>
      <c r="T377" s="32" t="n">
        <f aca="false">(P377-O377)*S377</f>
        <v>1494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18937.73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209.72</v>
      </c>
      <c r="D615" s="109"/>
      <c r="E615" s="32" t="n">
        <f aca="false">F615+G615</f>
        <v>13.72</v>
      </c>
      <c r="F615" s="32" t="n">
        <f aca="false">0.04*H615</f>
        <v>7.84</v>
      </c>
      <c r="G615" s="32" t="n">
        <f aca="false">0.03*H615</f>
        <v>5.88</v>
      </c>
      <c r="H615" s="32" t="n">
        <f aca="false">T615</f>
        <v>196</v>
      </c>
      <c r="I615" s="32" t="n">
        <f aca="false">0.5*C615</f>
        <v>104.86</v>
      </c>
      <c r="J615" s="35"/>
      <c r="K615" s="35"/>
      <c r="L615" s="35"/>
      <c r="M615" s="35"/>
      <c r="N615" s="35"/>
      <c r="O615" s="339" t="n">
        <v>14666</v>
      </c>
      <c r="P615" s="339" t="n">
        <v>14862</v>
      </c>
      <c r="Q615" s="234"/>
      <c r="R615" s="78"/>
      <c r="S615" s="69" t="n">
        <v>1</v>
      </c>
      <c r="T615" s="32" t="n">
        <f aca="false">(P615-O615)*S615</f>
        <v>196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363.8</v>
      </c>
      <c r="D617" s="126"/>
      <c r="E617" s="32" t="n">
        <f aca="false">F617+G617</f>
        <v>23.8</v>
      </c>
      <c r="F617" s="32" t="n">
        <f aca="false">0.04*H617</f>
        <v>13.6</v>
      </c>
      <c r="G617" s="32" t="n">
        <f aca="false">0.03*H617</f>
        <v>10.2</v>
      </c>
      <c r="H617" s="32" t="n">
        <f aca="false">T617</f>
        <v>340</v>
      </c>
      <c r="I617" s="32" t="n">
        <f aca="false">0.5*C617</f>
        <v>181.9</v>
      </c>
      <c r="J617" s="35"/>
      <c r="K617" s="35"/>
      <c r="L617" s="35"/>
      <c r="M617" s="35"/>
      <c r="N617" s="35"/>
      <c r="O617" s="339" t="n">
        <v>36250</v>
      </c>
      <c r="P617" s="339" t="n">
        <v>36590</v>
      </c>
      <c r="Q617" s="36"/>
      <c r="R617" s="474"/>
      <c r="S617" s="69" t="n">
        <v>1</v>
      </c>
      <c r="T617" s="32" t="n">
        <f aca="false">(P617-O617)*S617</f>
        <v>340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714.76</v>
      </c>
      <c r="D618" s="126"/>
      <c r="E618" s="32" t="n">
        <f aca="false">F618+G618</f>
        <v>46.76</v>
      </c>
      <c r="F618" s="32" t="n">
        <f aca="false">0.04*H618</f>
        <v>26.72</v>
      </c>
      <c r="G618" s="32" t="n">
        <f aca="false">0.03*H618</f>
        <v>20.04</v>
      </c>
      <c r="H618" s="32" t="n">
        <f aca="false">T618</f>
        <v>668</v>
      </c>
      <c r="I618" s="32" t="n">
        <f aca="false">0.5*C618</f>
        <v>357.38</v>
      </c>
      <c r="J618" s="35"/>
      <c r="K618" s="35"/>
      <c r="L618" s="35"/>
      <c r="M618" s="35"/>
      <c r="N618" s="35"/>
      <c r="O618" s="339" t="n">
        <v>44652</v>
      </c>
      <c r="P618" s="339" t="n">
        <v>45320</v>
      </c>
      <c r="Q618" s="36"/>
      <c r="R618" s="474"/>
      <c r="S618" s="69" t="n">
        <v>1</v>
      </c>
      <c r="T618" s="32" t="n">
        <f aca="false">(P618-O618)*S618</f>
        <v>668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395.9</v>
      </c>
      <c r="D619" s="109"/>
      <c r="E619" s="32" t="n">
        <f aca="false">F619+G619</f>
        <v>25.9</v>
      </c>
      <c r="F619" s="32" t="n">
        <f aca="false">0.04*H619</f>
        <v>14.8</v>
      </c>
      <c r="G619" s="32" t="n">
        <f aca="false">0.03*H619</f>
        <v>11.1</v>
      </c>
      <c r="H619" s="32" t="n">
        <f aca="false">T619</f>
        <v>370</v>
      </c>
      <c r="I619" s="32" t="n">
        <f aca="false">0.5*C619</f>
        <v>197.95</v>
      </c>
      <c r="J619" s="35"/>
      <c r="K619" s="35"/>
      <c r="L619" s="35"/>
      <c r="M619" s="35"/>
      <c r="N619" s="35"/>
      <c r="O619" s="339" t="n">
        <v>68321</v>
      </c>
      <c r="P619" s="339" t="n">
        <v>68691</v>
      </c>
      <c r="Q619" s="36"/>
      <c r="R619" s="474"/>
      <c r="S619" s="69" t="n">
        <v>1</v>
      </c>
      <c r="T619" s="32" t="n">
        <f aca="false">(P619-O619)*S619</f>
        <v>370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188.32</v>
      </c>
      <c r="D620" s="126"/>
      <c r="E620" s="32" t="n">
        <f aca="false">F620+G620</f>
        <v>12.32</v>
      </c>
      <c r="F620" s="32" t="n">
        <f aca="false">0.04*H620</f>
        <v>7.04</v>
      </c>
      <c r="G620" s="32" t="n">
        <f aca="false">0.03*H620</f>
        <v>5.28</v>
      </c>
      <c r="H620" s="32" t="n">
        <f aca="false">T620</f>
        <v>176</v>
      </c>
      <c r="I620" s="32" t="n">
        <f aca="false">0.5*C620</f>
        <v>94.16</v>
      </c>
      <c r="J620" s="35"/>
      <c r="K620" s="35"/>
      <c r="L620" s="35"/>
      <c r="M620" s="35"/>
      <c r="N620" s="35"/>
      <c r="O620" s="339" t="n">
        <v>38837</v>
      </c>
      <c r="P620" s="339" t="n">
        <v>39013</v>
      </c>
      <c r="Q620" s="36"/>
      <c r="R620" s="474"/>
      <c r="S620" s="69" t="n">
        <v>1</v>
      </c>
      <c r="T620" s="32" t="n">
        <f aca="false">(P620-O620)*S620</f>
        <v>176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264.29</v>
      </c>
      <c r="D621" s="126"/>
      <c r="E621" s="32" t="n">
        <f aca="false">F621+G621</f>
        <v>17.29</v>
      </c>
      <c r="F621" s="32" t="n">
        <f aca="false">0.04*H621</f>
        <v>9.88</v>
      </c>
      <c r="G621" s="32" t="n">
        <f aca="false">0.03*H621</f>
        <v>7.41</v>
      </c>
      <c r="H621" s="32" t="n">
        <f aca="false">T621</f>
        <v>247</v>
      </c>
      <c r="I621" s="32" t="n">
        <f aca="false">0.5*C621</f>
        <v>132.145</v>
      </c>
      <c r="J621" s="35"/>
      <c r="K621" s="35"/>
      <c r="L621" s="35"/>
      <c r="M621" s="35"/>
      <c r="N621" s="35"/>
      <c r="O621" s="339" t="n">
        <v>49318</v>
      </c>
      <c r="P621" s="339" t="n">
        <v>49565</v>
      </c>
      <c r="Q621" s="36"/>
      <c r="R621" s="474"/>
      <c r="S621" s="69" t="n">
        <v>1</v>
      </c>
      <c r="T621" s="32" t="n">
        <f aca="false">(P621-O621)*S621</f>
        <v>247</v>
      </c>
      <c r="U621" s="3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39" t="n">
        <v>89148</v>
      </c>
      <c r="P622" s="339" t="n">
        <v>89456</v>
      </c>
      <c r="Q622" s="36"/>
      <c r="R622" s="474"/>
      <c r="S622" s="69" t="n">
        <v>1</v>
      </c>
      <c r="T622" s="32" t="n">
        <f aca="false">(P622-O622)*S622</f>
        <v>308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859.21</v>
      </c>
      <c r="D623" s="126"/>
      <c r="E623" s="32" t="n">
        <f aca="false">F623+G623</f>
        <v>56.21</v>
      </c>
      <c r="F623" s="32" t="n">
        <f aca="false">0.04*H623</f>
        <v>32.12</v>
      </c>
      <c r="G623" s="32" t="n">
        <f aca="false">0.03*H623</f>
        <v>24.09</v>
      </c>
      <c r="H623" s="32" t="n">
        <f aca="false">T623</f>
        <v>803</v>
      </c>
      <c r="I623" s="32" t="n">
        <f aca="false">0.5*C623</f>
        <v>429.605</v>
      </c>
      <c r="J623" s="35"/>
      <c r="K623" s="35"/>
      <c r="L623" s="35"/>
      <c r="M623" s="35"/>
      <c r="N623" s="35"/>
      <c r="O623" s="339" t="n">
        <v>43940</v>
      </c>
      <c r="P623" s="339" t="n">
        <v>44743</v>
      </c>
      <c r="Q623" s="234"/>
      <c r="R623" s="235"/>
      <c r="S623" s="69" t="n">
        <v>1</v>
      </c>
      <c r="T623" s="32" t="n">
        <f aca="false">(P623-O623)*S623</f>
        <v>803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12630.28</v>
      </c>
      <c r="D624" s="126"/>
      <c r="E624" s="32" t="n">
        <f aca="false">F624+G624</f>
        <v>826.28</v>
      </c>
      <c r="F624" s="32" t="n">
        <f aca="false">0.04*H624</f>
        <v>472.16</v>
      </c>
      <c r="G624" s="32" t="n">
        <f aca="false">0.03*H624</f>
        <v>354.12</v>
      </c>
      <c r="H624" s="32" t="n">
        <f aca="false">T624</f>
        <v>11804</v>
      </c>
      <c r="I624" s="32" t="n">
        <f aca="false">0.5*C624</f>
        <v>6315.14</v>
      </c>
      <c r="J624" s="35"/>
      <c r="K624" s="35"/>
      <c r="L624" s="35"/>
      <c r="M624" s="35"/>
      <c r="N624" s="35"/>
      <c r="O624" s="339" t="n">
        <v>260654</v>
      </c>
      <c r="P624" s="339" t="n">
        <v>272458</v>
      </c>
      <c r="Q624" s="234"/>
      <c r="R624" s="235"/>
      <c r="S624" s="69" t="n">
        <v>1</v>
      </c>
      <c r="T624" s="32" t="n">
        <f aca="false">(P624-O624)*S624</f>
        <v>11804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476" t="s">
        <v>677</v>
      </c>
      <c r="C625" s="32" t="n">
        <f aca="false">H625+E625</f>
        <v>520.02</v>
      </c>
      <c r="D625" s="477"/>
      <c r="E625" s="32" t="n">
        <f aca="false">F625+G625</f>
        <v>34.02</v>
      </c>
      <c r="F625" s="32" t="n">
        <f aca="false">0.04*H625</f>
        <v>19.44</v>
      </c>
      <c r="G625" s="32" t="n">
        <f aca="false">0.03*H625</f>
        <v>14.58</v>
      </c>
      <c r="H625" s="32" t="n">
        <f aca="false">T625</f>
        <v>486</v>
      </c>
      <c r="I625" s="32" t="n">
        <f aca="false">0.5*C625</f>
        <v>260.01</v>
      </c>
      <c r="J625" s="63"/>
      <c r="K625" s="35"/>
      <c r="L625" s="35"/>
      <c r="M625" s="35"/>
      <c r="N625" s="35"/>
      <c r="O625" s="478" t="n">
        <v>48810</v>
      </c>
      <c r="P625" s="478" t="n">
        <v>49296</v>
      </c>
      <c r="Q625" s="36"/>
      <c r="R625" s="479"/>
      <c r="S625" s="69" t="n">
        <v>1</v>
      </c>
      <c r="T625" s="32" t="n">
        <f aca="false">(P625-O625)*S625</f>
        <v>486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911</v>
      </c>
      <c r="C626" s="32" t="n">
        <f aca="false">H626+E626</f>
        <v>1443.43</v>
      </c>
      <c r="D626" s="480"/>
      <c r="E626" s="32" t="n">
        <f aca="false">F626+G626</f>
        <v>94.43</v>
      </c>
      <c r="F626" s="32" t="n">
        <f aca="false">0.04*H626</f>
        <v>53.96</v>
      </c>
      <c r="G626" s="32" t="n">
        <f aca="false">0.03*H626</f>
        <v>40.47</v>
      </c>
      <c r="H626" s="32" t="n">
        <f aca="false">T626</f>
        <v>1349</v>
      </c>
      <c r="I626" s="32" t="n">
        <f aca="false">0.5*C626</f>
        <v>721.715</v>
      </c>
      <c r="J626" s="37"/>
      <c r="K626" s="37"/>
      <c r="L626" s="37"/>
      <c r="M626" s="37"/>
      <c r="N626" s="37"/>
      <c r="O626" s="416" t="n">
        <v>66172</v>
      </c>
      <c r="P626" s="416" t="n">
        <v>67521</v>
      </c>
      <c r="Q626" s="42"/>
      <c r="R626" s="42"/>
      <c r="S626" s="69" t="n">
        <v>1</v>
      </c>
      <c r="T626" s="32" t="n">
        <f aca="false">(P626-O626)*S626</f>
        <v>1349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357.38</v>
      </c>
      <c r="D627" s="126"/>
      <c r="E627" s="32" t="n">
        <f aca="false">F627+G627</f>
        <v>23.38</v>
      </c>
      <c r="F627" s="32" t="n">
        <f aca="false">0.04*H627</f>
        <v>13.36</v>
      </c>
      <c r="G627" s="32" t="n">
        <f aca="false">0.03*H627</f>
        <v>10.02</v>
      </c>
      <c r="H627" s="32" t="n">
        <f aca="false">T627</f>
        <v>334</v>
      </c>
      <c r="I627" s="32" t="n">
        <f aca="false">0.5*C627</f>
        <v>178.69</v>
      </c>
      <c r="J627" s="37"/>
      <c r="K627" s="37"/>
      <c r="L627" s="37"/>
      <c r="M627" s="37"/>
      <c r="N627" s="37"/>
      <c r="O627" s="416" t="n">
        <v>27196</v>
      </c>
      <c r="P627" s="416" t="n">
        <v>27530</v>
      </c>
      <c r="Q627" s="42"/>
      <c r="R627" s="42"/>
      <c r="S627" s="69" t="n">
        <v>1</v>
      </c>
      <c r="T627" s="32" t="n">
        <f aca="false">(P627-O627)*S627</f>
        <v>334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340.26</v>
      </c>
      <c r="D628" s="126"/>
      <c r="E628" s="32" t="n">
        <f aca="false">F628+G628</f>
        <v>22.26</v>
      </c>
      <c r="F628" s="32" t="n">
        <f aca="false">0.04*H628</f>
        <v>12.72</v>
      </c>
      <c r="G628" s="32" t="n">
        <f aca="false">0.03*H628</f>
        <v>9.54</v>
      </c>
      <c r="H628" s="32" t="n">
        <f aca="false">T628</f>
        <v>318</v>
      </c>
      <c r="I628" s="32" t="n">
        <f aca="false">0.5*C628</f>
        <v>170.13</v>
      </c>
      <c r="J628" s="37"/>
      <c r="K628" s="37"/>
      <c r="L628" s="37"/>
      <c r="M628" s="37"/>
      <c r="N628" s="37"/>
      <c r="O628" s="416" t="n">
        <v>37338</v>
      </c>
      <c r="P628" s="416" t="n">
        <v>37656</v>
      </c>
      <c r="Q628" s="42"/>
      <c r="R628" s="42"/>
      <c r="S628" s="69" t="n">
        <v>1</v>
      </c>
      <c r="T628" s="32" t="n">
        <f aca="false">(P628-O628)*S628</f>
        <v>318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560.68</v>
      </c>
      <c r="D629" s="126"/>
      <c r="E629" s="32" t="n">
        <f aca="false">F629+G629</f>
        <v>36.68</v>
      </c>
      <c r="F629" s="32" t="n">
        <f aca="false">0.04*H629</f>
        <v>20.96</v>
      </c>
      <c r="G629" s="32" t="n">
        <f aca="false">0.03*H629</f>
        <v>15.72</v>
      </c>
      <c r="H629" s="32" t="n">
        <f aca="false">T629</f>
        <v>524</v>
      </c>
      <c r="I629" s="32" t="n">
        <f aca="false">0.5*C629</f>
        <v>280.34</v>
      </c>
      <c r="J629" s="37"/>
      <c r="K629" s="37"/>
      <c r="L629" s="37"/>
      <c r="M629" s="37"/>
      <c r="N629" s="37"/>
      <c r="O629" s="416" t="n">
        <v>32476</v>
      </c>
      <c r="P629" s="416" t="n">
        <v>33000</v>
      </c>
      <c r="Q629" s="42"/>
      <c r="R629" s="42"/>
      <c r="S629" s="69" t="n">
        <v>1</v>
      </c>
      <c r="T629" s="32" t="n">
        <f aca="false">(P629-O629)*S629</f>
        <v>524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247.17</v>
      </c>
      <c r="D630" s="126"/>
      <c r="E630" s="32" t="n">
        <f aca="false">F630+G630</f>
        <v>16.17</v>
      </c>
      <c r="F630" s="32" t="n">
        <f aca="false">0.04*H630</f>
        <v>9.24</v>
      </c>
      <c r="G630" s="32" t="n">
        <f aca="false">0.03*H630</f>
        <v>6.93</v>
      </c>
      <c r="H630" s="32" t="n">
        <f aca="false">T630</f>
        <v>231</v>
      </c>
      <c r="I630" s="32" t="n">
        <f aca="false">0.5*C630</f>
        <v>123.585</v>
      </c>
      <c r="J630" s="37"/>
      <c r="K630" s="37"/>
      <c r="L630" s="37"/>
      <c r="M630" s="37"/>
      <c r="N630" s="37"/>
      <c r="O630" s="416" t="n">
        <v>22616</v>
      </c>
      <c r="P630" s="416" t="n">
        <v>22847</v>
      </c>
      <c r="Q630" s="42"/>
      <c r="R630" s="42"/>
      <c r="S630" s="69" t="n">
        <v>1</v>
      </c>
      <c r="T630" s="32" t="n">
        <f aca="false">(P630-O630)*S630</f>
        <v>231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315.65</v>
      </c>
      <c r="D631" s="126"/>
      <c r="E631" s="32" t="n">
        <f aca="false">F631+G631</f>
        <v>20.65</v>
      </c>
      <c r="F631" s="32" t="n">
        <f aca="false">0.04*H631</f>
        <v>11.8</v>
      </c>
      <c r="G631" s="32" t="n">
        <f aca="false">0.03*H631</f>
        <v>8.85</v>
      </c>
      <c r="H631" s="32" t="n">
        <f aca="false">T631</f>
        <v>295</v>
      </c>
      <c r="I631" s="32" t="n">
        <f aca="false">0.5*C631</f>
        <v>157.825</v>
      </c>
      <c r="J631" s="37"/>
      <c r="K631" s="37"/>
      <c r="L631" s="37"/>
      <c r="M631" s="37"/>
      <c r="N631" s="37"/>
      <c r="O631" s="416" t="n">
        <v>25061</v>
      </c>
      <c r="P631" s="416" t="n">
        <v>25356</v>
      </c>
      <c r="Q631" s="42"/>
      <c r="R631" s="42"/>
      <c r="S631" s="69" t="n">
        <v>1</v>
      </c>
      <c r="T631" s="32" t="n">
        <f aca="false">(P631-O631)*S631</f>
        <v>295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334.91</v>
      </c>
      <c r="D632" s="126"/>
      <c r="E632" s="32" t="n">
        <f aca="false">F632+G632</f>
        <v>21.91</v>
      </c>
      <c r="F632" s="32" t="n">
        <f aca="false">0.04*H632</f>
        <v>12.52</v>
      </c>
      <c r="G632" s="32" t="n">
        <f aca="false">0.03*H632</f>
        <v>9.39</v>
      </c>
      <c r="H632" s="32" t="n">
        <f aca="false">T632</f>
        <v>313</v>
      </c>
      <c r="I632" s="32" t="n">
        <f aca="false">0.5*C632</f>
        <v>167.455</v>
      </c>
      <c r="J632" s="37"/>
      <c r="K632" s="37"/>
      <c r="L632" s="37"/>
      <c r="M632" s="37"/>
      <c r="N632" s="37"/>
      <c r="O632" s="416" t="n">
        <v>22322</v>
      </c>
      <c r="P632" s="416" t="n">
        <v>22635</v>
      </c>
      <c r="Q632" s="42"/>
      <c r="R632" s="42"/>
      <c r="S632" s="69" t="n">
        <v>1</v>
      </c>
      <c r="T632" s="32" t="n">
        <f aca="false">(P632-O632)*S632</f>
        <v>313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451.54</v>
      </c>
      <c r="D633" s="126"/>
      <c r="E633" s="32" t="n">
        <f aca="false">F633+G633</f>
        <v>29.54</v>
      </c>
      <c r="F633" s="32" t="n">
        <f aca="false">0.04*H633</f>
        <v>16.88</v>
      </c>
      <c r="G633" s="32" t="n">
        <f aca="false">0.03*H633</f>
        <v>12.66</v>
      </c>
      <c r="H633" s="32" t="n">
        <f aca="false">T633</f>
        <v>422</v>
      </c>
      <c r="I633" s="32" t="n">
        <f aca="false">0.5*C633</f>
        <v>225.77</v>
      </c>
      <c r="J633" s="37"/>
      <c r="K633" s="37"/>
      <c r="L633" s="37"/>
      <c r="M633" s="37"/>
      <c r="N633" s="37"/>
      <c r="O633" s="416" t="n">
        <v>61552</v>
      </c>
      <c r="P633" s="416" t="n">
        <v>61974</v>
      </c>
      <c r="Q633" s="42"/>
      <c r="R633" s="42"/>
      <c r="S633" s="69" t="n">
        <v>1</v>
      </c>
      <c r="T633" s="32" t="n">
        <f aca="false">(P633-O633)*S633</f>
        <v>422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133.75</v>
      </c>
      <c r="D634" s="126"/>
      <c r="E634" s="32" t="n">
        <f aca="false">F634+G634</f>
        <v>8.75</v>
      </c>
      <c r="F634" s="32" t="n">
        <f aca="false">0.04*H634</f>
        <v>5</v>
      </c>
      <c r="G634" s="32" t="n">
        <f aca="false">0.03*H634</f>
        <v>3.75</v>
      </c>
      <c r="H634" s="32" t="n">
        <f aca="false">T634</f>
        <v>125</v>
      </c>
      <c r="I634" s="32" t="n">
        <f aca="false">0.5*C634</f>
        <v>66.875</v>
      </c>
      <c r="J634" s="37"/>
      <c r="K634" s="37"/>
      <c r="L634" s="37"/>
      <c r="M634" s="37"/>
      <c r="N634" s="37"/>
      <c r="O634" s="416" t="n">
        <v>14655</v>
      </c>
      <c r="P634" s="416" t="n">
        <v>14780</v>
      </c>
      <c r="Q634" s="42"/>
      <c r="R634" s="42"/>
      <c r="S634" s="69" t="n">
        <v>1</v>
      </c>
      <c r="T634" s="32" t="n">
        <f aca="false">(P634-O634)*S634</f>
        <v>125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79"/>
      <c r="C635" s="32"/>
      <c r="D635" s="126"/>
      <c r="E635" s="32"/>
      <c r="F635" s="32"/>
      <c r="G635" s="32"/>
      <c r="H635" s="32"/>
      <c r="I635" s="32"/>
      <c r="J635" s="37"/>
      <c r="K635" s="37"/>
      <c r="L635" s="37"/>
      <c r="M635" s="37"/>
      <c r="N635" s="37"/>
      <c r="O635" s="416"/>
      <c r="P635" s="416"/>
      <c r="Q635" s="42"/>
      <c r="R635" s="42"/>
      <c r="S635" s="69"/>
      <c r="T635" s="32"/>
      <c r="U635" s="38"/>
      <c r="V635" s="39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52.43</v>
      </c>
      <c r="D637" s="126"/>
      <c r="E637" s="32" t="n">
        <f aca="false">F637+G637</f>
        <v>3.43</v>
      </c>
      <c r="F637" s="32" t="n">
        <f aca="false">0.04*H637</f>
        <v>1.96</v>
      </c>
      <c r="G637" s="32" t="n">
        <f aca="false">0.03*H637</f>
        <v>1.47</v>
      </c>
      <c r="H637" s="32" t="n">
        <f aca="false">T637</f>
        <v>49</v>
      </c>
      <c r="I637" s="32" t="n">
        <f aca="false">0.5*C637</f>
        <v>26.215</v>
      </c>
      <c r="J637" s="37"/>
      <c r="K637" s="37"/>
      <c r="L637" s="37"/>
      <c r="M637" s="37"/>
      <c r="N637" s="37"/>
      <c r="O637" s="416" t="n">
        <v>702</v>
      </c>
      <c r="P637" s="416" t="n">
        <v>751</v>
      </c>
      <c r="Q637" s="42"/>
      <c r="R637" s="42"/>
      <c r="S637" s="69" t="n">
        <v>1</v>
      </c>
      <c r="T637" s="32" t="n">
        <f aca="false">(P637-O637)*S637</f>
        <v>49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438.7</v>
      </c>
      <c r="D638" s="126"/>
      <c r="E638" s="32" t="n">
        <f aca="false">F638+G638</f>
        <v>28.7</v>
      </c>
      <c r="F638" s="32" t="n">
        <f aca="false">0.04*H638</f>
        <v>16.4</v>
      </c>
      <c r="G638" s="32" t="n">
        <f aca="false">0.03*H638</f>
        <v>12.3</v>
      </c>
      <c r="H638" s="32" t="n">
        <f aca="false">T638</f>
        <v>410</v>
      </c>
      <c r="I638" s="32" t="n">
        <f aca="false">0.5*C638</f>
        <v>219.35</v>
      </c>
      <c r="J638" s="37"/>
      <c r="K638" s="37"/>
      <c r="L638" s="37"/>
      <c r="M638" s="37"/>
      <c r="N638" s="37"/>
      <c r="O638" s="416" t="n">
        <v>9203</v>
      </c>
      <c r="P638" s="416" t="n">
        <v>9613</v>
      </c>
      <c r="Q638" s="42"/>
      <c r="R638" s="42"/>
      <c r="S638" s="69" t="n">
        <v>1</v>
      </c>
      <c r="T638" s="32" t="n">
        <f aca="false">(P638-O638)*S638</f>
        <v>410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499.69</v>
      </c>
      <c r="D639" s="126"/>
      <c r="E639" s="32" t="n">
        <f aca="false">F639+G639</f>
        <v>32.69</v>
      </c>
      <c r="F639" s="32" t="n">
        <f aca="false">0.04*H639</f>
        <v>18.68</v>
      </c>
      <c r="G639" s="32" t="n">
        <f aca="false">0.03*H639</f>
        <v>14.01</v>
      </c>
      <c r="H639" s="32" t="n">
        <f aca="false">T639</f>
        <v>467</v>
      </c>
      <c r="I639" s="32" t="n">
        <f aca="false">0.5*C639</f>
        <v>249.845</v>
      </c>
      <c r="J639" s="37"/>
      <c r="K639" s="37"/>
      <c r="L639" s="37"/>
      <c r="M639" s="37"/>
      <c r="N639" s="37"/>
      <c r="O639" s="416" t="n">
        <v>108221</v>
      </c>
      <c r="P639" s="416" t="n">
        <v>108688</v>
      </c>
      <c r="Q639" s="42"/>
      <c r="R639" s="42"/>
      <c r="S639" s="69" t="n">
        <v>1</v>
      </c>
      <c r="T639" s="32" t="n">
        <f aca="false">(P639-O639)*S639</f>
        <v>467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1920.65</v>
      </c>
      <c r="D640" s="126"/>
      <c r="E640" s="32" t="n">
        <f aca="false">F640+G640</f>
        <v>125.65</v>
      </c>
      <c r="F640" s="32" t="n">
        <f aca="false">0.04*H640</f>
        <v>71.8</v>
      </c>
      <c r="G640" s="32" t="n">
        <f aca="false">0.03*H640</f>
        <v>53.85</v>
      </c>
      <c r="H640" s="32" t="n">
        <f aca="false">T640</f>
        <v>1795</v>
      </c>
      <c r="I640" s="32" t="n">
        <f aca="false">0.5*C640</f>
        <v>960.325</v>
      </c>
      <c r="J640" s="37"/>
      <c r="K640" s="37"/>
      <c r="L640" s="37"/>
      <c r="M640" s="37"/>
      <c r="N640" s="37"/>
      <c r="O640" s="416" t="n">
        <v>252122</v>
      </c>
      <c r="P640" s="416" t="n">
        <v>253917</v>
      </c>
      <c r="Q640" s="42"/>
      <c r="R640" s="42"/>
      <c r="S640" s="69" t="n">
        <v>1</v>
      </c>
      <c r="T640" s="32" t="n">
        <f aca="false">(P640-O640)*S640</f>
        <v>1795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/>
      <c r="C641" s="32"/>
      <c r="D641" s="126"/>
      <c r="E641" s="32"/>
      <c r="F641" s="32"/>
      <c r="G641" s="32"/>
      <c r="H641" s="32"/>
      <c r="I641" s="32"/>
      <c r="J641" s="37"/>
      <c r="K641" s="37"/>
      <c r="L641" s="37"/>
      <c r="M641" s="37"/>
      <c r="N641" s="37"/>
      <c r="O641" s="416"/>
      <c r="P641" s="416"/>
      <c r="Q641" s="42"/>
      <c r="R641" s="42"/>
      <c r="S641" s="69"/>
      <c r="T641" s="32"/>
      <c r="U641" s="38"/>
      <c r="V641" s="39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407.67</v>
      </c>
      <c r="D642" s="109"/>
      <c r="E642" s="32" t="n">
        <f aca="false">F642+G642</f>
        <v>26.67</v>
      </c>
      <c r="F642" s="32" t="n">
        <f aca="false">0.04*H642</f>
        <v>15.24</v>
      </c>
      <c r="G642" s="32" t="n">
        <f aca="false">0.03*H642</f>
        <v>11.43</v>
      </c>
      <c r="H642" s="32" t="n">
        <f aca="false">T642</f>
        <v>381</v>
      </c>
      <c r="I642" s="32" t="n">
        <f aca="false">0.5*C642</f>
        <v>203.835</v>
      </c>
      <c r="J642" s="37"/>
      <c r="K642" s="37"/>
      <c r="L642" s="37"/>
      <c r="M642" s="37"/>
      <c r="N642" s="37"/>
      <c r="O642" s="416" t="n">
        <v>3192</v>
      </c>
      <c r="P642" s="416" t="n">
        <v>3573</v>
      </c>
      <c r="Q642" s="42"/>
      <c r="R642" s="42"/>
      <c r="S642" s="126" t="n">
        <v>1</v>
      </c>
      <c r="T642" s="32" t="n">
        <f aca="false">(P642-O642)*S642</f>
        <v>381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50.29</v>
      </c>
      <c r="D643" s="109"/>
      <c r="E643" s="32" t="n">
        <f aca="false">F643+G643</f>
        <v>3.29</v>
      </c>
      <c r="F643" s="32" t="n">
        <f aca="false">0.04*H643</f>
        <v>1.88</v>
      </c>
      <c r="G643" s="32" t="n">
        <f aca="false">0.03*H643</f>
        <v>1.41</v>
      </c>
      <c r="H643" s="32" t="n">
        <f aca="false">T643</f>
        <v>47</v>
      </c>
      <c r="I643" s="32" t="n">
        <f aca="false">0.5*C643</f>
        <v>25.145</v>
      </c>
      <c r="J643" s="37"/>
      <c r="K643" s="37"/>
      <c r="L643" s="37"/>
      <c r="M643" s="37"/>
      <c r="N643" s="37"/>
      <c r="O643" s="416" t="n">
        <v>13714</v>
      </c>
      <c r="P643" s="416" t="n">
        <v>13761</v>
      </c>
      <c r="Q643" s="42"/>
      <c r="R643" s="42"/>
      <c r="S643" s="126" t="n">
        <v>1</v>
      </c>
      <c r="T643" s="32" t="n">
        <f aca="false">(P643-O643)*S643</f>
        <v>47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0</v>
      </c>
      <c r="D644" s="486"/>
      <c r="E644" s="485" t="n">
        <f aca="false">F644+G644</f>
        <v>0</v>
      </c>
      <c r="F644" s="485" t="n">
        <f aca="false">0.04*H644</f>
        <v>0</v>
      </c>
      <c r="G644" s="485" t="n">
        <f aca="false">0.03*H644</f>
        <v>0</v>
      </c>
      <c r="H644" s="485" t="n">
        <f aca="false">T644</f>
        <v>0</v>
      </c>
      <c r="I644" s="485" t="n">
        <f aca="false">0.5*C644</f>
        <v>0</v>
      </c>
      <c r="J644" s="487"/>
      <c r="K644" s="487"/>
      <c r="L644" s="487"/>
      <c r="M644" s="487"/>
      <c r="N644" s="487"/>
      <c r="O644" s="488" t="n">
        <v>50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711</v>
      </c>
      <c r="C646" s="32" t="n">
        <f aca="false">H646+E646</f>
        <v>40.66</v>
      </c>
      <c r="D646" s="109"/>
      <c r="E646" s="32" t="n">
        <f aca="false">F646+G646</f>
        <v>2.66</v>
      </c>
      <c r="F646" s="32" t="n">
        <f aca="false">0.04*H646</f>
        <v>1.52</v>
      </c>
      <c r="G646" s="32" t="n">
        <f aca="false">0.03*H646</f>
        <v>1.14</v>
      </c>
      <c r="H646" s="32" t="n">
        <f aca="false">T646</f>
        <v>38</v>
      </c>
      <c r="I646" s="32" t="n">
        <f aca="false">0.5*C646</f>
        <v>20.33</v>
      </c>
      <c r="J646" s="37"/>
      <c r="K646" s="37"/>
      <c r="L646" s="37"/>
      <c r="M646" s="37"/>
      <c r="N646" s="37"/>
      <c r="O646" s="416" t="n">
        <v>6506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38</v>
      </c>
      <c r="U646" s="3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375.57</v>
      </c>
      <c r="D647" s="32"/>
      <c r="E647" s="32" t="n">
        <f aca="false">G647+F647</f>
        <v>24.57</v>
      </c>
      <c r="F647" s="32" t="n">
        <f aca="false">0.04*H647</f>
        <v>14.04</v>
      </c>
      <c r="G647" s="32" t="n">
        <f aca="false">0.03*H647</f>
        <v>10.53</v>
      </c>
      <c r="H647" s="32" t="n">
        <f aca="false">T647</f>
        <v>351</v>
      </c>
      <c r="I647" s="32" t="n">
        <f aca="false">0.6*C647</f>
        <v>225.342</v>
      </c>
      <c r="J647" s="35"/>
      <c r="K647" s="35"/>
      <c r="L647" s="35"/>
      <c r="M647" s="35"/>
      <c r="N647" s="35"/>
      <c r="O647" s="32" t="n">
        <v>17239</v>
      </c>
      <c r="P647" s="32" t="n">
        <v>17590</v>
      </c>
      <c r="Q647" s="36"/>
      <c r="R647" s="367"/>
      <c r="S647" s="69" t="n">
        <v>1</v>
      </c>
      <c r="T647" s="32" t="n">
        <f aca="false">(P647-O647)*S647</f>
        <v>351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3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9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3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88.81</v>
      </c>
      <c r="D650" s="32"/>
      <c r="E650" s="32" t="n">
        <f aca="false">F650+G650</f>
        <v>5.81</v>
      </c>
      <c r="F650" s="32" t="n">
        <f aca="false">0.04*H650</f>
        <v>3.32</v>
      </c>
      <c r="G650" s="32" t="n">
        <f aca="false">0.03*H650</f>
        <v>2.49</v>
      </c>
      <c r="H650" s="32" t="n">
        <f aca="false">T650</f>
        <v>83</v>
      </c>
      <c r="I650" s="32"/>
      <c r="J650" s="126"/>
      <c r="K650" s="126"/>
      <c r="L650" s="126"/>
      <c r="M650" s="126"/>
      <c r="N650" s="126"/>
      <c r="O650" s="126" t="n">
        <v>4197</v>
      </c>
      <c r="P650" s="126" t="n">
        <v>4280</v>
      </c>
      <c r="Q650" s="126"/>
      <c r="R650" s="126"/>
      <c r="S650" s="126" t="n">
        <v>1</v>
      </c>
      <c r="T650" s="32" t="n">
        <f aca="false">(P650-O650)*S650</f>
        <v>83</v>
      </c>
      <c r="U650" s="418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663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50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3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101.65</v>
      </c>
      <c r="D653" s="32"/>
      <c r="E653" s="32" t="n">
        <f aca="false">F653+G653</f>
        <v>6.65</v>
      </c>
      <c r="F653" s="32" t="n">
        <f aca="false">0.04*H653</f>
        <v>3.8</v>
      </c>
      <c r="G653" s="32" t="n">
        <f aca="false">0.03*H653</f>
        <v>2.85</v>
      </c>
      <c r="H653" s="32" t="n">
        <f aca="false">T653</f>
        <v>95</v>
      </c>
      <c r="I653" s="32" t="n">
        <f aca="false">0.6*C653</f>
        <v>60.99</v>
      </c>
      <c r="J653" s="35"/>
      <c r="K653" s="35"/>
      <c r="L653" s="35"/>
      <c r="M653" s="35"/>
      <c r="N653" s="35"/>
      <c r="O653" s="32" t="n">
        <v>9150</v>
      </c>
      <c r="P653" s="32" t="n">
        <v>9245</v>
      </c>
      <c r="Q653" s="35" t="s">
        <v>153</v>
      </c>
      <c r="R653" s="37"/>
      <c r="S653" s="69" t="n">
        <v>1</v>
      </c>
      <c r="T653" s="32" t="n">
        <f aca="false">(P653-O653)*S653</f>
        <v>95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24636.75</v>
      </c>
      <c r="D654" s="190"/>
      <c r="E654" s="190" t="n">
        <f aca="false">F654+G654</f>
        <v>1558.34</v>
      </c>
      <c r="F654" s="190" t="n">
        <f aca="false">0.04*H654</f>
        <v>890.48</v>
      </c>
      <c r="G654" s="190" t="n">
        <f aca="false">0.03*H654</f>
        <v>667.86</v>
      </c>
      <c r="H654" s="190" t="n">
        <f aca="false">SUM(H616:H645)</f>
        <v>22262</v>
      </c>
      <c r="I654" s="190" t="n">
        <f aca="false">SUM(I616:I647)</f>
        <v>12155.842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79" t="s">
        <v>724</v>
      </c>
      <c r="C658" s="32" t="n">
        <f aca="false">H658+E658</f>
        <v>2226.67</v>
      </c>
      <c r="D658" s="126"/>
      <c r="E658" s="32" t="n">
        <f aca="false">F658+G658</f>
        <v>145.67</v>
      </c>
      <c r="F658" s="32" t="n">
        <f aca="false">0.04*T658</f>
        <v>83.24</v>
      </c>
      <c r="G658" s="32" t="n">
        <f aca="false">0.03*T658</f>
        <v>62.43</v>
      </c>
      <c r="H658" s="32" t="n">
        <f aca="false">T658</f>
        <v>2081</v>
      </c>
      <c r="I658" s="32" t="n">
        <f aca="false">H658*0.5</f>
        <v>1040.5</v>
      </c>
      <c r="J658" s="63"/>
      <c r="K658" s="63"/>
      <c r="L658" s="63"/>
      <c r="M658" s="63"/>
      <c r="N658" s="63"/>
      <c r="O658" s="126" t="n">
        <v>40552</v>
      </c>
      <c r="P658" s="126" t="n">
        <v>42633</v>
      </c>
      <c r="Q658" s="138"/>
      <c r="R658" s="139"/>
      <c r="S658" s="126" t="n">
        <v>1</v>
      </c>
      <c r="T658" s="32" t="n">
        <f aca="false">(P658-O658)*S658</f>
        <v>2081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79" t="s">
        <v>727</v>
      </c>
      <c r="C659" s="32" t="n">
        <f aca="false">H659+E659</f>
        <v>3281.69</v>
      </c>
      <c r="D659" s="126"/>
      <c r="E659" s="32" t="n">
        <f aca="false">F659+G659</f>
        <v>214.69</v>
      </c>
      <c r="F659" s="32" t="n">
        <f aca="false">0.04*T659</f>
        <v>122.68</v>
      </c>
      <c r="G659" s="32" t="n">
        <f aca="false">0.03*T659</f>
        <v>92.01</v>
      </c>
      <c r="H659" s="32" t="n">
        <f aca="false">T659</f>
        <v>3067</v>
      </c>
      <c r="I659" s="32" t="n">
        <f aca="false">H659*0.5</f>
        <v>1533.5</v>
      </c>
      <c r="J659" s="63"/>
      <c r="K659" s="63"/>
      <c r="L659" s="63"/>
      <c r="M659" s="63"/>
      <c r="N659" s="63"/>
      <c r="O659" s="126" t="n">
        <v>157845</v>
      </c>
      <c r="P659" s="126" t="n">
        <v>160912</v>
      </c>
      <c r="Q659" s="138"/>
      <c r="R659" s="139"/>
      <c r="S659" s="126" t="n">
        <v>1</v>
      </c>
      <c r="T659" s="32" t="n">
        <f aca="false">(P659-O659)*S659</f>
        <v>3067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139.1</v>
      </c>
      <c r="D660" s="126"/>
      <c r="E660" s="32" t="n">
        <f aca="false">F660+G660</f>
        <v>9.1</v>
      </c>
      <c r="F660" s="32" t="n">
        <f aca="false">0.04*T660</f>
        <v>5.2</v>
      </c>
      <c r="G660" s="32" t="n">
        <f aca="false">0.03*T660</f>
        <v>3.9</v>
      </c>
      <c r="H660" s="32" t="n">
        <f aca="false">T660</f>
        <v>130</v>
      </c>
      <c r="I660" s="32" t="n">
        <f aca="false">H660*0.5</f>
        <v>65</v>
      </c>
      <c r="J660" s="63"/>
      <c r="K660" s="63"/>
      <c r="L660" s="63"/>
      <c r="M660" s="63"/>
      <c r="N660" s="63"/>
      <c r="O660" s="126" t="n">
        <v>15592</v>
      </c>
      <c r="P660" s="126" t="n">
        <v>15722</v>
      </c>
      <c r="Q660" s="138"/>
      <c r="R660" s="139"/>
      <c r="S660" s="126" t="n">
        <v>1</v>
      </c>
      <c r="T660" s="32" t="n">
        <f aca="false">(P660-O660)*S660</f>
        <v>130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246.1</v>
      </c>
      <c r="D661" s="126"/>
      <c r="E661" s="32" t="n">
        <f aca="false">F661+G661</f>
        <v>16.1</v>
      </c>
      <c r="F661" s="32" t="n">
        <f aca="false">0.04*T661</f>
        <v>9.2</v>
      </c>
      <c r="G661" s="32" t="n">
        <f aca="false">0.03*T661</f>
        <v>6.9</v>
      </c>
      <c r="H661" s="32" t="n">
        <f aca="false">T661</f>
        <v>230</v>
      </c>
      <c r="I661" s="32" t="n">
        <f aca="false">H661*0.5</f>
        <v>115</v>
      </c>
      <c r="J661" s="63"/>
      <c r="K661" s="63"/>
      <c r="L661" s="63"/>
      <c r="M661" s="63"/>
      <c r="N661" s="63"/>
      <c r="O661" s="126" t="n">
        <v>17824</v>
      </c>
      <c r="P661" s="126" t="n">
        <v>18054</v>
      </c>
      <c r="Q661" s="138"/>
      <c r="R661" s="139"/>
      <c r="S661" s="126" t="n">
        <v>1</v>
      </c>
      <c r="T661" s="32" t="n">
        <f aca="false">(P661-O661)*S661</f>
        <v>230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225.77</v>
      </c>
      <c r="D662" s="126"/>
      <c r="E662" s="32" t="n">
        <f aca="false">F662+G662</f>
        <v>14.77</v>
      </c>
      <c r="F662" s="32" t="n">
        <f aca="false">0.04*T662</f>
        <v>8.44</v>
      </c>
      <c r="G662" s="32" t="n">
        <f aca="false">0.03*T662</f>
        <v>6.33</v>
      </c>
      <c r="H662" s="32" t="n">
        <f aca="false">T662</f>
        <v>211</v>
      </c>
      <c r="I662" s="32" t="n">
        <f aca="false">H662*0.5</f>
        <v>105.5</v>
      </c>
      <c r="J662" s="63"/>
      <c r="K662" s="63"/>
      <c r="L662" s="63"/>
      <c r="M662" s="63"/>
      <c r="N662" s="63"/>
      <c r="O662" s="126" t="n">
        <v>17724</v>
      </c>
      <c r="P662" s="126" t="n">
        <v>17935</v>
      </c>
      <c r="Q662" s="138"/>
      <c r="R662" s="139"/>
      <c r="S662" s="126" t="n">
        <v>1</v>
      </c>
      <c r="T662" s="32" t="n">
        <f aca="false">(P662-O662)*S662</f>
        <v>211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245.03</v>
      </c>
      <c r="D663" s="126"/>
      <c r="E663" s="32" t="n">
        <f aca="false">F663+G663</f>
        <v>16.03</v>
      </c>
      <c r="F663" s="32" t="n">
        <f aca="false">0.04*T663</f>
        <v>9.16</v>
      </c>
      <c r="G663" s="32" t="n">
        <f aca="false">0.03*T663</f>
        <v>6.87</v>
      </c>
      <c r="H663" s="32" t="n">
        <f aca="false">T663</f>
        <v>229</v>
      </c>
      <c r="I663" s="32" t="n">
        <f aca="false">H663*0.5</f>
        <v>114.5</v>
      </c>
      <c r="J663" s="63"/>
      <c r="K663" s="63"/>
      <c r="L663" s="63"/>
      <c r="M663" s="63"/>
      <c r="N663" s="63"/>
      <c r="O663" s="126" t="n">
        <v>21118</v>
      </c>
      <c r="P663" s="126" t="n">
        <v>21347</v>
      </c>
      <c r="Q663" s="138"/>
      <c r="R663" s="139"/>
      <c r="S663" s="126" t="n">
        <v>1</v>
      </c>
      <c r="T663" s="32" t="n">
        <f aca="false">(P663-O663)*S663</f>
        <v>229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172.27</v>
      </c>
      <c r="D664" s="126"/>
      <c r="E664" s="32" t="n">
        <f aca="false">F664+G664</f>
        <v>11.27</v>
      </c>
      <c r="F664" s="32" t="n">
        <f aca="false">0.04*T664</f>
        <v>6.44</v>
      </c>
      <c r="G664" s="32" t="n">
        <f aca="false">0.03*T664</f>
        <v>4.83</v>
      </c>
      <c r="H664" s="32" t="n">
        <f aca="false">T664</f>
        <v>161</v>
      </c>
      <c r="I664" s="32" t="n">
        <f aca="false">H664*0.5</f>
        <v>80.5</v>
      </c>
      <c r="J664" s="63"/>
      <c r="K664" s="63"/>
      <c r="L664" s="63"/>
      <c r="M664" s="63"/>
      <c r="N664" s="63"/>
      <c r="O664" s="126" t="n">
        <v>20689</v>
      </c>
      <c r="P664" s="126" t="n">
        <v>20850</v>
      </c>
      <c r="Q664" s="138"/>
      <c r="R664" s="139"/>
      <c r="S664" s="126" t="n">
        <v>1</v>
      </c>
      <c r="T664" s="32" t="n">
        <f aca="false">(P664-O664)*S664</f>
        <v>161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64" t="s">
        <v>740</v>
      </c>
      <c r="C665" s="32" t="n">
        <f aca="false">H665+E665</f>
        <v>547.84</v>
      </c>
      <c r="D665" s="126"/>
      <c r="E665" s="32" t="n">
        <f aca="false">F665+G665</f>
        <v>35.84</v>
      </c>
      <c r="F665" s="32" t="n">
        <f aca="false">0.04*T665</f>
        <v>20.48</v>
      </c>
      <c r="G665" s="32" t="n">
        <f aca="false">0.03*T665</f>
        <v>15.36</v>
      </c>
      <c r="H665" s="32" t="n">
        <f aca="false">T665</f>
        <v>512</v>
      </c>
      <c r="I665" s="32" t="n">
        <f aca="false">H665*0.5</f>
        <v>256</v>
      </c>
      <c r="J665" s="63"/>
      <c r="K665" s="63"/>
      <c r="L665" s="63"/>
      <c r="M665" s="63"/>
      <c r="N665" s="63"/>
      <c r="O665" s="126" t="n">
        <v>35288</v>
      </c>
      <c r="P665" s="126" t="n">
        <v>35800</v>
      </c>
      <c r="Q665" s="138"/>
      <c r="R665" s="139"/>
      <c r="S665" s="126" t="n">
        <v>1</v>
      </c>
      <c r="T665" s="32" t="n">
        <f aca="false">(P665-O665)*S665</f>
        <v>512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64"/>
      <c r="C666" s="32" t="n">
        <f aca="false">H666+E666</f>
        <v>127.33</v>
      </c>
      <c r="D666" s="126"/>
      <c r="E666" s="32" t="n">
        <f aca="false">F666+G666</f>
        <v>8.33</v>
      </c>
      <c r="F666" s="32" t="n">
        <f aca="false">0.04*T666</f>
        <v>4.76</v>
      </c>
      <c r="G666" s="32" t="n">
        <f aca="false">0.03*T666</f>
        <v>3.57</v>
      </c>
      <c r="H666" s="32" t="n">
        <f aca="false">T666</f>
        <v>119</v>
      </c>
      <c r="I666" s="32" t="n">
        <f aca="false">H666*0.5</f>
        <v>59.5</v>
      </c>
      <c r="J666" s="63"/>
      <c r="K666" s="63"/>
      <c r="L666" s="63"/>
      <c r="M666" s="63"/>
      <c r="N666" s="63"/>
      <c r="O666" s="126" t="n">
        <v>9498</v>
      </c>
      <c r="P666" s="126" t="n">
        <v>9617</v>
      </c>
      <c r="Q666" s="138"/>
      <c r="R666" s="139"/>
      <c r="S666" s="126" t="n">
        <v>1</v>
      </c>
      <c r="T666" s="32" t="n">
        <f aca="false">(P666-O666)*S666</f>
        <v>119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1066.79</v>
      </c>
      <c r="D667" s="126"/>
      <c r="E667" s="32" t="n">
        <f aca="false">F667+G667</f>
        <v>69.79</v>
      </c>
      <c r="F667" s="32" t="n">
        <f aca="false">0.04*T667</f>
        <v>39.88</v>
      </c>
      <c r="G667" s="32" t="n">
        <f aca="false">0.03*T667</f>
        <v>29.91</v>
      </c>
      <c r="H667" s="32" t="n">
        <f aca="false">T667</f>
        <v>997</v>
      </c>
      <c r="I667" s="32" t="n">
        <f aca="false">H667*0.5</f>
        <v>498.5</v>
      </c>
      <c r="J667" s="63"/>
      <c r="K667" s="63"/>
      <c r="L667" s="63"/>
      <c r="M667" s="63"/>
      <c r="N667" s="63"/>
      <c r="O667" s="126" t="n">
        <v>87823</v>
      </c>
      <c r="P667" s="126" t="n">
        <v>88820</v>
      </c>
      <c r="Q667" s="138"/>
      <c r="R667" s="139"/>
      <c r="S667" s="126" t="n">
        <v>1</v>
      </c>
      <c r="T667" s="32" t="n">
        <f aca="false">(P667-O667)*S667</f>
        <v>997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471.87</v>
      </c>
      <c r="D668" s="126"/>
      <c r="E668" s="32" t="n">
        <f aca="false">F668+G668</f>
        <v>30.87</v>
      </c>
      <c r="F668" s="32" t="n">
        <f aca="false">0.04*T668</f>
        <v>17.64</v>
      </c>
      <c r="G668" s="32" t="n">
        <f aca="false">0.03*T668</f>
        <v>13.23</v>
      </c>
      <c r="H668" s="32" t="n">
        <f aca="false">T668</f>
        <v>441</v>
      </c>
      <c r="I668" s="32" t="n">
        <f aca="false">H668*0.5</f>
        <v>220.5</v>
      </c>
      <c r="J668" s="63"/>
      <c r="K668" s="63"/>
      <c r="L668" s="63"/>
      <c r="M668" s="63"/>
      <c r="N668" s="63"/>
      <c r="O668" s="126" t="n">
        <v>40999</v>
      </c>
      <c r="P668" s="126" t="n">
        <v>41440</v>
      </c>
      <c r="Q668" s="138"/>
      <c r="R668" s="139"/>
      <c r="S668" s="126" t="n">
        <v>1</v>
      </c>
      <c r="T668" s="32" t="n">
        <f aca="false">(P668-O668)*S668</f>
        <v>441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123.05</v>
      </c>
      <c r="D669" s="126"/>
      <c r="E669" s="32" t="n">
        <f aca="false">F669+G669</f>
        <v>8.05</v>
      </c>
      <c r="F669" s="32" t="n">
        <f aca="false">0.04*T669</f>
        <v>4.6</v>
      </c>
      <c r="G669" s="32" t="n">
        <f aca="false">0.03*T669</f>
        <v>3.45</v>
      </c>
      <c r="H669" s="32" t="n">
        <f aca="false">T669</f>
        <v>115</v>
      </c>
      <c r="I669" s="32" t="n">
        <f aca="false">H669*0.5</f>
        <v>57.5</v>
      </c>
      <c r="J669" s="63"/>
      <c r="K669" s="63"/>
      <c r="L669" s="63"/>
      <c r="M669" s="63"/>
      <c r="N669" s="63"/>
      <c r="O669" s="126" t="n">
        <v>9218</v>
      </c>
      <c r="P669" s="126" t="n">
        <v>9333</v>
      </c>
      <c r="Q669" s="138"/>
      <c r="R669" s="139"/>
      <c r="S669" s="126" t="n">
        <v>1</v>
      </c>
      <c r="T669" s="32" t="n">
        <f aca="false">(P669-O669)*S669</f>
        <v>115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9" t="s">
        <v>750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569.24</v>
      </c>
      <c r="D671" s="126"/>
      <c r="E671" s="32" t="n">
        <f aca="false">F671+G671</f>
        <v>37.24</v>
      </c>
      <c r="F671" s="32" t="n">
        <f aca="false">0.04*T671</f>
        <v>21.28</v>
      </c>
      <c r="G671" s="32" t="n">
        <f aca="false">0.03*T671</f>
        <v>15.96</v>
      </c>
      <c r="H671" s="32" t="n">
        <f aca="false">T671</f>
        <v>532</v>
      </c>
      <c r="I671" s="32" t="n">
        <f aca="false">H671*0.5</f>
        <v>266</v>
      </c>
      <c r="J671" s="63"/>
      <c r="K671" s="63"/>
      <c r="L671" s="63"/>
      <c r="M671" s="63"/>
      <c r="N671" s="63"/>
      <c r="O671" s="126" t="n">
        <v>22782</v>
      </c>
      <c r="P671" s="126" t="n">
        <v>23314</v>
      </c>
      <c r="Q671" s="138"/>
      <c r="R671" s="139"/>
      <c r="S671" s="126" t="n">
        <v>1</v>
      </c>
      <c r="T671" s="32" t="n">
        <f aca="false">(P671-O671)*S671</f>
        <v>532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1213.38</v>
      </c>
      <c r="D672" s="126"/>
      <c r="E672" s="32" t="n">
        <f aca="false">F672+G672</f>
        <v>79.38</v>
      </c>
      <c r="F672" s="32" t="n">
        <f aca="false">0.04*T672</f>
        <v>45.36</v>
      </c>
      <c r="G672" s="32" t="n">
        <f aca="false">0.03*T672</f>
        <v>34.02</v>
      </c>
      <c r="H672" s="32" t="n">
        <f aca="false">T672</f>
        <v>1134</v>
      </c>
      <c r="I672" s="32" t="n">
        <f aca="false">H672*0.5</f>
        <v>567</v>
      </c>
      <c r="J672" s="63"/>
      <c r="K672" s="63"/>
      <c r="L672" s="63"/>
      <c r="M672" s="63"/>
      <c r="N672" s="63"/>
      <c r="O672" s="126" t="n">
        <v>9586</v>
      </c>
      <c r="P672" s="126" t="n">
        <v>10720</v>
      </c>
      <c r="Q672" s="138"/>
      <c r="R672" s="139"/>
      <c r="S672" s="126" t="n">
        <v>1</v>
      </c>
      <c r="T672" s="32" t="n">
        <f aca="false">(P672-O672)*S672</f>
        <v>1134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916</v>
      </c>
      <c r="C673" s="32" t="n">
        <f aca="false">H673+E673</f>
        <v>268.57</v>
      </c>
      <c r="D673" s="126"/>
      <c r="E673" s="32" t="n">
        <f aca="false">F673+G673</f>
        <v>17.57</v>
      </c>
      <c r="F673" s="32" t="n">
        <f aca="false">0.04*T673</f>
        <v>10.04</v>
      </c>
      <c r="G673" s="32" t="n">
        <f aca="false">0.03*T673</f>
        <v>7.53</v>
      </c>
      <c r="H673" s="32" t="n">
        <f aca="false">T673</f>
        <v>251</v>
      </c>
      <c r="I673" s="32" t="n">
        <f aca="false">H673*0.5</f>
        <v>125.5</v>
      </c>
      <c r="J673" s="63"/>
      <c r="K673" s="63"/>
      <c r="L673" s="63"/>
      <c r="M673" s="63"/>
      <c r="N673" s="63"/>
      <c r="O673" s="126" t="n">
        <v>16284</v>
      </c>
      <c r="P673" s="126" t="n">
        <v>16535</v>
      </c>
      <c r="Q673" s="138"/>
      <c r="R673" s="139"/>
      <c r="S673" s="126" t="n">
        <v>1</v>
      </c>
      <c r="T673" s="32" t="n">
        <f aca="false">(P673-O673)*S673</f>
        <v>251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398.04</v>
      </c>
      <c r="D674" s="126"/>
      <c r="E674" s="32" t="n">
        <f aca="false">F674+G674</f>
        <v>26.04</v>
      </c>
      <c r="F674" s="32" t="n">
        <f aca="false">0.04*T674</f>
        <v>14.88</v>
      </c>
      <c r="G674" s="32" t="n">
        <f aca="false">0.03*T674</f>
        <v>11.16</v>
      </c>
      <c r="H674" s="32" t="n">
        <f aca="false">T674</f>
        <v>372</v>
      </c>
      <c r="I674" s="32" t="n">
        <f aca="false">H674*0.5</f>
        <v>186</v>
      </c>
      <c r="J674" s="63"/>
      <c r="K674" s="63"/>
      <c r="L674" s="63"/>
      <c r="M674" s="63"/>
      <c r="N674" s="63"/>
      <c r="O674" s="126" t="n">
        <v>44767</v>
      </c>
      <c r="P674" s="126" t="n">
        <v>45139</v>
      </c>
      <c r="Q674" s="138"/>
      <c r="R674" s="139"/>
      <c r="S674" s="126" t="n">
        <v>1</v>
      </c>
      <c r="T674" s="32" t="n">
        <f aca="false">(P674-O674)*S674</f>
        <v>372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347.75</v>
      </c>
      <c r="D675" s="126"/>
      <c r="E675" s="32" t="n">
        <f aca="false">F675+G675</f>
        <v>22.75</v>
      </c>
      <c r="F675" s="32" t="n">
        <f aca="false">0.04*T675</f>
        <v>13</v>
      </c>
      <c r="G675" s="32" t="n">
        <f aca="false">0.03*T675</f>
        <v>9.75</v>
      </c>
      <c r="H675" s="32" t="n">
        <f aca="false">T675</f>
        <v>325</v>
      </c>
      <c r="I675" s="32" t="n">
        <f aca="false">H675*0.5</f>
        <v>162.5</v>
      </c>
      <c r="J675" s="63"/>
      <c r="K675" s="63"/>
      <c r="L675" s="63"/>
      <c r="M675" s="63"/>
      <c r="N675" s="63"/>
      <c r="O675" s="126" t="n">
        <v>23361</v>
      </c>
      <c r="P675" s="126" t="n">
        <v>23686</v>
      </c>
      <c r="Q675" s="138"/>
      <c r="R675" s="139"/>
      <c r="S675" s="126" t="n">
        <v>1</v>
      </c>
      <c r="T675" s="32" t="n">
        <f aca="false">(P675-O675)*S675</f>
        <v>325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408.74</v>
      </c>
      <c r="D676" s="126"/>
      <c r="E676" s="32" t="n">
        <f aca="false">F676+G676</f>
        <v>26.74</v>
      </c>
      <c r="F676" s="32" t="n">
        <f aca="false">0.04*T676</f>
        <v>15.28</v>
      </c>
      <c r="G676" s="32" t="n">
        <f aca="false">0.03*T676</f>
        <v>11.46</v>
      </c>
      <c r="H676" s="32" t="n">
        <f aca="false">T676</f>
        <v>382</v>
      </c>
      <c r="I676" s="32" t="n">
        <f aca="false">H676*0.5</f>
        <v>191</v>
      </c>
      <c r="J676" s="63"/>
      <c r="K676" s="63"/>
      <c r="L676" s="63"/>
      <c r="M676" s="63"/>
      <c r="N676" s="63"/>
      <c r="O676" s="126" t="n">
        <v>34566</v>
      </c>
      <c r="P676" s="126" t="n">
        <v>34948</v>
      </c>
      <c r="Q676" s="138"/>
      <c r="R676" s="139"/>
      <c r="S676" s="126" t="n">
        <v>1</v>
      </c>
      <c r="T676" s="32" t="n">
        <f aca="false">(P676-O676)*S676</f>
        <v>382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9" t="s">
        <v>764</v>
      </c>
      <c r="C677" s="32" t="n">
        <f aca="false">H677+E677</f>
        <v>1626.4</v>
      </c>
      <c r="D677" s="126"/>
      <c r="E677" s="32" t="n">
        <f aca="false">F677+G677</f>
        <v>106.4</v>
      </c>
      <c r="F677" s="32" t="n">
        <f aca="false">0.04*T677</f>
        <v>60.8</v>
      </c>
      <c r="G677" s="32" t="n">
        <f aca="false">0.03*T677</f>
        <v>45.6</v>
      </c>
      <c r="H677" s="32" t="n">
        <f aca="false">T677</f>
        <v>1520</v>
      </c>
      <c r="I677" s="32" t="n">
        <f aca="false">H677*0.5</f>
        <v>760</v>
      </c>
      <c r="J677" s="63"/>
      <c r="K677" s="63"/>
      <c r="L677" s="63"/>
      <c r="M677" s="63"/>
      <c r="N677" s="63"/>
      <c r="O677" s="500" t="n">
        <v>64925</v>
      </c>
      <c r="P677" s="500" t="n">
        <v>66445</v>
      </c>
      <c r="Q677" s="138"/>
      <c r="R677" s="139"/>
      <c r="S677" s="126" t="n">
        <v>1</v>
      </c>
      <c r="T677" s="32" t="n">
        <f aca="false">(P677-O677)*S677</f>
        <v>1520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895.59</v>
      </c>
      <c r="D678" s="126"/>
      <c r="E678" s="32" t="n">
        <f aca="false">F678+G678</f>
        <v>58.59</v>
      </c>
      <c r="F678" s="32" t="n">
        <f aca="false">0.04*T678</f>
        <v>33.48</v>
      </c>
      <c r="G678" s="32" t="n">
        <f aca="false">0.03*T678</f>
        <v>25.11</v>
      </c>
      <c r="H678" s="32" t="n">
        <f aca="false">T678</f>
        <v>837</v>
      </c>
      <c r="I678" s="32" t="n">
        <f aca="false">H678*0.5</f>
        <v>418.5</v>
      </c>
      <c r="J678" s="63"/>
      <c r="K678" s="63"/>
      <c r="L678" s="63"/>
      <c r="M678" s="63"/>
      <c r="N678" s="63"/>
      <c r="O678" s="126" t="n">
        <v>57257</v>
      </c>
      <c r="P678" s="126" t="n">
        <v>58094</v>
      </c>
      <c r="Q678" s="138"/>
      <c r="R678" s="139"/>
      <c r="S678" s="126" t="n">
        <v>1</v>
      </c>
      <c r="T678" s="32" t="n">
        <f aca="false">(P678-O678)*S678</f>
        <v>837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1289.35</v>
      </c>
      <c r="D679" s="32"/>
      <c r="E679" s="32" t="n">
        <f aca="false">F679+G679</f>
        <v>84.35</v>
      </c>
      <c r="F679" s="32" t="n">
        <f aca="false">0.04*H679</f>
        <v>48.2</v>
      </c>
      <c r="G679" s="32" t="n">
        <f aca="false">0.03*H679</f>
        <v>36.15</v>
      </c>
      <c r="H679" s="32" t="n">
        <f aca="false">T679</f>
        <v>1205</v>
      </c>
      <c r="I679" s="32" t="n">
        <f aca="false">0.5*C679</f>
        <v>644.675</v>
      </c>
      <c r="J679" s="35"/>
      <c r="K679" s="35"/>
      <c r="L679" s="35"/>
      <c r="M679" s="35"/>
      <c r="N679" s="35"/>
      <c r="O679" s="32" t="n">
        <v>71404</v>
      </c>
      <c r="P679" s="32" t="n">
        <v>72609</v>
      </c>
      <c r="Q679" s="36"/>
      <c r="R679" s="501"/>
      <c r="S679" s="32" t="n">
        <v>1</v>
      </c>
      <c r="T679" s="32" t="n">
        <f aca="false">(P679-O679)*S679</f>
        <v>1205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770</v>
      </c>
      <c r="C680" s="32" t="n">
        <f aca="false">H680+E680</f>
        <v>1677.76</v>
      </c>
      <c r="D680" s="126"/>
      <c r="E680" s="32" t="n">
        <f aca="false">F680+G680</f>
        <v>109.76</v>
      </c>
      <c r="F680" s="32" t="n">
        <f aca="false">0.04*T680</f>
        <v>62.72</v>
      </c>
      <c r="G680" s="32" t="n">
        <f aca="false">0.03*T680</f>
        <v>47.04</v>
      </c>
      <c r="H680" s="32" t="n">
        <f aca="false">T680</f>
        <v>1568</v>
      </c>
      <c r="I680" s="32" t="n">
        <f aca="false">H680*0.5</f>
        <v>784</v>
      </c>
      <c r="J680" s="63"/>
      <c r="K680" s="63"/>
      <c r="L680" s="63"/>
      <c r="M680" s="63"/>
      <c r="N680" s="63"/>
      <c r="O680" s="126" t="n">
        <v>40000</v>
      </c>
      <c r="P680" s="126" t="n">
        <v>41568</v>
      </c>
      <c r="Q680" s="138"/>
      <c r="R680" s="139"/>
      <c r="S680" s="126" t="n">
        <v>1</v>
      </c>
      <c r="T680" s="32" t="n">
        <f aca="false">(P680-O680)*S680</f>
        <v>1568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610.97</v>
      </c>
      <c r="D681" s="126"/>
      <c r="E681" s="32" t="n">
        <f aca="false">F681+G681</f>
        <v>39.97</v>
      </c>
      <c r="F681" s="32" t="n">
        <f aca="false">0.04*T681</f>
        <v>22.84</v>
      </c>
      <c r="G681" s="32" t="n">
        <f aca="false">0.03*T681</f>
        <v>17.13</v>
      </c>
      <c r="H681" s="32" t="n">
        <f aca="false">T681</f>
        <v>571</v>
      </c>
      <c r="I681" s="32" t="n">
        <f aca="false">H681*0.5</f>
        <v>285.5</v>
      </c>
      <c r="J681" s="63"/>
      <c r="K681" s="63"/>
      <c r="L681" s="63"/>
      <c r="M681" s="63"/>
      <c r="N681" s="63"/>
      <c r="O681" s="126" t="n">
        <v>54538</v>
      </c>
      <c r="P681" s="126" t="n">
        <v>55109</v>
      </c>
      <c r="Q681" s="138"/>
      <c r="R681" s="139"/>
      <c r="S681" s="126" t="n">
        <v>1</v>
      </c>
      <c r="T681" s="32" t="n">
        <f aca="false">(P681-O681)*S681</f>
        <v>571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1325.73</v>
      </c>
      <c r="D682" s="126"/>
      <c r="E682" s="32" t="n">
        <f aca="false">F682+G682</f>
        <v>86.73</v>
      </c>
      <c r="F682" s="32" t="n">
        <f aca="false">0.04*T682</f>
        <v>49.56</v>
      </c>
      <c r="G682" s="32" t="n">
        <f aca="false">0.03*T682</f>
        <v>37.17</v>
      </c>
      <c r="H682" s="32" t="n">
        <f aca="false">T682</f>
        <v>1239</v>
      </c>
      <c r="I682" s="32" t="n">
        <f aca="false">H682*0.5</f>
        <v>619.5</v>
      </c>
      <c r="J682" s="63"/>
      <c r="K682" s="63"/>
      <c r="L682" s="63"/>
      <c r="M682" s="63"/>
      <c r="N682" s="63"/>
      <c r="O682" s="126" t="n">
        <v>175617</v>
      </c>
      <c r="P682" s="126" t="n">
        <v>176856</v>
      </c>
      <c r="Q682" s="138"/>
      <c r="R682" s="139"/>
      <c r="S682" s="126" t="n">
        <v>1</v>
      </c>
      <c r="T682" s="32" t="n">
        <f aca="false">(P682-O682)*S682</f>
        <v>1239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956.58</v>
      </c>
      <c r="D683" s="126"/>
      <c r="E683" s="32" t="n">
        <f aca="false">F683+G683</f>
        <v>62.58</v>
      </c>
      <c r="F683" s="32" t="n">
        <f aca="false">0.04*T683</f>
        <v>35.76</v>
      </c>
      <c r="G683" s="32" t="n">
        <f aca="false">0.03*T683</f>
        <v>26.82</v>
      </c>
      <c r="H683" s="32" t="n">
        <f aca="false">T683</f>
        <v>894</v>
      </c>
      <c r="I683" s="32" t="n">
        <f aca="false">H683*0.5</f>
        <v>447</v>
      </c>
      <c r="J683" s="35"/>
      <c r="K683" s="35"/>
      <c r="L683" s="35"/>
      <c r="M683" s="35"/>
      <c r="N683" s="35"/>
      <c r="O683" s="32" t="n">
        <v>56064</v>
      </c>
      <c r="P683" s="32" t="n">
        <v>56958</v>
      </c>
      <c r="Q683" s="427"/>
      <c r="R683" s="139"/>
      <c r="S683" s="69" t="n">
        <v>1</v>
      </c>
      <c r="T683" s="32" t="n">
        <f aca="false">(P683-O683)*S683</f>
        <v>894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354.17</v>
      </c>
      <c r="D684" s="126"/>
      <c r="E684" s="32" t="n">
        <f aca="false">F684+G684</f>
        <v>23.17</v>
      </c>
      <c r="F684" s="32" t="n">
        <f aca="false">0.04*T684</f>
        <v>13.24</v>
      </c>
      <c r="G684" s="32" t="n">
        <f aca="false">0.03*T684</f>
        <v>9.93</v>
      </c>
      <c r="H684" s="32" t="n">
        <f aca="false">T684</f>
        <v>331</v>
      </c>
      <c r="I684" s="32" t="n">
        <f aca="false">H684*0.5</f>
        <v>165.5</v>
      </c>
      <c r="J684" s="35"/>
      <c r="K684" s="35"/>
      <c r="L684" s="35"/>
      <c r="M684" s="35"/>
      <c r="N684" s="35"/>
      <c r="O684" s="32" t="n">
        <v>32609</v>
      </c>
      <c r="P684" s="32" t="n">
        <v>32940</v>
      </c>
      <c r="Q684" s="427"/>
      <c r="R684" s="139"/>
      <c r="S684" s="69" t="n">
        <v>1</v>
      </c>
      <c r="T684" s="32" t="n">
        <f aca="false">(P684-O684)*S684</f>
        <v>331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373.43</v>
      </c>
      <c r="D685" s="126"/>
      <c r="E685" s="32" t="n">
        <f aca="false">F685+G685</f>
        <v>24.43</v>
      </c>
      <c r="F685" s="32" t="n">
        <f aca="false">0.04*T685</f>
        <v>13.96</v>
      </c>
      <c r="G685" s="32" t="n">
        <f aca="false">0.03*T685</f>
        <v>10.47</v>
      </c>
      <c r="H685" s="32" t="n">
        <f aca="false">T685</f>
        <v>349</v>
      </c>
      <c r="I685" s="32" t="n">
        <f aca="false">H685*0.5</f>
        <v>174.5</v>
      </c>
      <c r="J685" s="35"/>
      <c r="K685" s="35"/>
      <c r="L685" s="35"/>
      <c r="M685" s="35"/>
      <c r="N685" s="35"/>
      <c r="O685" s="32" t="n">
        <v>15994</v>
      </c>
      <c r="P685" s="32" t="n">
        <v>16343</v>
      </c>
      <c r="Q685" s="427"/>
      <c r="R685" s="139"/>
      <c r="S685" s="69" t="n">
        <v>1</v>
      </c>
      <c r="T685" s="32" t="n">
        <f aca="false">(P685-O685)*S685</f>
        <v>349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/>
      <c r="C686" s="32" t="n">
        <f aca="false">H686+E686</f>
        <v>2230.95</v>
      </c>
      <c r="D686" s="126"/>
      <c r="E686" s="32" t="n">
        <f aca="false">F686+G686</f>
        <v>145.95</v>
      </c>
      <c r="F686" s="32" t="n">
        <f aca="false">0.04*T686</f>
        <v>83.4</v>
      </c>
      <c r="G686" s="32" t="n">
        <f aca="false">0.03*T686</f>
        <v>62.55</v>
      </c>
      <c r="H686" s="32" t="n">
        <f aca="false">T686</f>
        <v>2085</v>
      </c>
      <c r="I686" s="32" t="n">
        <f aca="false">H686*0.5</f>
        <v>1042.5</v>
      </c>
      <c r="J686" s="35"/>
      <c r="K686" s="35"/>
      <c r="L686" s="35"/>
      <c r="M686" s="35"/>
      <c r="N686" s="35"/>
      <c r="O686" s="32" t="n">
        <v>239407</v>
      </c>
      <c r="P686" s="32" t="n">
        <v>241492</v>
      </c>
      <c r="Q686" s="427"/>
      <c r="R686" s="139"/>
      <c r="S686" s="69" t="n">
        <v>1</v>
      </c>
      <c r="T686" s="32" t="n">
        <f aca="false">(P686-O686)*S686</f>
        <v>2085</v>
      </c>
      <c r="U686" s="38" t="n">
        <v>2556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3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3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608.83</v>
      </c>
      <c r="D689" s="126"/>
      <c r="E689" s="32" t="n">
        <f aca="false">F689+G689</f>
        <v>39.83</v>
      </c>
      <c r="F689" s="32" t="n">
        <f aca="false">0.04*T689</f>
        <v>22.76</v>
      </c>
      <c r="G689" s="32" t="n">
        <f aca="false">0.03*T689</f>
        <v>17.07</v>
      </c>
      <c r="H689" s="32" t="n">
        <f aca="false">T689</f>
        <v>569</v>
      </c>
      <c r="I689" s="32" t="n">
        <f aca="false">H689*0.5</f>
        <v>284.5</v>
      </c>
      <c r="J689" s="35"/>
      <c r="K689" s="35"/>
      <c r="L689" s="35"/>
      <c r="M689" s="35"/>
      <c r="N689" s="35"/>
      <c r="O689" s="32" t="n">
        <v>41853</v>
      </c>
      <c r="P689" s="32" t="n">
        <v>42422</v>
      </c>
      <c r="Q689" s="427"/>
      <c r="R689" s="139"/>
      <c r="S689" s="69" t="n">
        <v>1</v>
      </c>
      <c r="T689" s="32" t="n">
        <f aca="false">(P689-O689)*S689</f>
        <v>569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9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27"/>
      <c r="R690" s="139"/>
      <c r="S690" s="69"/>
      <c r="T690" s="32"/>
      <c r="U690" s="3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27"/>
      <c r="R691" s="139"/>
      <c r="S691" s="69"/>
      <c r="T691" s="32"/>
      <c r="U691" s="3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79"/>
      <c r="C692" s="32"/>
      <c r="D692" s="126"/>
      <c r="E692" s="32"/>
      <c r="F692" s="32"/>
      <c r="G692" s="32"/>
      <c r="H692" s="32"/>
      <c r="I692" s="32"/>
      <c r="J692" s="35"/>
      <c r="K692" s="35"/>
      <c r="L692" s="35"/>
      <c r="M692" s="35"/>
      <c r="N692" s="35"/>
      <c r="O692" s="32"/>
      <c r="P692" s="32"/>
      <c r="Q692" s="427"/>
      <c r="R692" s="139"/>
      <c r="S692" s="69"/>
      <c r="T692" s="32"/>
      <c r="U692" s="38"/>
      <c r="V692" s="39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79" t="s">
        <v>786</v>
      </c>
      <c r="C693" s="32" t="n">
        <f aca="false">H693+E693</f>
        <v>3366.22</v>
      </c>
      <c r="D693" s="126"/>
      <c r="E693" s="32" t="n">
        <f aca="false">F693+G693</f>
        <v>220.22</v>
      </c>
      <c r="F693" s="32" t="n">
        <f aca="false">0.04*T693</f>
        <v>125.84</v>
      </c>
      <c r="G693" s="32" t="n">
        <f aca="false">0.03*T693</f>
        <v>94.38</v>
      </c>
      <c r="H693" s="32" t="n">
        <f aca="false">T693</f>
        <v>3146</v>
      </c>
      <c r="I693" s="32" t="n">
        <f aca="false">H693*0.5</f>
        <v>1573</v>
      </c>
      <c r="J693" s="35"/>
      <c r="K693" s="35"/>
      <c r="L693" s="35"/>
      <c r="M693" s="35"/>
      <c r="N693" s="35"/>
      <c r="O693" s="32" t="n">
        <v>49876</v>
      </c>
      <c r="P693" s="32" t="n">
        <v>53022</v>
      </c>
      <c r="Q693" s="427"/>
      <c r="R693" s="139"/>
      <c r="S693" s="69" t="n">
        <v>1</v>
      </c>
      <c r="T693" s="32" t="n">
        <f aca="false">(P693-O693)*S693</f>
        <v>3146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8520.41</v>
      </c>
      <c r="D694" s="126"/>
      <c r="E694" s="32" t="n">
        <f aca="false">F694+G694</f>
        <v>557.41</v>
      </c>
      <c r="F694" s="32" t="n">
        <f aca="false">0.04*T694</f>
        <v>318.52</v>
      </c>
      <c r="G694" s="32" t="n">
        <f aca="false">0.03*T694</f>
        <v>238.89</v>
      </c>
      <c r="H694" s="32" t="n">
        <f aca="false">T694</f>
        <v>7963</v>
      </c>
      <c r="I694" s="32" t="n">
        <f aca="false">H694*0.5</f>
        <v>3981.5</v>
      </c>
      <c r="J694" s="35"/>
      <c r="K694" s="35"/>
      <c r="L694" s="35"/>
      <c r="M694" s="35"/>
      <c r="N694" s="35"/>
      <c r="O694" s="32" t="n">
        <v>75497</v>
      </c>
      <c r="P694" s="32" t="n">
        <v>83460</v>
      </c>
      <c r="Q694" s="427"/>
      <c r="R694" s="139"/>
      <c r="S694" s="69" t="n">
        <v>1</v>
      </c>
      <c r="T694" s="32" t="n">
        <f aca="false">(P694-O694)*S694</f>
        <v>7963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27"/>
      <c r="R695" s="139"/>
      <c r="S695" s="69"/>
      <c r="T695" s="32"/>
      <c r="U695" s="3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25.68</v>
      </c>
      <c r="D696" s="126"/>
      <c r="E696" s="32" t="n">
        <f aca="false">F696+G696</f>
        <v>1.68</v>
      </c>
      <c r="F696" s="32" t="n">
        <f aca="false">0.04*T696</f>
        <v>0.96</v>
      </c>
      <c r="G696" s="32" t="n">
        <f aca="false">0.03*T696</f>
        <v>0.72</v>
      </c>
      <c r="H696" s="32" t="n">
        <f aca="false">T696</f>
        <v>24</v>
      </c>
      <c r="I696" s="32" t="n">
        <f aca="false">H696*0.5</f>
        <v>12</v>
      </c>
      <c r="J696" s="35"/>
      <c r="K696" s="35"/>
      <c r="L696" s="35"/>
      <c r="M696" s="35"/>
      <c r="N696" s="35"/>
      <c r="O696" s="32" t="n">
        <v>62680</v>
      </c>
      <c r="P696" s="32" t="n">
        <v>63598</v>
      </c>
      <c r="Q696" s="427"/>
      <c r="R696" s="139"/>
      <c r="S696" s="69" t="n">
        <v>1</v>
      </c>
      <c r="T696" s="32" t="n">
        <f aca="false">(P696-O696)*S696-T683</f>
        <v>24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35941.3</v>
      </c>
      <c r="D706" s="465"/>
      <c r="E706" s="190"/>
      <c r="F706" s="190"/>
      <c r="G706" s="190"/>
      <c r="H706" s="190"/>
      <c r="I706" s="190" t="n">
        <f aca="false">SUM(I657:I691)</f>
        <v>11270.675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1209263.06451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178534.329000001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51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8025</v>
      </c>
      <c r="P719" s="32" t="n">
        <v>8076</v>
      </c>
      <c r="Q719" s="36"/>
      <c r="R719" s="474"/>
      <c r="S719" s="69" t="n">
        <v>1</v>
      </c>
      <c r="T719" s="32" t="n">
        <f aca="false">(P719-O719)*S719</f>
        <v>51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122680</v>
      </c>
      <c r="P720" s="32" t="n">
        <v>123350</v>
      </c>
      <c r="Q720" s="36"/>
      <c r="R720" s="474"/>
      <c r="S720" s="275" t="n">
        <v>1</v>
      </c>
      <c r="T720" s="32" t="n">
        <f aca="false">(P720-O720)*S720</f>
        <v>670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36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14874</v>
      </c>
      <c r="P721" s="32" t="n">
        <v>14910</v>
      </c>
      <c r="Q721" s="36"/>
      <c r="R721" s="474"/>
      <c r="S721" s="275" t="n">
        <v>1</v>
      </c>
      <c r="T721" s="32" t="n">
        <f aca="false">(P721-O721)*S721</f>
        <v>36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799</v>
      </c>
      <c r="C722" s="109" t="n">
        <f aca="false">P722-O722</f>
        <v>1091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126" t="n">
        <v>88339</v>
      </c>
      <c r="P722" s="126" t="n">
        <v>89430</v>
      </c>
      <c r="Q722" s="36"/>
      <c r="R722" s="474"/>
      <c r="S722" s="275" t="n">
        <v>1</v>
      </c>
      <c r="T722" s="32" t="n">
        <f aca="false">(P722-O722)*S722</f>
        <v>1091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149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50890</v>
      </c>
      <c r="P723" s="32" t="n">
        <v>51039</v>
      </c>
      <c r="Q723" s="36"/>
      <c r="R723" s="474"/>
      <c r="S723" s="69" t="n">
        <v>1</v>
      </c>
      <c r="T723" s="32" t="n">
        <f aca="false">(P723-O723)*S723</f>
        <v>149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832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7112</v>
      </c>
      <c r="P724" s="32" t="n">
        <v>7944</v>
      </c>
      <c r="Q724" s="234"/>
      <c r="R724" s="235"/>
      <c r="S724" s="69" t="n">
        <v>1</v>
      </c>
      <c r="T724" s="32" t="n">
        <f aca="false">P724-O724</f>
        <v>832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2159</v>
      </c>
      <c r="D726" s="148" t="n">
        <f aca="false">D720+D724</f>
        <v>670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1240943.06451</v>
      </c>
      <c r="D729" s="190" t="n">
        <f aca="false">D709+D726</f>
        <v>670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178534.329000001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63" colorId="64" zoomScale="40" zoomScaleNormal="40" zoomScalePageLayoutView="100" workbookViewId="0">
      <selection pane="topLeft" activeCell="O85" activeCellId="0" sqref="O8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938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2097.2</v>
      </c>
      <c r="C33" s="393"/>
      <c r="D33" s="393" t="n">
        <f aca="false">E33+F33</f>
        <v>137.2</v>
      </c>
      <c r="E33" s="393" t="n">
        <f aca="false">0.04*G33</f>
        <v>78.4</v>
      </c>
      <c r="F33" s="393" t="n">
        <f aca="false">0.03*G33</f>
        <v>58.8</v>
      </c>
      <c r="G33" s="393" t="n">
        <f aca="false">S33</f>
        <v>1960</v>
      </c>
      <c r="H33" s="393" t="n">
        <f aca="false">0.6*B33</f>
        <v>1258.32</v>
      </c>
      <c r="I33" s="532"/>
      <c r="J33" s="532"/>
      <c r="K33" s="532"/>
      <c r="L33" s="532"/>
      <c r="M33" s="532"/>
      <c r="N33" s="393" t="n">
        <v>4624</v>
      </c>
      <c r="O33" s="393" t="n">
        <v>4673</v>
      </c>
      <c r="P33" s="390"/>
      <c r="Q33" s="392"/>
      <c r="R33" s="533" t="n">
        <v>40</v>
      </c>
      <c r="S33" s="393" t="n">
        <f aca="false">(O33-N33)*R33</f>
        <v>1960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2610.8</v>
      </c>
      <c r="C34" s="393"/>
      <c r="D34" s="393" t="n">
        <f aca="false">E34+F34</f>
        <v>170.8</v>
      </c>
      <c r="E34" s="393" t="n">
        <f aca="false">0.04*G34</f>
        <v>97.6</v>
      </c>
      <c r="F34" s="393" t="n">
        <f aca="false">0.03*G34</f>
        <v>73.2</v>
      </c>
      <c r="G34" s="393" t="n">
        <f aca="false">S34</f>
        <v>2440</v>
      </c>
      <c r="H34" s="393" t="n">
        <f aca="false">0.6*B34</f>
        <v>1566.48</v>
      </c>
      <c r="I34" s="532"/>
      <c r="J34" s="532"/>
      <c r="K34" s="532"/>
      <c r="L34" s="532"/>
      <c r="M34" s="532"/>
      <c r="N34" s="393" t="n">
        <v>4183</v>
      </c>
      <c r="O34" s="393" t="n">
        <v>4244</v>
      </c>
      <c r="P34" s="390"/>
      <c r="Q34" s="392"/>
      <c r="R34" s="533" t="n">
        <v>40</v>
      </c>
      <c r="S34" s="393" t="n">
        <f aca="false">(O34-N34)*R34</f>
        <v>2440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3509.6</v>
      </c>
      <c r="C35" s="393"/>
      <c r="D35" s="393" t="n">
        <f aca="false">E35+F35</f>
        <v>229.6</v>
      </c>
      <c r="E35" s="393" t="n">
        <f aca="false">0.04*G35</f>
        <v>131.2</v>
      </c>
      <c r="F35" s="393" t="n">
        <f aca="false">0.03*G35</f>
        <v>98.4</v>
      </c>
      <c r="G35" s="393" t="n">
        <f aca="false">S35</f>
        <v>3280</v>
      </c>
      <c r="H35" s="393" t="n">
        <f aca="false">0.6*B35</f>
        <v>2105.76</v>
      </c>
      <c r="I35" s="532"/>
      <c r="J35" s="532"/>
      <c r="K35" s="532"/>
      <c r="L35" s="532"/>
      <c r="M35" s="532"/>
      <c r="N35" s="393" t="n">
        <v>4640</v>
      </c>
      <c r="O35" s="393" t="n">
        <v>4722</v>
      </c>
      <c r="P35" s="390"/>
      <c r="Q35" s="392"/>
      <c r="R35" s="533" t="n">
        <v>40</v>
      </c>
      <c r="S35" s="393" t="n">
        <f aca="false">(O35-N35)*R35</f>
        <v>3280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17162.8</v>
      </c>
      <c r="C36" s="393"/>
      <c r="D36" s="393" t="n">
        <f aca="false">E36+F36</f>
        <v>1122.8</v>
      </c>
      <c r="E36" s="393" t="n">
        <f aca="false">0.04*G36</f>
        <v>641.6</v>
      </c>
      <c r="F36" s="393" t="n">
        <f aca="false">0.03*G36</f>
        <v>481.2</v>
      </c>
      <c r="G36" s="393" t="n">
        <f aca="false">S36</f>
        <v>16040</v>
      </c>
      <c r="H36" s="393" t="n">
        <f aca="false">0.6*B36</f>
        <v>10297.68</v>
      </c>
      <c r="I36" s="532"/>
      <c r="J36" s="532"/>
      <c r="K36" s="532"/>
      <c r="L36" s="532"/>
      <c r="M36" s="532"/>
      <c r="N36" s="393" t="n">
        <v>15249</v>
      </c>
      <c r="O36" s="393" t="n">
        <v>15650</v>
      </c>
      <c r="P36" s="390"/>
      <c r="Q36" s="392"/>
      <c r="R36" s="533" t="n">
        <v>40</v>
      </c>
      <c r="S36" s="393" t="n">
        <f aca="false">(O36-N36)*R36</f>
        <v>16040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1797.6</v>
      </c>
      <c r="C37" s="393"/>
      <c r="D37" s="393" t="n">
        <f aca="false">E37+F37</f>
        <v>117.6</v>
      </c>
      <c r="E37" s="393" t="n">
        <f aca="false">0.04*G37</f>
        <v>67.2</v>
      </c>
      <c r="F37" s="393" t="n">
        <f aca="false">0.03*G37</f>
        <v>50.4</v>
      </c>
      <c r="G37" s="393" t="n">
        <f aca="false">S37</f>
        <v>1680</v>
      </c>
      <c r="H37" s="393" t="n">
        <f aca="false">0.6*B37</f>
        <v>1078.56</v>
      </c>
      <c r="I37" s="532"/>
      <c r="J37" s="532"/>
      <c r="K37" s="532"/>
      <c r="L37" s="532"/>
      <c r="M37" s="532"/>
      <c r="N37" s="393" t="n">
        <v>6429</v>
      </c>
      <c r="O37" s="393" t="n">
        <v>6471</v>
      </c>
      <c r="P37" s="390"/>
      <c r="Q37" s="392"/>
      <c r="R37" s="533" t="n">
        <v>40</v>
      </c>
      <c r="S37" s="393" t="n">
        <f aca="false">(O37-N37)*R37</f>
        <v>1680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609.9</v>
      </c>
      <c r="C38" s="393"/>
      <c r="D38" s="393" t="n">
        <f aca="false">E38+F38</f>
        <v>39.9</v>
      </c>
      <c r="E38" s="393" t="n">
        <f aca="false">0.04*G38</f>
        <v>22.8</v>
      </c>
      <c r="F38" s="393" t="n">
        <f aca="false">0.03*G38</f>
        <v>17.1</v>
      </c>
      <c r="G38" s="393" t="n">
        <f aca="false">S38</f>
        <v>570</v>
      </c>
      <c r="H38" s="393" t="n">
        <f aca="false">0.6*B38</f>
        <v>365.94</v>
      </c>
      <c r="I38" s="532"/>
      <c r="J38" s="532"/>
      <c r="K38" s="532"/>
      <c r="L38" s="532"/>
      <c r="M38" s="532"/>
      <c r="N38" s="393" t="n">
        <v>692</v>
      </c>
      <c r="O38" s="393" t="n">
        <v>711</v>
      </c>
      <c r="P38" s="390"/>
      <c r="Q38" s="392"/>
      <c r="R38" s="533" t="n">
        <v>30</v>
      </c>
      <c r="S38" s="393" t="n">
        <f aca="false">(O38-N38)*R38</f>
        <v>570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2140</v>
      </c>
      <c r="C39" s="393"/>
      <c r="D39" s="393" t="n">
        <f aca="false">E39+F39</f>
        <v>140</v>
      </c>
      <c r="E39" s="393" t="n">
        <f aca="false">0.04*G39</f>
        <v>80</v>
      </c>
      <c r="F39" s="393" t="n">
        <f aca="false">0.03*G39</f>
        <v>60</v>
      </c>
      <c r="G39" s="393" t="n">
        <f aca="false">S39</f>
        <v>2000</v>
      </c>
      <c r="H39" s="393" t="n">
        <f aca="false">0.6*B39</f>
        <v>1284</v>
      </c>
      <c r="I39" s="532"/>
      <c r="J39" s="532"/>
      <c r="K39" s="532"/>
      <c r="L39" s="532"/>
      <c r="M39" s="532"/>
      <c r="N39" s="393" t="n">
        <v>4103</v>
      </c>
      <c r="O39" s="393" t="n">
        <v>4153</v>
      </c>
      <c r="P39" s="390"/>
      <c r="Q39" s="392"/>
      <c r="R39" s="533" t="n">
        <v>40</v>
      </c>
      <c r="S39" s="393" t="n">
        <f aca="false">(O39-N39)*R39</f>
        <v>2000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3295.6</v>
      </c>
      <c r="C40" s="393"/>
      <c r="D40" s="393" t="n">
        <f aca="false">E40+F40</f>
        <v>215.6</v>
      </c>
      <c r="E40" s="393" t="n">
        <f aca="false">0.04*G40</f>
        <v>123.2</v>
      </c>
      <c r="F40" s="393" t="n">
        <f aca="false">0.03*G40</f>
        <v>92.4</v>
      </c>
      <c r="G40" s="393" t="n">
        <f aca="false">S40</f>
        <v>3080</v>
      </c>
      <c r="H40" s="393" t="n">
        <f aca="false">0.6*B40</f>
        <v>1977.36</v>
      </c>
      <c r="I40" s="532"/>
      <c r="J40" s="532"/>
      <c r="K40" s="532"/>
      <c r="L40" s="532"/>
      <c r="M40" s="532"/>
      <c r="N40" s="393" t="n">
        <v>4946</v>
      </c>
      <c r="O40" s="393" t="n">
        <v>5023</v>
      </c>
      <c r="P40" s="390"/>
      <c r="Q40" s="392"/>
      <c r="R40" s="533" t="n">
        <v>40</v>
      </c>
      <c r="S40" s="393" t="n">
        <f aca="false">(O40-N40)*R40</f>
        <v>3080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3680.8</v>
      </c>
      <c r="C41" s="393"/>
      <c r="D41" s="393" t="n">
        <f aca="false">E41+F41</f>
        <v>240.8</v>
      </c>
      <c r="E41" s="393" t="n">
        <f aca="false">0.04*G41</f>
        <v>137.6</v>
      </c>
      <c r="F41" s="393" t="n">
        <f aca="false">0.03*G41</f>
        <v>103.2</v>
      </c>
      <c r="G41" s="393" t="n">
        <f aca="false">S41</f>
        <v>3440</v>
      </c>
      <c r="H41" s="393" t="n">
        <f aca="false">0.6*B41</f>
        <v>2208.48</v>
      </c>
      <c r="I41" s="532"/>
      <c r="J41" s="532"/>
      <c r="K41" s="532"/>
      <c r="L41" s="532"/>
      <c r="M41" s="532"/>
      <c r="N41" s="393" t="n">
        <v>8535</v>
      </c>
      <c r="O41" s="393" t="n">
        <v>8621</v>
      </c>
      <c r="P41" s="390"/>
      <c r="Q41" s="392"/>
      <c r="R41" s="533" t="n">
        <v>40</v>
      </c>
      <c r="S41" s="393" t="n">
        <f aca="false">(O41-N41)*R41</f>
        <v>3440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1369.6</v>
      </c>
      <c r="C42" s="393"/>
      <c r="D42" s="393" t="n">
        <f aca="false">E42+F42</f>
        <v>89.6</v>
      </c>
      <c r="E42" s="393" t="n">
        <f aca="false">0.04*G42</f>
        <v>51.2</v>
      </c>
      <c r="F42" s="393" t="n">
        <f aca="false">0.03*G42</f>
        <v>38.4</v>
      </c>
      <c r="G42" s="393" t="n">
        <f aca="false">S42</f>
        <v>1280</v>
      </c>
      <c r="H42" s="393" t="n">
        <f aca="false">0.6*B42</f>
        <v>821.76</v>
      </c>
      <c r="I42" s="532"/>
      <c r="J42" s="532"/>
      <c r="K42" s="532"/>
      <c r="L42" s="532"/>
      <c r="M42" s="532"/>
      <c r="N42" s="393" t="n">
        <v>1964</v>
      </c>
      <c r="O42" s="393" t="n">
        <v>1996</v>
      </c>
      <c r="P42" s="390"/>
      <c r="Q42" s="392"/>
      <c r="R42" s="533" t="n">
        <v>40</v>
      </c>
      <c r="S42" s="393" t="n">
        <f aca="false">(O42-N42)*R42</f>
        <v>1280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5.1" hidden="false" customHeight="true" outlineLevel="0" collapsed="false">
      <c r="A43" s="531" t="s">
        <v>814</v>
      </c>
      <c r="B43" s="393" t="n">
        <f aca="false">G43+D43</f>
        <v>1241.2</v>
      </c>
      <c r="C43" s="393"/>
      <c r="D43" s="393" t="n">
        <f aca="false">E43+F43</f>
        <v>81.2</v>
      </c>
      <c r="E43" s="393" t="n">
        <f aca="false">0.04*G43</f>
        <v>46.4</v>
      </c>
      <c r="F43" s="393" t="n">
        <f aca="false">0.03*G43</f>
        <v>34.8</v>
      </c>
      <c r="G43" s="393" t="n">
        <f aca="false">S43</f>
        <v>1160</v>
      </c>
      <c r="H43" s="393" t="n">
        <f aca="false">0.6*B43</f>
        <v>744.72</v>
      </c>
      <c r="I43" s="532"/>
      <c r="J43" s="532"/>
      <c r="K43" s="532"/>
      <c r="L43" s="532"/>
      <c r="M43" s="532"/>
      <c r="N43" s="393" t="n">
        <v>1471</v>
      </c>
      <c r="O43" s="393" t="n">
        <v>1500</v>
      </c>
      <c r="P43" s="390"/>
      <c r="Q43" s="392"/>
      <c r="R43" s="533" t="n">
        <v>40</v>
      </c>
      <c r="S43" s="393" t="n">
        <f aca="false">(O43-N43)*R43</f>
        <v>1160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5.1" hidden="false" customHeight="true" outlineLevel="0" collapsed="false">
      <c r="A44" s="534" t="s">
        <v>815</v>
      </c>
      <c r="B44" s="535" t="n">
        <f aca="false">G44+D44</f>
        <v>8816.8</v>
      </c>
      <c r="C44" s="535"/>
      <c r="D44" s="535" t="n">
        <f aca="false">E44+F44</f>
        <v>576.8</v>
      </c>
      <c r="E44" s="535" t="n">
        <f aca="false">0.04*G44</f>
        <v>329.6</v>
      </c>
      <c r="F44" s="535" t="n">
        <f aca="false">0.03*G44</f>
        <v>247.2</v>
      </c>
      <c r="G44" s="535" t="n">
        <f aca="false">S44</f>
        <v>8240</v>
      </c>
      <c r="H44" s="535" t="n">
        <f aca="false">0.6*B44</f>
        <v>5290.08</v>
      </c>
      <c r="I44" s="536"/>
      <c r="J44" s="536"/>
      <c r="K44" s="536"/>
      <c r="L44" s="536"/>
      <c r="M44" s="536"/>
      <c r="N44" s="535" t="n">
        <v>27846</v>
      </c>
      <c r="O44" s="535" t="n">
        <v>28052</v>
      </c>
      <c r="P44" s="537"/>
      <c r="Q44" s="538"/>
      <c r="R44" s="539" t="n">
        <v>40</v>
      </c>
      <c r="S44" s="535" t="n">
        <f aca="false">(O44-N44)*R44</f>
        <v>8240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15622</v>
      </c>
      <c r="C45" s="393"/>
      <c r="D45" s="393" t="n">
        <f aca="false">E45+F45</f>
        <v>1022</v>
      </c>
      <c r="E45" s="393" t="n">
        <f aca="false">0.04*G45</f>
        <v>584</v>
      </c>
      <c r="F45" s="393" t="n">
        <f aca="false">0.03*G45</f>
        <v>438</v>
      </c>
      <c r="G45" s="393" t="n">
        <f aca="false">S45</f>
        <v>14600</v>
      </c>
      <c r="H45" s="393" t="n">
        <f aca="false">0.6*B45</f>
        <v>9373.2</v>
      </c>
      <c r="I45" s="532"/>
      <c r="J45" s="532"/>
      <c r="K45" s="532"/>
      <c r="L45" s="532"/>
      <c r="M45" s="532"/>
      <c r="N45" s="393" t="n">
        <v>23135</v>
      </c>
      <c r="O45" s="393" t="n">
        <v>23500</v>
      </c>
      <c r="P45" s="390"/>
      <c r="Q45" s="392"/>
      <c r="R45" s="533" t="n">
        <v>40</v>
      </c>
      <c r="S45" s="393" t="n">
        <f aca="false">(O45-N45)*R45</f>
        <v>14600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11855.6</v>
      </c>
      <c r="C46" s="393"/>
      <c r="D46" s="393" t="n">
        <f aca="false">E46+F46</f>
        <v>775.6</v>
      </c>
      <c r="E46" s="393" t="n">
        <f aca="false">0.04*G46</f>
        <v>443.2</v>
      </c>
      <c r="F46" s="393" t="n">
        <f aca="false">0.03*G46</f>
        <v>332.4</v>
      </c>
      <c r="G46" s="393" t="n">
        <f aca="false">S46</f>
        <v>11080</v>
      </c>
      <c r="H46" s="393" t="n">
        <f aca="false">0.6*B46</f>
        <v>7113.36</v>
      </c>
      <c r="I46" s="532"/>
      <c r="J46" s="532"/>
      <c r="K46" s="532"/>
      <c r="L46" s="532"/>
      <c r="M46" s="532"/>
      <c r="N46" s="393" t="n">
        <v>17538</v>
      </c>
      <c r="O46" s="393" t="n">
        <v>17815</v>
      </c>
      <c r="P46" s="390"/>
      <c r="Q46" s="392"/>
      <c r="R46" s="533" t="n">
        <v>40</v>
      </c>
      <c r="S46" s="393" t="n">
        <f aca="false">(O46-N46)*R46</f>
        <v>11080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1241.2</v>
      </c>
      <c r="C47" s="393"/>
      <c r="D47" s="393" t="n">
        <f aca="false">E47+F47</f>
        <v>81.2</v>
      </c>
      <c r="E47" s="393" t="n">
        <f aca="false">0.04*G47</f>
        <v>46.4</v>
      </c>
      <c r="F47" s="393" t="n">
        <f aca="false">0.03*G47</f>
        <v>34.8</v>
      </c>
      <c r="G47" s="393" t="n">
        <f aca="false">S47</f>
        <v>1160</v>
      </c>
      <c r="H47" s="393" t="n">
        <f aca="false">0.6*B47</f>
        <v>744.72</v>
      </c>
      <c r="I47" s="532"/>
      <c r="J47" s="532"/>
      <c r="K47" s="532"/>
      <c r="L47" s="532"/>
      <c r="M47" s="532"/>
      <c r="N47" s="393" t="n">
        <v>2629</v>
      </c>
      <c r="O47" s="393" t="n">
        <v>2658</v>
      </c>
      <c r="P47" s="390"/>
      <c r="Q47" s="392"/>
      <c r="R47" s="533" t="n">
        <v>40</v>
      </c>
      <c r="S47" s="393" t="n">
        <f aca="false">(O47-N47)*R47</f>
        <v>1160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24075</v>
      </c>
      <c r="C49" s="393"/>
      <c r="D49" s="393" t="n">
        <f aca="false">E49+F49</f>
        <v>1575</v>
      </c>
      <c r="E49" s="393" t="n">
        <f aca="false">0.04*G49</f>
        <v>900</v>
      </c>
      <c r="F49" s="393" t="n">
        <f aca="false">0.03*G49</f>
        <v>675</v>
      </c>
      <c r="G49" s="393" t="n">
        <f aca="false">S49</f>
        <v>22500</v>
      </c>
      <c r="H49" s="393" t="n">
        <f aca="false">0.6*B49</f>
        <v>14445</v>
      </c>
      <c r="I49" s="532"/>
      <c r="J49" s="532"/>
      <c r="K49" s="532"/>
      <c r="L49" s="532"/>
      <c r="M49" s="532"/>
      <c r="N49" s="393" t="n">
        <v>24788</v>
      </c>
      <c r="O49" s="393" t="n">
        <v>25163</v>
      </c>
      <c r="P49" s="390"/>
      <c r="Q49" s="392"/>
      <c r="R49" s="533" t="n">
        <v>60</v>
      </c>
      <c r="S49" s="393" t="n">
        <f aca="false">(O49-N49)*R49</f>
        <v>22500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3124.4</v>
      </c>
      <c r="C50" s="393"/>
      <c r="D50" s="393" t="n">
        <f aca="false">E50+F50</f>
        <v>204.4</v>
      </c>
      <c r="E50" s="393" t="n">
        <f aca="false">0.04*G50</f>
        <v>116.8</v>
      </c>
      <c r="F50" s="393" t="n">
        <f aca="false">0.03*G50</f>
        <v>87.6</v>
      </c>
      <c r="G50" s="393" t="n">
        <f aca="false">S50</f>
        <v>2920</v>
      </c>
      <c r="H50" s="393" t="n">
        <f aca="false">0.6*B50</f>
        <v>1874.64</v>
      </c>
      <c r="I50" s="532"/>
      <c r="J50" s="532"/>
      <c r="K50" s="532"/>
      <c r="L50" s="532"/>
      <c r="M50" s="532"/>
      <c r="N50" s="393" t="n">
        <v>3154</v>
      </c>
      <c r="O50" s="393" t="n">
        <v>3227</v>
      </c>
      <c r="P50" s="390"/>
      <c r="Q50" s="392"/>
      <c r="R50" s="533" t="n">
        <v>40</v>
      </c>
      <c r="S50" s="393" t="n">
        <f aca="false">(O50-N50)*R50</f>
        <v>2920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1840.4</v>
      </c>
      <c r="C51" s="393"/>
      <c r="D51" s="393" t="n">
        <f aca="false">E51+F51</f>
        <v>120.4</v>
      </c>
      <c r="E51" s="393" t="n">
        <f aca="false">0.04*G51</f>
        <v>68.8</v>
      </c>
      <c r="F51" s="393" t="n">
        <f aca="false">0.03*G51</f>
        <v>51.6</v>
      </c>
      <c r="G51" s="393" t="n">
        <f aca="false">S51</f>
        <v>1720</v>
      </c>
      <c r="H51" s="393" t="n">
        <f aca="false">0.6*B51</f>
        <v>1104.24</v>
      </c>
      <c r="I51" s="532"/>
      <c r="J51" s="532"/>
      <c r="K51" s="532"/>
      <c r="L51" s="532"/>
      <c r="M51" s="532"/>
      <c r="N51" s="393" t="n">
        <v>2515</v>
      </c>
      <c r="O51" s="393" t="n">
        <v>2558</v>
      </c>
      <c r="P51" s="390"/>
      <c r="Q51" s="392"/>
      <c r="R51" s="533" t="n">
        <v>40</v>
      </c>
      <c r="S51" s="393" t="n">
        <f aca="false">(O51-N51)*R51</f>
        <v>1720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2482.4</v>
      </c>
      <c r="C52" s="393"/>
      <c r="D52" s="393" t="n">
        <f aca="false">E52+F52</f>
        <v>162.4</v>
      </c>
      <c r="E52" s="393" t="n">
        <f aca="false">0.04*G52</f>
        <v>92.8</v>
      </c>
      <c r="F52" s="393" t="n">
        <f aca="false">0.03*G52</f>
        <v>69.6</v>
      </c>
      <c r="G52" s="393" t="n">
        <f aca="false">S52</f>
        <v>2320</v>
      </c>
      <c r="H52" s="393" t="n">
        <f aca="false">0.6*B52</f>
        <v>1489.44</v>
      </c>
      <c r="I52" s="532"/>
      <c r="J52" s="532"/>
      <c r="K52" s="532"/>
      <c r="L52" s="532"/>
      <c r="M52" s="532"/>
      <c r="N52" s="393" t="n">
        <v>5200</v>
      </c>
      <c r="O52" s="393" t="n">
        <v>5258</v>
      </c>
      <c r="P52" s="390"/>
      <c r="Q52" s="392"/>
      <c r="R52" s="533" t="n">
        <v>40</v>
      </c>
      <c r="S52" s="393" t="n">
        <f aca="false">(O52-N52)*R52</f>
        <v>2320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9715.6</v>
      </c>
      <c r="C53" s="393"/>
      <c r="D53" s="393" t="n">
        <f aca="false">E53+F53</f>
        <v>635.6</v>
      </c>
      <c r="E53" s="393" t="n">
        <f aca="false">0.04*G53</f>
        <v>363.2</v>
      </c>
      <c r="F53" s="393" t="n">
        <f aca="false">0.03*G53</f>
        <v>272.4</v>
      </c>
      <c r="G53" s="393" t="n">
        <f aca="false">S53</f>
        <v>9080</v>
      </c>
      <c r="H53" s="393" t="n">
        <f aca="false">0.6*B53</f>
        <v>5829.36</v>
      </c>
      <c r="I53" s="532"/>
      <c r="J53" s="532"/>
      <c r="K53" s="532"/>
      <c r="L53" s="532"/>
      <c r="M53" s="532"/>
      <c r="N53" s="393" t="n">
        <v>29756</v>
      </c>
      <c r="O53" s="393" t="n">
        <v>29983</v>
      </c>
      <c r="P53" s="390"/>
      <c r="Q53" s="392"/>
      <c r="R53" s="533" t="n">
        <v>40</v>
      </c>
      <c r="S53" s="393" t="n">
        <f aca="false">(O53-N53)*R53</f>
        <v>9080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5906.4</v>
      </c>
      <c r="C54" s="393"/>
      <c r="D54" s="393" t="n">
        <f aca="false">E54+F54</f>
        <v>386.4</v>
      </c>
      <c r="E54" s="393" t="n">
        <f aca="false">0.04*G54</f>
        <v>220.8</v>
      </c>
      <c r="F54" s="393" t="n">
        <f aca="false">0.03*G54</f>
        <v>165.6</v>
      </c>
      <c r="G54" s="393" t="n">
        <f aca="false">S54</f>
        <v>5520</v>
      </c>
      <c r="H54" s="393" t="n">
        <f aca="false">0.6*B54</f>
        <v>3543.84</v>
      </c>
      <c r="I54" s="532"/>
      <c r="J54" s="532"/>
      <c r="K54" s="532"/>
      <c r="L54" s="532"/>
      <c r="M54" s="532"/>
      <c r="N54" s="393" t="n">
        <v>9264</v>
      </c>
      <c r="O54" s="393" t="n">
        <v>9402</v>
      </c>
      <c r="P54" s="390"/>
      <c r="Q54" s="392"/>
      <c r="R54" s="533" t="n">
        <v>40</v>
      </c>
      <c r="S54" s="393" t="n">
        <f aca="false">(O54-N54)*R54</f>
        <v>5520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1540.8</v>
      </c>
      <c r="C55" s="393"/>
      <c r="D55" s="393" t="n">
        <f aca="false">E55+F55</f>
        <v>100.8</v>
      </c>
      <c r="E55" s="393" t="n">
        <f aca="false">0.04*G55</f>
        <v>57.6</v>
      </c>
      <c r="F55" s="393" t="n">
        <f aca="false">0.03*G55</f>
        <v>43.2</v>
      </c>
      <c r="G55" s="393" t="n">
        <f aca="false">S55</f>
        <v>1440</v>
      </c>
      <c r="H55" s="393" t="n">
        <f aca="false">0.6*B55</f>
        <v>924.48</v>
      </c>
      <c r="I55" s="532"/>
      <c r="J55" s="532"/>
      <c r="K55" s="532"/>
      <c r="L55" s="532"/>
      <c r="M55" s="532"/>
      <c r="N55" s="393" t="n">
        <v>2045</v>
      </c>
      <c r="O55" s="393" t="n">
        <v>2081</v>
      </c>
      <c r="P55" s="390"/>
      <c r="Q55" s="392"/>
      <c r="R55" s="533" t="n">
        <v>40</v>
      </c>
      <c r="S55" s="393" t="n">
        <f aca="false">(O55-N55)*R55</f>
        <v>1440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19131.6</v>
      </c>
      <c r="C56" s="393"/>
      <c r="D56" s="393" t="n">
        <f aca="false">E56+F56</f>
        <v>1251.6</v>
      </c>
      <c r="E56" s="393" t="n">
        <f aca="false">0.04*G56</f>
        <v>715.2</v>
      </c>
      <c r="F56" s="393" t="n">
        <f aca="false">0.03*G56</f>
        <v>536.4</v>
      </c>
      <c r="G56" s="393" t="n">
        <f aca="false">S56</f>
        <v>17880</v>
      </c>
      <c r="H56" s="393" t="n">
        <f aca="false">0.6*B56</f>
        <v>11478.96</v>
      </c>
      <c r="I56" s="532"/>
      <c r="J56" s="532"/>
      <c r="K56" s="532"/>
      <c r="L56" s="532"/>
      <c r="M56" s="532"/>
      <c r="N56" s="393" t="n">
        <v>42067</v>
      </c>
      <c r="O56" s="393" t="n">
        <v>42514</v>
      </c>
      <c r="P56" s="390"/>
      <c r="Q56" s="392"/>
      <c r="R56" s="533" t="n">
        <v>40</v>
      </c>
      <c r="S56" s="393" t="n">
        <f aca="false">(O56-N56)*R56</f>
        <v>17880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8774</v>
      </c>
      <c r="C57" s="393"/>
      <c r="D57" s="393" t="n">
        <f aca="false">E57+F57</f>
        <v>574</v>
      </c>
      <c r="E57" s="393" t="n">
        <f aca="false">0.04*G57</f>
        <v>328</v>
      </c>
      <c r="F57" s="393" t="n">
        <f aca="false">0.03*G57</f>
        <v>246</v>
      </c>
      <c r="G57" s="393" t="n">
        <f aca="false">S57</f>
        <v>8200</v>
      </c>
      <c r="H57" s="393" t="n">
        <f aca="false">0.6*B57</f>
        <v>5264.4</v>
      </c>
      <c r="I57" s="532"/>
      <c r="J57" s="532"/>
      <c r="K57" s="532"/>
      <c r="L57" s="532"/>
      <c r="M57" s="532"/>
      <c r="N57" s="393" t="n">
        <v>11618</v>
      </c>
      <c r="O57" s="393" t="n">
        <v>11823</v>
      </c>
      <c r="P57" s="390"/>
      <c r="Q57" s="392"/>
      <c r="R57" s="533" t="n">
        <v>40</v>
      </c>
      <c r="S57" s="393" t="n">
        <f aca="false">(O57-N57)*R57</f>
        <v>8200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4622.4</v>
      </c>
      <c r="C59" s="540"/>
      <c r="D59" s="540" t="n">
        <f aca="false">E59+F59</f>
        <v>302.4</v>
      </c>
      <c r="E59" s="540" t="n">
        <f aca="false">0.04*G59</f>
        <v>172.8</v>
      </c>
      <c r="F59" s="540" t="n">
        <f aca="false">0.03*G59</f>
        <v>129.6</v>
      </c>
      <c r="G59" s="540" t="n">
        <f aca="false">S59</f>
        <v>4320</v>
      </c>
      <c r="H59" s="540" t="n">
        <f aca="false">0.6*B59</f>
        <v>2773.44</v>
      </c>
      <c r="I59" s="532"/>
      <c r="J59" s="532"/>
      <c r="K59" s="532"/>
      <c r="L59" s="532"/>
      <c r="M59" s="532"/>
      <c r="N59" s="540" t="n">
        <v>1188</v>
      </c>
      <c r="O59" s="540" t="n">
        <v>1296</v>
      </c>
      <c r="P59" s="390"/>
      <c r="Q59" s="541"/>
      <c r="R59" s="542" t="n">
        <v>40</v>
      </c>
      <c r="S59" s="540" t="n">
        <f aca="false">(O59-N59)*R59</f>
        <v>4320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4782.9</v>
      </c>
      <c r="C60" s="393"/>
      <c r="D60" s="393" t="n">
        <f aca="false">E60+F60</f>
        <v>312.9</v>
      </c>
      <c r="E60" s="393" t="n">
        <f aca="false">0.04*G60</f>
        <v>178.8</v>
      </c>
      <c r="F60" s="393" t="n">
        <f aca="false">0.03*G60</f>
        <v>134.1</v>
      </c>
      <c r="G60" s="393" t="n">
        <f aca="false">S60</f>
        <v>4470</v>
      </c>
      <c r="H60" s="393" t="n">
        <f aca="false">0.6*B60</f>
        <v>2869.74</v>
      </c>
      <c r="I60" s="543"/>
      <c r="J60" s="543"/>
      <c r="K60" s="543"/>
      <c r="L60" s="543"/>
      <c r="M60" s="543"/>
      <c r="N60" s="393" t="n">
        <v>1565</v>
      </c>
      <c r="O60" s="393" t="n">
        <v>1714</v>
      </c>
      <c r="P60" s="544"/>
      <c r="Q60" s="392"/>
      <c r="R60" s="533" t="n">
        <v>30</v>
      </c>
      <c r="S60" s="393" t="n">
        <f aca="false">(O60-N60)*R60</f>
        <v>4470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1785</v>
      </c>
      <c r="C61" s="207"/>
      <c r="D61" s="206" t="n">
        <f aca="false">E61+F61</f>
        <v>124.95</v>
      </c>
      <c r="E61" s="206" t="n">
        <f aca="false">0.04*G61</f>
        <v>71.4</v>
      </c>
      <c r="F61" s="206" t="n">
        <f aca="false">0.03*G61</f>
        <v>53.55</v>
      </c>
      <c r="G61" s="207" t="n">
        <f aca="false">S61</f>
        <v>1785</v>
      </c>
      <c r="H61" s="546" t="n">
        <f aca="false">B61*0.4</f>
        <v>714</v>
      </c>
      <c r="I61" s="216"/>
      <c r="J61" s="216"/>
      <c r="K61" s="216"/>
      <c r="L61" s="216"/>
      <c r="M61" s="216"/>
      <c r="N61" s="207" t="n">
        <v>5138</v>
      </c>
      <c r="O61" s="207" t="n">
        <v>6923</v>
      </c>
      <c r="P61" s="547"/>
      <c r="Q61" s="548"/>
      <c r="R61" s="548" t="n">
        <v>1</v>
      </c>
      <c r="S61" s="207" t="n">
        <f aca="false">(O61-N61)*R61</f>
        <v>1785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156014.8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1141</v>
      </c>
      <c r="C64" s="207"/>
      <c r="D64" s="206" t="n">
        <f aca="false">E64+F64</f>
        <v>79.87</v>
      </c>
      <c r="E64" s="206" t="n">
        <f aca="false">0.04*G64</f>
        <v>45.64</v>
      </c>
      <c r="F64" s="206" t="n">
        <f aca="false">0.03*G64</f>
        <v>34.23</v>
      </c>
      <c r="G64" s="207" t="n">
        <f aca="false">S64</f>
        <v>1141</v>
      </c>
      <c r="H64" s="546" t="n">
        <f aca="false">B64*0.4</f>
        <v>456.4</v>
      </c>
      <c r="I64" s="216"/>
      <c r="J64" s="216"/>
      <c r="K64" s="216"/>
      <c r="L64" s="216"/>
      <c r="M64" s="216"/>
      <c r="N64" s="207" t="n">
        <v>20488</v>
      </c>
      <c r="O64" s="207" t="n">
        <v>21629</v>
      </c>
      <c r="P64" s="547"/>
      <c r="Q64" s="548"/>
      <c r="R64" s="548" t="n">
        <v>1</v>
      </c>
      <c r="S64" s="207" t="n">
        <f aca="false">(O64-N64)*R64</f>
        <v>1141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414234.449999994</v>
      </c>
      <c r="C65" s="389"/>
      <c r="D65" s="389" t="n">
        <f aca="false">E65+F65</f>
        <v>27099.4499999996</v>
      </c>
      <c r="E65" s="389" t="n">
        <f aca="false">0.04*G65</f>
        <v>15485.3999999998</v>
      </c>
      <c r="F65" s="389" t="n">
        <f aca="false">0.03*G65</f>
        <v>11614.0499999998</v>
      </c>
      <c r="G65" s="389" t="n">
        <f aca="false">(S65+S66)</f>
        <v>387134.999999995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78385.07</v>
      </c>
      <c r="O65" s="391" t="n">
        <v>79019.15</v>
      </c>
      <c r="P65" s="390"/>
      <c r="Q65" s="392" t="s">
        <v>835</v>
      </c>
      <c r="R65" s="389" t="n">
        <v>300</v>
      </c>
      <c r="S65" s="393" t="n">
        <f aca="false">(O65-N65)*R65</f>
        <v>190223.999999996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72526.67</v>
      </c>
      <c r="O66" s="391" t="n">
        <v>73183.04</v>
      </c>
      <c r="P66" s="390"/>
      <c r="Q66" s="392" t="s">
        <v>835</v>
      </c>
      <c r="R66" s="389" t="n">
        <v>300</v>
      </c>
      <c r="S66" s="393" t="n">
        <f aca="false">(O66-N66)*R66</f>
        <v>196910.999999999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B65-(B62+B44+B86+'Февраль 2021  '!C328)</f>
        <v>95750.0799999944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7952</v>
      </c>
      <c r="C78" s="207"/>
      <c r="D78" s="206" t="n">
        <f aca="false">E78+F78</f>
        <v>556.64</v>
      </c>
      <c r="E78" s="206" t="n">
        <f aca="false">0.04*G78</f>
        <v>318.08</v>
      </c>
      <c r="F78" s="206" t="n">
        <f aca="false">0.03*G78</f>
        <v>238.56</v>
      </c>
      <c r="G78" s="207" t="n">
        <f aca="false">S78</f>
        <v>7952</v>
      </c>
      <c r="H78" s="546" t="n">
        <f aca="false">B78*0.4</f>
        <v>3180.8</v>
      </c>
      <c r="I78" s="216"/>
      <c r="J78" s="216"/>
      <c r="K78" s="216"/>
      <c r="L78" s="216"/>
      <c r="M78" s="216"/>
      <c r="N78" s="148" t="n">
        <v>96112</v>
      </c>
      <c r="O78" s="32" t="n">
        <v>104064</v>
      </c>
      <c r="P78" s="466"/>
      <c r="Q78" s="498"/>
      <c r="R78" s="498" t="n">
        <v>1</v>
      </c>
      <c r="S78" s="149" t="n">
        <f aca="false">(O78-N78)*R78</f>
        <v>7952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1761.22</v>
      </c>
      <c r="C79" s="206"/>
      <c r="D79" s="206" t="n">
        <f aca="false">E79+F79</f>
        <v>115.22</v>
      </c>
      <c r="E79" s="206" t="n">
        <f aca="false">0.04*G79</f>
        <v>65.84</v>
      </c>
      <c r="F79" s="206" t="n">
        <f aca="false">0.03*G79</f>
        <v>49.38</v>
      </c>
      <c r="G79" s="206" t="n">
        <f aca="false">S79</f>
        <v>1646</v>
      </c>
      <c r="H79" s="206" t="n">
        <f aca="false">0.6*B79</f>
        <v>1056.732</v>
      </c>
      <c r="I79" s="208"/>
      <c r="J79" s="208"/>
      <c r="K79" s="208"/>
      <c r="L79" s="208"/>
      <c r="M79" s="208" t="s">
        <v>170</v>
      </c>
      <c r="N79" s="148" t="n">
        <v>36487</v>
      </c>
      <c r="O79" s="32" t="n">
        <v>38133</v>
      </c>
      <c r="P79" s="204"/>
      <c r="Q79" s="276"/>
      <c r="R79" s="239" t="n">
        <v>1</v>
      </c>
      <c r="S79" s="148" t="n">
        <f aca="false">(O79-N79)*R79</f>
        <v>1646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2077.94</v>
      </c>
      <c r="C80" s="329"/>
      <c r="D80" s="329" t="n">
        <f aca="false">E80+F80</f>
        <v>135.94</v>
      </c>
      <c r="E80" s="329" t="n">
        <f aca="false">0.04*G80</f>
        <v>77.68</v>
      </c>
      <c r="F80" s="329" t="n">
        <f aca="false">0.03*G80</f>
        <v>58.26</v>
      </c>
      <c r="G80" s="329" t="n">
        <f aca="false">S80</f>
        <v>1942</v>
      </c>
      <c r="H80" s="329"/>
      <c r="I80" s="208"/>
      <c r="J80" s="208"/>
      <c r="K80" s="208"/>
      <c r="L80" s="208"/>
      <c r="M80" s="208" t="s">
        <v>340</v>
      </c>
      <c r="N80" s="194" t="n">
        <v>29100</v>
      </c>
      <c r="O80" s="40" t="n">
        <v>31042</v>
      </c>
      <c r="P80" s="237"/>
      <c r="Q80" s="561"/>
      <c r="R80" s="194" t="n">
        <v>1</v>
      </c>
      <c r="S80" s="148" t="n">
        <f aca="false">(O80-N80)*R80</f>
        <v>1942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223.63</v>
      </c>
      <c r="C82" s="329"/>
      <c r="D82" s="329" t="n">
        <f aca="false">E82+F82</f>
        <v>14.63</v>
      </c>
      <c r="E82" s="329" t="n">
        <f aca="false">0.04*G82</f>
        <v>8.36</v>
      </c>
      <c r="F82" s="329" t="n">
        <f aca="false">0.03*G82</f>
        <v>6.27</v>
      </c>
      <c r="G82" s="329" t="n">
        <f aca="false">S82</f>
        <v>209</v>
      </c>
      <c r="H82" s="329"/>
      <c r="I82" s="208"/>
      <c r="J82" s="208"/>
      <c r="K82" s="208"/>
      <c r="L82" s="208"/>
      <c r="M82" s="208" t="s">
        <v>340</v>
      </c>
      <c r="N82" s="194" t="n">
        <v>4916</v>
      </c>
      <c r="O82" s="40" t="n">
        <v>5125</v>
      </c>
      <c r="P82" s="237"/>
      <c r="Q82" s="561"/>
      <c r="R82" s="194" t="n">
        <v>1</v>
      </c>
      <c r="S82" s="194" t="n">
        <f aca="false">O82-N82</f>
        <v>209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1007.94</v>
      </c>
      <c r="C83" s="206"/>
      <c r="D83" s="206" t="n">
        <f aca="false">E83+F83</f>
        <v>65.94</v>
      </c>
      <c r="E83" s="206" t="n">
        <f aca="false">0.04*G83</f>
        <v>37.68</v>
      </c>
      <c r="F83" s="206" t="n">
        <f aca="false">0.03*G83</f>
        <v>28.26</v>
      </c>
      <c r="G83" s="206" t="n">
        <f aca="false">S83</f>
        <v>942</v>
      </c>
      <c r="H83" s="206" t="n">
        <f aca="false">0.6*B83</f>
        <v>604.764</v>
      </c>
      <c r="I83" s="208"/>
      <c r="J83" s="208"/>
      <c r="K83" s="208"/>
      <c r="L83" s="208"/>
      <c r="M83" s="208"/>
      <c r="N83" s="206" t="n">
        <v>24854</v>
      </c>
      <c r="O83" s="130" t="n">
        <v>25796</v>
      </c>
      <c r="P83" s="9"/>
      <c r="Q83" s="151"/>
      <c r="R83" s="206" t="n">
        <v>1</v>
      </c>
      <c r="S83" s="206" t="n">
        <f aca="false">(O83-N83)*R83</f>
        <v>942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298.53</v>
      </c>
      <c r="C84" s="329"/>
      <c r="D84" s="329" t="n">
        <f aca="false">E84+F84</f>
        <v>19.53</v>
      </c>
      <c r="E84" s="329" t="n">
        <f aca="false">0.04*G84</f>
        <v>11.16</v>
      </c>
      <c r="F84" s="329" t="n">
        <f aca="false">0.03*G84</f>
        <v>8.37</v>
      </c>
      <c r="G84" s="329" t="n">
        <f aca="false">S84</f>
        <v>279</v>
      </c>
      <c r="H84" s="329"/>
      <c r="I84" s="208"/>
      <c r="J84" s="208"/>
      <c r="K84" s="208"/>
      <c r="L84" s="208"/>
      <c r="M84" s="208" t="s">
        <v>340</v>
      </c>
      <c r="N84" s="194" t="n">
        <v>13007</v>
      </c>
      <c r="O84" s="40" t="n">
        <v>13286</v>
      </c>
      <c r="P84" s="237"/>
      <c r="Q84" s="561"/>
      <c r="R84" s="194" t="n">
        <v>1</v>
      </c>
      <c r="S84" s="194" t="n">
        <f aca="false">O84-N84</f>
        <v>279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6537</v>
      </c>
      <c r="C85" s="207"/>
      <c r="D85" s="206" t="n">
        <f aca="false">E85+F85</f>
        <v>457.59</v>
      </c>
      <c r="E85" s="206" t="n">
        <f aca="false">0.04*G85</f>
        <v>261.48</v>
      </c>
      <c r="F85" s="206" t="n">
        <f aca="false">0.03*G85</f>
        <v>196.11</v>
      </c>
      <c r="G85" s="207" t="n">
        <f aca="false">S85</f>
        <v>6537</v>
      </c>
      <c r="H85" s="546" t="n">
        <f aca="false">B85*0.4</f>
        <v>2614.8</v>
      </c>
      <c r="I85" s="216"/>
      <c r="J85" s="216"/>
      <c r="K85" s="216"/>
      <c r="L85" s="216"/>
      <c r="M85" s="216"/>
      <c r="N85" s="149" t="n">
        <v>111144</v>
      </c>
      <c r="O85" s="126" t="n">
        <v>117681</v>
      </c>
      <c r="P85" s="466"/>
      <c r="Q85" s="498"/>
      <c r="R85" s="498" t="n">
        <v>1</v>
      </c>
      <c r="S85" s="149" t="n">
        <f aca="false">(O85-N85)*R85</f>
        <v>6537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21499.26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309" activePane="bottomRight" state="frozen"/>
      <selection pane="topLeft" activeCell="A1" activeCellId="0" sqref="A1"/>
      <selection pane="topRight" activeCell="B1" activeCellId="0" sqref="B1"/>
      <selection pane="bottomLeft" activeCell="A309" activeCellId="0" sqref="A309"/>
      <selection pane="bottomRight" activeCell="T323" activeCellId="0" sqref="T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36.43"/>
    <col collapsed="false" customWidth="true" hidden="false" outlineLevel="0" max="4" min="4" style="1" width="19.43"/>
    <col collapsed="false" customWidth="true" hidden="false" outlineLevel="0" max="5" min="5" style="1" width="18.71"/>
    <col collapsed="false" customWidth="true" hidden="false" outlineLevel="0" max="6" min="6" style="1" width="17.14"/>
    <col collapsed="false" customWidth="true" hidden="false" outlineLevel="0" max="7" min="7" style="1" width="20.28"/>
    <col collapsed="false" customWidth="true" hidden="false" outlineLevel="0" max="8" min="8" style="1" width="25.42"/>
    <col collapsed="false" customWidth="true" hidden="false" outlineLevel="0" max="9" min="9" style="1" width="35.57"/>
    <col collapsed="false" customWidth="true" hidden="false" outlineLevel="0" max="10" min="10" style="1" width="0.14"/>
    <col collapsed="false" customWidth="true" hidden="true" outlineLevel="0" max="11" min="11" style="1" width="34"/>
    <col collapsed="false" customWidth="true" hidden="true" outlineLevel="0" max="12" min="12" style="1" width="36.85"/>
    <col collapsed="false" customWidth="true" hidden="true" outlineLevel="0" max="13" min="13" style="1" width="18.14"/>
    <col collapsed="false" customWidth="true" hidden="true" outlineLevel="0" max="14" min="14" style="1" width="18.43"/>
    <col collapsed="false" customWidth="true" hidden="false" outlineLevel="0" max="15" min="15" style="1" width="29.29"/>
    <col collapsed="false" customWidth="true" hidden="false" outlineLevel="0" max="16" min="16" style="1" width="25.57"/>
    <col collapsed="false" customWidth="true" hidden="true" outlineLevel="0" max="17" min="17" style="1" width="0.14"/>
    <col collapsed="false" customWidth="true" hidden="true" outlineLevel="0" max="18" min="18" style="1" width="45.14"/>
    <col collapsed="false" customWidth="true" hidden="false" outlineLevel="0" max="19" min="19" style="1" width="11.43"/>
    <col collapsed="false" customWidth="true" hidden="false" outlineLevel="0" max="20" min="20" style="1" width="23.72"/>
    <col collapsed="false" customWidth="true" hidden="false" outlineLevel="0" max="21" min="21" style="3" width="59.85"/>
    <col collapsed="false" customWidth="true" hidden="false" outlineLevel="0" max="22" min="22" style="4" width="129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4169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4169</v>
      </c>
      <c r="I8" s="148" t="n">
        <f aca="false">0.4*C8</f>
        <v>1667.6</v>
      </c>
      <c r="J8" s="24"/>
      <c r="K8" s="24"/>
      <c r="L8" s="24"/>
      <c r="M8" s="566"/>
      <c r="N8" s="25"/>
      <c r="O8" s="148" t="n">
        <v>601438</v>
      </c>
      <c r="P8" s="148" t="n">
        <v>604520</v>
      </c>
      <c r="Q8" s="204"/>
      <c r="R8" s="226"/>
      <c r="S8" s="148" t="n">
        <v>1</v>
      </c>
      <c r="T8" s="148" t="n">
        <f aca="false">(P8-O8)*S8</f>
        <v>3082</v>
      </c>
      <c r="U8" s="640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275852</v>
      </c>
      <c r="P9" s="194" t="n">
        <v>276939</v>
      </c>
      <c r="Q9" s="204"/>
      <c r="R9" s="567"/>
      <c r="S9" s="194" t="n">
        <v>1</v>
      </c>
      <c r="T9" s="148" t="n">
        <f aca="false">(P9-O9)*S9</f>
        <v>1087</v>
      </c>
      <c r="U9" s="640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16713.5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16713.5</v>
      </c>
      <c r="I10" s="148" t="n">
        <f aca="false">0.4*C10</f>
        <v>6685.4</v>
      </c>
      <c r="J10" s="24"/>
      <c r="K10" s="24"/>
      <c r="L10" s="24"/>
      <c r="M10" s="24"/>
      <c r="N10" s="25"/>
      <c r="O10" s="194" t="n">
        <v>6852.6</v>
      </c>
      <c r="P10" s="194" t="n">
        <v>7624.9</v>
      </c>
      <c r="Q10" s="204"/>
      <c r="R10" s="276"/>
      <c r="S10" s="194" t="n">
        <v>15</v>
      </c>
      <c r="T10" s="148" t="n">
        <f aca="false">(P10-O10)*S10</f>
        <v>11584.5</v>
      </c>
      <c r="U10" s="640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57783</v>
      </c>
      <c r="P11" s="194" t="n">
        <v>62912</v>
      </c>
      <c r="Q11" s="204"/>
      <c r="R11" s="276"/>
      <c r="S11" s="194" t="n">
        <v>1</v>
      </c>
      <c r="T11" s="148" t="n">
        <f aca="false">(P11-O11)*S11</f>
        <v>5129</v>
      </c>
      <c r="U11" s="640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21926.04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6104.00000000001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6104.00000000001</v>
      </c>
      <c r="I14" s="148" t="n">
        <f aca="false">0.4*C14</f>
        <v>2441.6</v>
      </c>
      <c r="J14" s="162" t="s">
        <v>16</v>
      </c>
      <c r="K14" s="162"/>
      <c r="L14" s="162"/>
      <c r="M14" s="25"/>
      <c r="N14" s="25"/>
      <c r="O14" s="148" t="n">
        <v>3559.7</v>
      </c>
      <c r="P14" s="148" t="n">
        <v>3864.9</v>
      </c>
      <c r="Q14" s="226" t="s">
        <v>29</v>
      </c>
      <c r="R14" s="226"/>
      <c r="S14" s="148" t="n">
        <v>20</v>
      </c>
      <c r="T14" s="148" t="n">
        <f aca="false">(P14-O14)*S14</f>
        <v>6104.00000000001</v>
      </c>
      <c r="U14" s="640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1" t="s">
        <v>921</v>
      </c>
      <c r="C15" s="429" t="n">
        <f aca="false">H15+E15</f>
        <v>528</v>
      </c>
      <c r="D15" s="429"/>
      <c r="E15" s="429"/>
      <c r="F15" s="429"/>
      <c r="G15" s="429"/>
      <c r="H15" s="429" t="n">
        <f aca="false">T15</f>
        <v>528</v>
      </c>
      <c r="I15" s="429" t="n">
        <f aca="false">0.2*C15</f>
        <v>105.6</v>
      </c>
      <c r="J15" s="569"/>
      <c r="K15" s="569"/>
      <c r="L15" s="569"/>
      <c r="M15" s="430"/>
      <c r="N15" s="430"/>
      <c r="O15" s="429" t="n">
        <v>654</v>
      </c>
      <c r="P15" s="429" t="n">
        <v>1182</v>
      </c>
      <c r="Q15" s="431" t="s">
        <v>35</v>
      </c>
      <c r="R15" s="431"/>
      <c r="S15" s="429" t="n">
        <v>1</v>
      </c>
      <c r="T15" s="429" t="n">
        <f aca="false">P15-O15</f>
        <v>528</v>
      </c>
      <c r="U15" s="668" t="n">
        <v>1152</v>
      </c>
      <c r="V15" s="571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</f>
        <v>1445</v>
      </c>
      <c r="D16" s="148"/>
      <c r="E16" s="148" t="n">
        <f aca="false">F16+G16</f>
        <v>101.15</v>
      </c>
      <c r="F16" s="148" t="n">
        <f aca="false">0.04*H16</f>
        <v>57.8</v>
      </c>
      <c r="G16" s="148" t="n">
        <f aca="false">0.03*H16</f>
        <v>43.35</v>
      </c>
      <c r="H16" s="148" t="n">
        <f aca="false">T16</f>
        <v>1445</v>
      </c>
      <c r="I16" s="148" t="n">
        <f aca="false">0.6*C16</f>
        <v>867</v>
      </c>
      <c r="J16" s="25"/>
      <c r="K16" s="25"/>
      <c r="L16" s="25"/>
      <c r="M16" s="25"/>
      <c r="N16" s="25"/>
      <c r="O16" s="148" t="n">
        <v>52050</v>
      </c>
      <c r="P16" s="148" t="n">
        <v>53495</v>
      </c>
      <c r="Q16" s="204"/>
      <c r="R16" s="562"/>
      <c r="S16" s="239" t="n">
        <v>1</v>
      </c>
      <c r="T16" s="148" t="n">
        <f aca="false">(P16-O16)*S16</f>
        <v>1445</v>
      </c>
      <c r="U16" s="640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14468</v>
      </c>
      <c r="D17" s="429"/>
      <c r="E17" s="429"/>
      <c r="F17" s="429"/>
      <c r="G17" s="429"/>
      <c r="H17" s="429" t="n">
        <f aca="false">T17</f>
        <v>14468</v>
      </c>
      <c r="I17" s="429" t="n">
        <f aca="false">0.2*C17</f>
        <v>2893.6</v>
      </c>
      <c r="J17" s="569"/>
      <c r="K17" s="569"/>
      <c r="L17" s="569"/>
      <c r="M17" s="430"/>
      <c r="N17" s="430"/>
      <c r="O17" s="429" t="n">
        <v>599043</v>
      </c>
      <c r="P17" s="429" t="n">
        <v>613511</v>
      </c>
      <c r="Q17" s="431" t="s">
        <v>35</v>
      </c>
      <c r="R17" s="431"/>
      <c r="S17" s="429" t="n">
        <v>1</v>
      </c>
      <c r="T17" s="429" t="n">
        <f aca="false">P17-O17</f>
        <v>14468</v>
      </c>
      <c r="U17" s="668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914.259999999999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914.259999999999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891.919</v>
      </c>
      <c r="P18" s="469" t="n">
        <v>914.7755</v>
      </c>
      <c r="Q18" s="226" t="s">
        <v>39</v>
      </c>
      <c r="R18" s="226"/>
      <c r="S18" s="148" t="n">
        <v>40</v>
      </c>
      <c r="T18" s="148" t="n">
        <f aca="false">(P18-O18)*S18</f>
        <v>914.259999999999</v>
      </c>
      <c r="U18" s="640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640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18492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18492</v>
      </c>
      <c r="I21" s="148" t="n">
        <f aca="false">0.4*C21</f>
        <v>7396.8</v>
      </c>
      <c r="J21" s="25"/>
      <c r="K21" s="162"/>
      <c r="L21" s="162"/>
      <c r="M21" s="25"/>
      <c r="N21" s="25"/>
      <c r="O21" s="148" t="n">
        <v>3598</v>
      </c>
      <c r="P21" s="148" t="n">
        <v>4522.6</v>
      </c>
      <c r="Q21" s="259"/>
      <c r="R21" s="259"/>
      <c r="S21" s="148" t="n">
        <v>20</v>
      </c>
      <c r="T21" s="148" t="n">
        <f aca="false">(P21-O21)*S21</f>
        <v>18492</v>
      </c>
      <c r="U21" s="640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26675</v>
      </c>
      <c r="P22" s="148" t="n">
        <v>26829</v>
      </c>
      <c r="Q22" s="204"/>
      <c r="R22" s="562"/>
      <c r="S22" s="239" t="n">
        <v>1</v>
      </c>
      <c r="T22" s="148" t="n">
        <f aca="false">(P22-O22)*S22</f>
        <v>154</v>
      </c>
      <c r="U22" s="640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6" t="s">
        <v>51</v>
      </c>
      <c r="C25" s="148" t="n">
        <f aca="false">H25+E25</f>
        <v>20879.9999999996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20879.9999999996</v>
      </c>
      <c r="I25" s="148" t="n">
        <f aca="false">0.4*C25</f>
        <v>8351.99999999983</v>
      </c>
      <c r="J25" s="162"/>
      <c r="K25" s="162"/>
      <c r="L25" s="162"/>
      <c r="M25" s="25"/>
      <c r="N25" s="25"/>
      <c r="O25" s="148" t="n">
        <v>47503.8</v>
      </c>
      <c r="P25" s="148" t="n">
        <v>47573.4</v>
      </c>
      <c r="Q25" s="226" t="s">
        <v>52</v>
      </c>
      <c r="R25" s="226"/>
      <c r="S25" s="148" t="n">
        <v>300</v>
      </c>
      <c r="T25" s="148" t="n">
        <f aca="false">(P25-O25)*S25</f>
        <v>20879.9999999996</v>
      </c>
      <c r="U25" s="640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9036.00000000002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9036.00000000002</v>
      </c>
      <c r="I27" s="148" t="n">
        <f aca="false">0.4*C27</f>
        <v>3614.40000000001</v>
      </c>
      <c r="J27" s="162"/>
      <c r="K27" s="162"/>
      <c r="L27" s="162"/>
      <c r="M27" s="25"/>
      <c r="N27" s="25"/>
      <c r="O27" s="148" t="n">
        <v>3318.2</v>
      </c>
      <c r="P27" s="148" t="n">
        <v>3393.5</v>
      </c>
      <c r="Q27" s="204"/>
      <c r="R27" s="576"/>
      <c r="S27" s="148" t="n">
        <v>120</v>
      </c>
      <c r="T27" s="148" t="n">
        <f aca="false">(P27-O27)*S27</f>
        <v>9036.00000000002</v>
      </c>
      <c r="U27" s="671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1391.99999999987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1391.99999999987</v>
      </c>
      <c r="I28" s="148" t="n">
        <f aca="false">0.4*C28</f>
        <v>556.799999999948</v>
      </c>
      <c r="J28" s="162"/>
      <c r="K28" s="162"/>
      <c r="L28" s="162"/>
      <c r="M28" s="25"/>
      <c r="N28" s="25"/>
      <c r="O28" s="148" t="n">
        <v>14965.5</v>
      </c>
      <c r="P28" s="148" t="n">
        <v>15098.4</v>
      </c>
      <c r="Q28" s="204"/>
      <c r="R28" s="576"/>
      <c r="S28" s="148" t="n">
        <v>300</v>
      </c>
      <c r="T28" s="148" t="n">
        <f aca="false">(P28-O28)*S28-T32-T27</f>
        <v>1391.99999999987</v>
      </c>
      <c r="U28" s="640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25574.8404000001</v>
      </c>
      <c r="D30" s="148"/>
      <c r="E30" s="148" t="n">
        <f aca="false">F30+G30</f>
        <v>1673.1204</v>
      </c>
      <c r="F30" s="148" t="n">
        <f aca="false">0.04*H30</f>
        <v>956.068800000002</v>
      </c>
      <c r="G30" s="148" t="n">
        <f aca="false">0.03*H30</f>
        <v>717.051600000002</v>
      </c>
      <c r="H30" s="148" t="n">
        <f aca="false">T30</f>
        <v>23901.7200000001</v>
      </c>
      <c r="I30" s="148" t="n">
        <f aca="false">T31</f>
        <v>61823.9999999999</v>
      </c>
      <c r="J30" s="162"/>
      <c r="K30" s="162"/>
      <c r="L30" s="162"/>
      <c r="M30" s="25"/>
      <c r="N30" s="25"/>
      <c r="O30" s="148" t="n">
        <v>41232.831</v>
      </c>
      <c r="P30" s="148" t="n">
        <v>41631.193</v>
      </c>
      <c r="Q30" s="204"/>
      <c r="R30" s="362"/>
      <c r="S30" s="148" t="n">
        <v>60</v>
      </c>
      <c r="T30" s="148" t="n">
        <f aca="false">(P30-O30)*S30</f>
        <v>23901.7200000001</v>
      </c>
      <c r="U30" s="640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61823.9999999999</v>
      </c>
      <c r="D31" s="148"/>
      <c r="E31" s="148" t="n">
        <f aca="false">F31+G31</f>
        <v>4327.68</v>
      </c>
      <c r="F31" s="148" t="n">
        <f aca="false">0.04*H31</f>
        <v>2472.96</v>
      </c>
      <c r="G31" s="148" t="n">
        <f aca="false">0.03*H31</f>
        <v>1854.72</v>
      </c>
      <c r="H31" s="148" t="n">
        <f aca="false">T31</f>
        <v>61823.9999999999</v>
      </c>
      <c r="I31" s="148" t="n">
        <f aca="false">0.6*C31</f>
        <v>37094.4</v>
      </c>
      <c r="J31" s="25"/>
      <c r="K31" s="25"/>
      <c r="L31" s="25"/>
      <c r="M31" s="25"/>
      <c r="N31" s="25"/>
      <c r="O31" s="148" t="n">
        <v>8736.1</v>
      </c>
      <c r="P31" s="148" t="n">
        <v>9122.5</v>
      </c>
      <c r="Q31" s="204"/>
      <c r="R31" s="562"/>
      <c r="S31" s="239" t="n">
        <v>160</v>
      </c>
      <c r="T31" s="148" t="n">
        <f aca="false">(P31-O31)*S31</f>
        <v>61823.9999999999</v>
      </c>
      <c r="U31" s="640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940</v>
      </c>
      <c r="C32" s="148" t="n">
        <f aca="false">H32+E32</f>
        <v>31502.94</v>
      </c>
      <c r="D32" s="148"/>
      <c r="E32" s="148" t="n">
        <f aca="false">F32+G32</f>
        <v>2060.94</v>
      </c>
      <c r="F32" s="148" t="n">
        <f aca="false">0.04*H32</f>
        <v>1177.68</v>
      </c>
      <c r="G32" s="148" t="n">
        <f aca="false">0.03*H32</f>
        <v>883.26</v>
      </c>
      <c r="H32" s="148" t="n">
        <f aca="false">T32</f>
        <v>29442</v>
      </c>
      <c r="I32" s="190" t="n">
        <f aca="false">T33-I34</f>
        <v>1732</v>
      </c>
      <c r="J32" s="162"/>
      <c r="K32" s="162"/>
      <c r="L32" s="162"/>
      <c r="M32" s="25"/>
      <c r="N32" s="25"/>
      <c r="O32" s="148" t="n">
        <v>353.3</v>
      </c>
      <c r="P32" s="148" t="n">
        <v>844</v>
      </c>
      <c r="Q32" s="204"/>
      <c r="R32" s="362"/>
      <c r="S32" s="148" t="n">
        <v>60</v>
      </c>
      <c r="T32" s="148" t="n">
        <f aca="false">(P32-O32)*S32</f>
        <v>29442</v>
      </c>
      <c r="U32" s="640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1" t="s">
        <v>69</v>
      </c>
      <c r="C33" s="148" t="n">
        <f aca="false">H33+E33</f>
        <v>1853.24</v>
      </c>
      <c r="D33" s="148"/>
      <c r="E33" s="148" t="n">
        <f aca="false">F33+G33</f>
        <v>121.24</v>
      </c>
      <c r="F33" s="148" t="n">
        <f aca="false">0.04*H33</f>
        <v>69.28</v>
      </c>
      <c r="G33" s="148" t="n">
        <f aca="false">0.03*H33</f>
        <v>51.96</v>
      </c>
      <c r="H33" s="148" t="n">
        <f aca="false">T33</f>
        <v>1732</v>
      </c>
      <c r="I33" s="148" t="n">
        <f aca="false">0.6*C33</f>
        <v>1111.944</v>
      </c>
      <c r="J33" s="25"/>
      <c r="K33" s="25"/>
      <c r="L33" s="25"/>
      <c r="M33" s="25"/>
      <c r="N33" s="25"/>
      <c r="O33" s="148" t="n">
        <v>27695</v>
      </c>
      <c r="P33" s="148" t="n">
        <v>29427</v>
      </c>
      <c r="Q33" s="204"/>
      <c r="R33" s="562"/>
      <c r="S33" s="239" t="n">
        <v>1</v>
      </c>
      <c r="T33" s="148" t="n">
        <f aca="false">(P33-O33)*S33</f>
        <v>1732</v>
      </c>
      <c r="U33" s="640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05"/>
      <c r="C34" s="429"/>
      <c r="D34" s="429"/>
      <c r="E34" s="429"/>
      <c r="F34" s="429"/>
      <c r="G34" s="429"/>
      <c r="H34" s="429"/>
      <c r="I34" s="429"/>
      <c r="J34" s="569"/>
      <c r="K34" s="569"/>
      <c r="L34" s="569"/>
      <c r="M34" s="430"/>
      <c r="N34" s="430"/>
      <c r="O34" s="429"/>
      <c r="P34" s="429"/>
      <c r="Q34" s="506"/>
      <c r="R34" s="570"/>
      <c r="S34" s="429"/>
      <c r="T34" s="429"/>
      <c r="U34" s="668"/>
      <c r="V34" s="433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460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460</v>
      </c>
      <c r="I35" s="148" t="n">
        <f aca="false">0.4*C35</f>
        <v>184</v>
      </c>
      <c r="J35" s="162"/>
      <c r="K35" s="162"/>
      <c r="L35" s="162"/>
      <c r="M35" s="25"/>
      <c r="N35" s="25"/>
      <c r="O35" s="148" t="n">
        <v>5542</v>
      </c>
      <c r="P35" s="148" t="n">
        <v>6002</v>
      </c>
      <c r="Q35" s="204"/>
      <c r="R35" s="576"/>
      <c r="S35" s="148" t="n">
        <v>1</v>
      </c>
      <c r="T35" s="148" t="n">
        <f aca="false">(P35-O35)*S35</f>
        <v>460</v>
      </c>
      <c r="U35" s="668" t="n">
        <v>9051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14344.9999999999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14344.9999999999</v>
      </c>
      <c r="I36" s="148" t="n">
        <f aca="false">0.4*C36</f>
        <v>5737.99999999998</v>
      </c>
      <c r="J36" s="162"/>
      <c r="K36" s="162"/>
      <c r="L36" s="162"/>
      <c r="M36" s="25"/>
      <c r="N36" s="25"/>
      <c r="O36" s="148" t="n">
        <v>29108.7</v>
      </c>
      <c r="P36" s="148" t="n">
        <v>29299</v>
      </c>
      <c r="Q36" s="204"/>
      <c r="R36" s="276"/>
      <c r="S36" s="148" t="n">
        <v>80</v>
      </c>
      <c r="T36" s="148" t="n">
        <f aca="false">(P36-O36)*S36-T35-T271-T272-T270-T279-T280-T282-T284</f>
        <v>14344.9999999999</v>
      </c>
      <c r="U36" s="640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226.84</v>
      </c>
      <c r="D37" s="148"/>
      <c r="E37" s="148" t="n">
        <f aca="false">F37+G37</f>
        <v>14.84</v>
      </c>
      <c r="F37" s="148" t="n">
        <f aca="false">0.04*H37</f>
        <v>8.48</v>
      </c>
      <c r="G37" s="148" t="n">
        <f aca="false">0.03*H37</f>
        <v>6.36</v>
      </c>
      <c r="H37" s="148" t="n">
        <f aca="false">T37</f>
        <v>212</v>
      </c>
      <c r="I37" s="148" t="n">
        <f aca="false">0.6*C37</f>
        <v>136.104</v>
      </c>
      <c r="J37" s="25"/>
      <c r="K37" s="25"/>
      <c r="L37" s="25"/>
      <c r="M37" s="25"/>
      <c r="N37" s="25"/>
      <c r="O37" s="148" t="n">
        <v>78722</v>
      </c>
      <c r="P37" s="148" t="n">
        <v>78934</v>
      </c>
      <c r="Q37" s="204"/>
      <c r="R37" s="562"/>
      <c r="S37" s="239" t="n">
        <v>1</v>
      </c>
      <c r="T37" s="148" t="n">
        <f aca="false">(P37-O37)*S37</f>
        <v>212</v>
      </c>
      <c r="U37" s="640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1430.58999999995</v>
      </c>
      <c r="D39" s="148"/>
      <c r="E39" s="148" t="n">
        <f aca="false">F39+G39</f>
        <v>93.5899999999969</v>
      </c>
      <c r="F39" s="148" t="n">
        <f aca="false">0.04*H39</f>
        <v>53.4799999999983</v>
      </c>
      <c r="G39" s="149" t="n">
        <f aca="false">0.03*H39</f>
        <v>40.1099999999987</v>
      </c>
      <c r="H39" s="148" t="n">
        <f aca="false">T39-H214-H216-H215-H213-H188-H169-H232-H233</f>
        <v>1336.99999999996</v>
      </c>
      <c r="I39" s="148" t="n">
        <f aca="false">0.4*C39</f>
        <v>572.235999999981</v>
      </c>
      <c r="J39" s="162"/>
      <c r="K39" s="162"/>
      <c r="L39" s="162"/>
      <c r="M39" s="25"/>
      <c r="N39" s="25"/>
      <c r="O39" s="579" t="n">
        <v>15936.6</v>
      </c>
      <c r="P39" s="579" t="n">
        <v>16104.3</v>
      </c>
      <c r="Q39" s="204"/>
      <c r="R39" s="226"/>
      <c r="S39" s="148" t="n">
        <v>40</v>
      </c>
      <c r="T39" s="148" t="n">
        <f aca="false">(P39-O39)*S39</f>
        <v>6707.99999999996</v>
      </c>
      <c r="U39" s="640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770.4</v>
      </c>
      <c r="D40" s="148"/>
      <c r="E40" s="148" t="n">
        <f aca="false">F40+G40</f>
        <v>50.4</v>
      </c>
      <c r="F40" s="148" t="n">
        <f aca="false">0.04*H40</f>
        <v>28.8</v>
      </c>
      <c r="G40" s="149" t="n">
        <f aca="false">0.03*H40</f>
        <v>21.6</v>
      </c>
      <c r="H40" s="148" t="n">
        <f aca="false">T40-T232</f>
        <v>720</v>
      </c>
      <c r="I40" s="148" t="n">
        <f aca="false">0.4*C40</f>
        <v>308.16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4"/>
      <c r="R40" s="226"/>
      <c r="S40" s="148" t="n">
        <v>40</v>
      </c>
      <c r="T40" s="148" t="n">
        <f aca="false">(P40-O40)*S40</f>
        <v>3080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1241</v>
      </c>
      <c r="D41" s="207"/>
      <c r="E41" s="206" t="n">
        <f aca="false">F41+G41</f>
        <v>86.87</v>
      </c>
      <c r="F41" s="206" t="n">
        <f aca="false">0.04*H41</f>
        <v>49.64</v>
      </c>
      <c r="G41" s="206" t="n">
        <f aca="false">0.03*H41</f>
        <v>37.23</v>
      </c>
      <c r="H41" s="207" t="n">
        <f aca="false">T41</f>
        <v>1241</v>
      </c>
      <c r="I41" s="546" t="n">
        <f aca="false">C41*0.4</f>
        <v>496.4</v>
      </c>
      <c r="J41" s="216"/>
      <c r="K41" s="216"/>
      <c r="L41" s="216"/>
      <c r="M41" s="216"/>
      <c r="N41" s="216"/>
      <c r="O41" s="207" t="n">
        <v>21629</v>
      </c>
      <c r="P41" s="207" t="n">
        <v>22870</v>
      </c>
      <c r="Q41" s="547"/>
      <c r="R41" s="548"/>
      <c r="S41" s="548" t="n">
        <v>1</v>
      </c>
      <c r="T41" s="207" t="n">
        <f aca="false">(P41-O41)*S41</f>
        <v>1241</v>
      </c>
      <c r="U41" s="673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2469</v>
      </c>
      <c r="D42" s="149"/>
      <c r="E42" s="148" t="n">
        <f aca="false">F42+G42</f>
        <v>172.83</v>
      </c>
      <c r="F42" s="148" t="n">
        <f aca="false">0.04*H42</f>
        <v>98.76</v>
      </c>
      <c r="G42" s="148" t="n">
        <f aca="false">0.03*H42</f>
        <v>74.07</v>
      </c>
      <c r="H42" s="149" t="n">
        <f aca="false">T42</f>
        <v>2469</v>
      </c>
      <c r="I42" s="579" t="n">
        <f aca="false">C42*0.4</f>
        <v>987.6</v>
      </c>
      <c r="J42" s="162"/>
      <c r="K42" s="162"/>
      <c r="L42" s="162"/>
      <c r="M42" s="162"/>
      <c r="N42" s="162"/>
      <c r="O42" s="149" t="n">
        <v>38516</v>
      </c>
      <c r="P42" s="149" t="n">
        <v>40985</v>
      </c>
      <c r="Q42" s="466"/>
      <c r="R42" s="498"/>
      <c r="S42" s="498" t="n">
        <v>1</v>
      </c>
      <c r="T42" s="149" t="n">
        <f aca="false">(P42-O42)*S42</f>
        <v>2469</v>
      </c>
      <c r="U42" s="640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646</v>
      </c>
      <c r="D43" s="148"/>
      <c r="E43" s="148"/>
      <c r="F43" s="148"/>
      <c r="G43" s="149" t="n">
        <v>0</v>
      </c>
      <c r="H43" s="148" t="n">
        <f aca="false">T43</f>
        <v>646</v>
      </c>
      <c r="I43" s="148" t="n">
        <f aca="false">0.4*C43</f>
        <v>258.4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355.3</v>
      </c>
      <c r="O43" s="148" t="n">
        <v>46250</v>
      </c>
      <c r="P43" s="148" t="n">
        <v>46896</v>
      </c>
      <c r="Q43" s="204"/>
      <c r="R43" s="276"/>
      <c r="S43" s="148" t="n">
        <v>1</v>
      </c>
      <c r="T43" s="148" t="n">
        <f aca="false">(P43-O43)*S43</f>
        <v>646</v>
      </c>
      <c r="U43" s="640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24002.7108000007</v>
      </c>
      <c r="D44" s="190"/>
      <c r="E44" s="190" t="n">
        <f aca="false">F44+G44</f>
        <v>1570.27080000004</v>
      </c>
      <c r="F44" s="190" t="n">
        <f aca="false">0.04*H44</f>
        <v>897.297600000026</v>
      </c>
      <c r="G44" s="190" t="n">
        <f aca="false">0.03*H44</f>
        <v>672.973200000019</v>
      </c>
      <c r="H44" s="190" t="n">
        <f aca="false">T44</f>
        <v>22432.4400000006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40231.323</v>
      </c>
      <c r="P44" s="148" t="n">
        <v>40418.26</v>
      </c>
      <c r="Q44" s="25" t="s">
        <v>35</v>
      </c>
      <c r="R44" s="226"/>
      <c r="S44" s="239" t="n">
        <v>120</v>
      </c>
      <c r="T44" s="148" t="n">
        <f aca="false">(P44-O44)*S44</f>
        <v>22432.4400000006</v>
      </c>
      <c r="U44" s="640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1216</v>
      </c>
      <c r="D45" s="206"/>
      <c r="E45" s="206"/>
      <c r="F45" s="206"/>
      <c r="G45" s="207" t="n">
        <v>0</v>
      </c>
      <c r="H45" s="206" t="n">
        <f aca="false">T45</f>
        <v>1216</v>
      </c>
      <c r="I45" s="206" t="n">
        <f aca="false">0.4*C45</f>
        <v>486.4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668.8</v>
      </c>
      <c r="O45" s="206" t="n">
        <v>289302</v>
      </c>
      <c r="P45" s="206" t="n">
        <v>290518</v>
      </c>
      <c r="Q45" s="9"/>
      <c r="R45" s="151"/>
      <c r="S45" s="206" t="n">
        <v>1</v>
      </c>
      <c r="T45" s="206" t="n">
        <f aca="false">(P45-O45)*S45</f>
        <v>1216</v>
      </c>
      <c r="U45" s="673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58</v>
      </c>
      <c r="D46" s="149"/>
      <c r="E46" s="148" t="n">
        <f aca="false">F46+G46</f>
        <v>4.06</v>
      </c>
      <c r="F46" s="148" t="n">
        <f aca="false">0.04*H46</f>
        <v>2.32</v>
      </c>
      <c r="G46" s="148" t="n">
        <f aca="false">0.03*H46</f>
        <v>1.74</v>
      </c>
      <c r="H46" s="149" t="n">
        <f aca="false">T46</f>
        <v>58</v>
      </c>
      <c r="I46" s="579" t="n">
        <f aca="false">C46*0.4</f>
        <v>23.2</v>
      </c>
      <c r="J46" s="162"/>
      <c r="K46" s="162"/>
      <c r="L46" s="162"/>
      <c r="M46" s="162"/>
      <c r="N46" s="162"/>
      <c r="O46" s="149" t="n">
        <v>2474</v>
      </c>
      <c r="P46" s="149" t="n">
        <v>2532</v>
      </c>
      <c r="Q46" s="466"/>
      <c r="R46" s="498"/>
      <c r="S46" s="498" t="n">
        <v>1</v>
      </c>
      <c r="T46" s="149" t="n">
        <f aca="false">(P46-O46)*S46</f>
        <v>58</v>
      </c>
      <c r="U46" s="640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7412</v>
      </c>
      <c r="D47" s="149"/>
      <c r="E47" s="148" t="n">
        <f aca="false">F47+G47</f>
        <v>518.84</v>
      </c>
      <c r="F47" s="148" t="n">
        <f aca="false">0.04*H47</f>
        <v>296.48</v>
      </c>
      <c r="G47" s="148" t="n">
        <f aca="false">0.03*H47</f>
        <v>222.36</v>
      </c>
      <c r="H47" s="149" t="n">
        <f aca="false">T47</f>
        <v>7412</v>
      </c>
      <c r="I47" s="579" t="n">
        <f aca="false">C47*0.4</f>
        <v>2964.8</v>
      </c>
      <c r="J47" s="162"/>
      <c r="K47" s="162"/>
      <c r="L47" s="162"/>
      <c r="M47" s="162"/>
      <c r="N47" s="162"/>
      <c r="O47" s="149" t="n">
        <v>117681</v>
      </c>
      <c r="P47" s="149" t="n">
        <v>125093</v>
      </c>
      <c r="Q47" s="466"/>
      <c r="R47" s="498"/>
      <c r="S47" s="498" t="n">
        <v>1</v>
      </c>
      <c r="T47" s="149" t="n">
        <f aca="false">(P47-O47)*S47</f>
        <v>7412</v>
      </c>
      <c r="U47" s="640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8680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8680</v>
      </c>
      <c r="I48" s="148" t="n">
        <f aca="false">0.4*C48</f>
        <v>3472</v>
      </c>
      <c r="J48" s="162"/>
      <c r="K48" s="162"/>
      <c r="L48" s="162"/>
      <c r="M48" s="25"/>
      <c r="N48" s="25"/>
      <c r="O48" s="148" t="n">
        <v>104064</v>
      </c>
      <c r="P48" s="148" t="n">
        <v>112744</v>
      </c>
      <c r="Q48" s="204"/>
      <c r="R48" s="576"/>
      <c r="S48" s="148" t="n">
        <v>1</v>
      </c>
      <c r="T48" s="148" t="n">
        <f aca="false">(P48-O48)*S48</f>
        <v>8680</v>
      </c>
      <c r="U48" s="668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2889</v>
      </c>
      <c r="D49" s="149"/>
      <c r="E49" s="148" t="n">
        <f aca="false">F49+G49</f>
        <v>202.23</v>
      </c>
      <c r="F49" s="148" t="n">
        <f aca="false">0.04*H49</f>
        <v>115.56</v>
      </c>
      <c r="G49" s="148" t="n">
        <f aca="false">0.03*H49</f>
        <v>86.67</v>
      </c>
      <c r="H49" s="149" t="n">
        <f aca="false">T49</f>
        <v>2889</v>
      </c>
      <c r="I49" s="579" t="n">
        <f aca="false">C49*0.4</f>
        <v>1155.6</v>
      </c>
      <c r="J49" s="162"/>
      <c r="K49" s="162"/>
      <c r="L49" s="162"/>
      <c r="M49" s="162"/>
      <c r="N49" s="162"/>
      <c r="O49" s="149" t="n">
        <v>70937</v>
      </c>
      <c r="P49" s="149" t="n">
        <v>75030</v>
      </c>
      <c r="Q49" s="466"/>
      <c r="R49" s="498"/>
      <c r="S49" s="498" t="n">
        <v>1</v>
      </c>
      <c r="T49" s="149" t="n">
        <f aca="false">(P49-O49)*S49-T225-T223-T227-T226-T228</f>
        <v>2889</v>
      </c>
      <c r="U49" s="640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10443.2</v>
      </c>
      <c r="D53" s="393"/>
      <c r="E53" s="393" t="n">
        <f aca="false">F53+G53</f>
        <v>683.2</v>
      </c>
      <c r="F53" s="393" t="n">
        <f aca="false">0.04*H53</f>
        <v>390.4</v>
      </c>
      <c r="G53" s="393" t="n">
        <f aca="false">0.03*H53</f>
        <v>292.8</v>
      </c>
      <c r="H53" s="393" t="n">
        <f aca="false">T53</f>
        <v>9760</v>
      </c>
      <c r="I53" s="393" t="n">
        <f aca="false">0.6*C53</f>
        <v>6265.92</v>
      </c>
      <c r="J53" s="532"/>
      <c r="K53" s="532"/>
      <c r="L53" s="532"/>
      <c r="M53" s="532"/>
      <c r="N53" s="532"/>
      <c r="O53" s="393" t="n">
        <v>28052</v>
      </c>
      <c r="P53" s="393" t="n">
        <v>28296</v>
      </c>
      <c r="Q53" s="390"/>
      <c r="R53" s="392"/>
      <c r="S53" s="533" t="n">
        <v>40</v>
      </c>
      <c r="T53" s="393" t="n">
        <f aca="false">(P53-O53)*S53</f>
        <v>9760</v>
      </c>
      <c r="U53" s="640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312749.3412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3037</v>
      </c>
      <c r="D57" s="149"/>
      <c r="E57" s="148" t="n">
        <f aca="false">F57+G57</f>
        <v>212.59</v>
      </c>
      <c r="F57" s="148" t="n">
        <f aca="false">0.04*H57</f>
        <v>121.48</v>
      </c>
      <c r="G57" s="148" t="n">
        <f aca="false">0.03*H57</f>
        <v>91.11</v>
      </c>
      <c r="H57" s="149" t="n">
        <f aca="false">T57</f>
        <v>3037</v>
      </c>
      <c r="I57" s="579" t="n">
        <f aca="false">C57*0.4</f>
        <v>1214.8</v>
      </c>
      <c r="J57" s="162"/>
      <c r="K57" s="162"/>
      <c r="L57" s="162"/>
      <c r="M57" s="162"/>
      <c r="N57" s="162"/>
      <c r="O57" s="149" t="n">
        <v>385035</v>
      </c>
      <c r="P57" s="149" t="n">
        <v>388072</v>
      </c>
      <c r="Q57" s="466"/>
      <c r="R57" s="498"/>
      <c r="S57" s="498" t="n">
        <v>1</v>
      </c>
      <c r="T57" s="149" t="n">
        <f aca="false">(P57-O57)*S57</f>
        <v>3037</v>
      </c>
      <c r="U57" s="640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14235.56</v>
      </c>
      <c r="D58" s="149"/>
      <c r="E58" s="148"/>
      <c r="F58" s="148"/>
      <c r="G58" s="148"/>
      <c r="H58" s="149" t="n">
        <f aca="false">T58</f>
        <v>14235.56</v>
      </c>
      <c r="I58" s="149" t="n">
        <f aca="false">T59</f>
        <v>1364</v>
      </c>
      <c r="J58" s="162"/>
      <c r="K58" s="162"/>
      <c r="L58" s="162"/>
      <c r="M58" s="162"/>
      <c r="N58" s="162"/>
      <c r="O58" s="149" t="n">
        <v>21142.413</v>
      </c>
      <c r="P58" s="149" t="n">
        <v>21489.02</v>
      </c>
      <c r="Q58" s="466"/>
      <c r="R58" s="498"/>
      <c r="S58" s="498" t="n">
        <v>80</v>
      </c>
      <c r="T58" s="149" t="n">
        <f aca="false">(P58-O58)*S58-T624</f>
        <v>14235.56</v>
      </c>
      <c r="U58" s="640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1364</v>
      </c>
      <c r="D59" s="149"/>
      <c r="E59" s="148" t="n">
        <f aca="false">F59+G59</f>
        <v>95.48</v>
      </c>
      <c r="F59" s="148" t="n">
        <f aca="false">0.04*H59</f>
        <v>54.56</v>
      </c>
      <c r="G59" s="148" t="n">
        <f aca="false">0.03*H59</f>
        <v>40.92</v>
      </c>
      <c r="H59" s="149" t="n">
        <f aca="false">T59</f>
        <v>1364</v>
      </c>
      <c r="I59" s="579" t="n">
        <f aca="false">C59*0.4</f>
        <v>545.6</v>
      </c>
      <c r="J59" s="162"/>
      <c r="K59" s="162"/>
      <c r="L59" s="162"/>
      <c r="M59" s="162"/>
      <c r="N59" s="162"/>
      <c r="O59" s="149" t="n">
        <v>12979</v>
      </c>
      <c r="P59" s="149" t="n">
        <v>14343</v>
      </c>
      <c r="Q59" s="466"/>
      <c r="R59" s="498"/>
      <c r="S59" s="498" t="n">
        <v>1</v>
      </c>
      <c r="T59" s="149" t="n">
        <f aca="false">(P59-O59)*S59</f>
        <v>1364</v>
      </c>
      <c r="U59" s="640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11967</v>
      </c>
      <c r="D60" s="149"/>
      <c r="E60" s="148"/>
      <c r="F60" s="148"/>
      <c r="G60" s="148"/>
      <c r="H60" s="149" t="n">
        <f aca="false">T60</f>
        <v>11967</v>
      </c>
      <c r="I60" s="149" t="n">
        <f aca="false">T61</f>
        <v>11138</v>
      </c>
      <c r="J60" s="162"/>
      <c r="K60" s="162"/>
      <c r="L60" s="162"/>
      <c r="M60" s="162"/>
      <c r="N60" s="162"/>
      <c r="O60" s="149" t="n">
        <v>5612.04</v>
      </c>
      <c r="P60" s="149" t="n">
        <v>5811.49</v>
      </c>
      <c r="Q60" s="466"/>
      <c r="R60" s="498"/>
      <c r="S60" s="498" t="n">
        <v>60</v>
      </c>
      <c r="T60" s="149" t="n">
        <f aca="false">(P60-O60)*S60</f>
        <v>11967</v>
      </c>
      <c r="U60" s="640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11138</v>
      </c>
      <c r="D61" s="149"/>
      <c r="E61" s="148"/>
      <c r="F61" s="148"/>
      <c r="G61" s="148"/>
      <c r="H61" s="149" t="n">
        <f aca="false">T61</f>
        <v>11138</v>
      </c>
      <c r="I61" s="149" t="n">
        <f aca="false">T62</f>
        <v>3505</v>
      </c>
      <c r="J61" s="162"/>
      <c r="K61" s="162"/>
      <c r="L61" s="162"/>
      <c r="M61" s="162"/>
      <c r="N61" s="162"/>
      <c r="O61" s="149" t="n">
        <v>1002.6</v>
      </c>
      <c r="P61" s="149" t="n">
        <v>1154.4</v>
      </c>
      <c r="Q61" s="466"/>
      <c r="R61" s="498"/>
      <c r="S61" s="498" t="n">
        <v>120</v>
      </c>
      <c r="T61" s="149" t="n">
        <f aca="false">(P61-O61)*S61-T636-T59-T65-T62</f>
        <v>11138</v>
      </c>
      <c r="U61" s="640"/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3505</v>
      </c>
      <c r="D62" s="149"/>
      <c r="E62" s="148"/>
      <c r="F62" s="148"/>
      <c r="G62" s="148"/>
      <c r="H62" s="149" t="n">
        <f aca="false">T62</f>
        <v>3505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16421</v>
      </c>
      <c r="P62" s="149" t="n">
        <v>19926</v>
      </c>
      <c r="Q62" s="466"/>
      <c r="R62" s="498"/>
      <c r="S62" s="498" t="n">
        <v>1</v>
      </c>
      <c r="T62" s="149" t="n">
        <f aca="false">(P62-O62)*S62</f>
        <v>3505</v>
      </c>
      <c r="U62" s="668"/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668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626.000000000004</v>
      </c>
      <c r="D64" s="586"/>
      <c r="E64" s="194"/>
      <c r="F64" s="194"/>
      <c r="G64" s="194"/>
      <c r="H64" s="586" t="n">
        <f aca="false">T64</f>
        <v>626.000000000004</v>
      </c>
      <c r="I64" s="586" t="n">
        <f aca="false">T64*0.3</f>
        <v>187.800000000001</v>
      </c>
      <c r="J64" s="162"/>
      <c r="K64" s="162"/>
      <c r="L64" s="162"/>
      <c r="M64" s="162"/>
      <c r="N64" s="162"/>
      <c r="O64" s="587" t="n">
        <v>3955</v>
      </c>
      <c r="P64" s="587" t="n">
        <v>3986.3</v>
      </c>
      <c r="Q64" s="466"/>
      <c r="R64" s="588"/>
      <c r="S64" s="364" t="n">
        <v>20</v>
      </c>
      <c r="T64" s="586" t="n">
        <f aca="false">(P64-O64)*S64</f>
        <v>626.000000000004</v>
      </c>
      <c r="U64" s="640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2209</v>
      </c>
      <c r="D65" s="149"/>
      <c r="E65" s="148"/>
      <c r="F65" s="148"/>
      <c r="G65" s="148"/>
      <c r="H65" s="149" t="n">
        <f aca="false">T65</f>
        <v>2209</v>
      </c>
      <c r="I65" s="149" t="n">
        <f aca="false">T65*0.3</f>
        <v>662.7</v>
      </c>
      <c r="J65" s="226"/>
      <c r="K65" s="226"/>
      <c r="L65" s="226"/>
      <c r="M65" s="226"/>
      <c r="N65" s="226"/>
      <c r="O65" s="148" t="n">
        <v>219633</v>
      </c>
      <c r="P65" s="148" t="n">
        <v>221842</v>
      </c>
      <c r="Q65" s="149"/>
      <c r="R65" s="149"/>
      <c r="S65" s="148" t="n">
        <v>1</v>
      </c>
      <c r="T65" s="149" t="n">
        <f aca="false">(P65-O65)*S65</f>
        <v>2209</v>
      </c>
      <c r="U65" s="640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48081.56</v>
      </c>
      <c r="D66" s="186"/>
      <c r="E66" s="187"/>
      <c r="F66" s="187"/>
      <c r="G66" s="187"/>
      <c r="H66" s="186"/>
      <c r="I66" s="188" t="n">
        <f aca="false">SUM(I56:I65)</f>
        <v>18617.9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12800.04+31616.97</f>
        <v>44417.01</v>
      </c>
      <c r="P68" s="148" t="n">
        <f aca="false">13025+32056.84</f>
        <v>45081.84</v>
      </c>
      <c r="Q68" s="149"/>
      <c r="R68" s="149"/>
      <c r="S68" s="148" t="n">
        <v>80</v>
      </c>
      <c r="T68" s="149" t="n">
        <f aca="false">(P68-O68)*S68-T72-T73</f>
        <v>48071.3999999996</v>
      </c>
      <c r="U68" s="640" t="s">
        <v>122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9040.80000000016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40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7702</v>
      </c>
      <c r="D70" s="148"/>
      <c r="E70" s="148" t="n">
        <f aca="false">F70+G70</f>
        <v>539.14</v>
      </c>
      <c r="F70" s="148" t="n">
        <f aca="false">0.04*H70</f>
        <v>308.08</v>
      </c>
      <c r="G70" s="148" t="n">
        <f aca="false">0.03*H70</f>
        <v>231.06</v>
      </c>
      <c r="H70" s="148" t="n">
        <f aca="false">T70</f>
        <v>7702</v>
      </c>
      <c r="I70" s="148" t="n">
        <f aca="false">0.6*C70</f>
        <v>4621.2</v>
      </c>
      <c r="J70" s="25"/>
      <c r="K70" s="25"/>
      <c r="L70" s="25"/>
      <c r="M70" s="25"/>
      <c r="N70" s="25"/>
      <c r="O70" s="148" t="n">
        <f aca="false">177390+13260</f>
        <v>190650</v>
      </c>
      <c r="P70" s="148" t="n">
        <f aca="false">183300+15052</f>
        <v>198352</v>
      </c>
      <c r="Q70" s="204"/>
      <c r="R70" s="276"/>
      <c r="S70" s="239" t="n">
        <v>1</v>
      </c>
      <c r="T70" s="148" t="n">
        <f aca="false">(P70-O70)*S70</f>
        <v>7702</v>
      </c>
      <c r="U70" s="640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11307.2699999996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3858.5+4596.53</f>
        <v>8455.03</v>
      </c>
      <c r="P71" s="148" t="n">
        <f aca="false">3863.53+4704.51</f>
        <v>8568.04</v>
      </c>
      <c r="Q71" s="149"/>
      <c r="R71" s="149"/>
      <c r="S71" s="148" t="n">
        <v>80</v>
      </c>
      <c r="T71" s="149" t="n">
        <f aca="false">(P71-O71)*S71</f>
        <v>9040.80000000016</v>
      </c>
      <c r="U71" s="640" t="s">
        <v>127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4302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4302</v>
      </c>
      <c r="I72" s="148" t="n">
        <f aca="false">0.4*C72</f>
        <v>1720.8</v>
      </c>
      <c r="J72" s="162"/>
      <c r="K72" s="162"/>
      <c r="L72" s="162"/>
      <c r="M72" s="25"/>
      <c r="N72" s="25"/>
      <c r="O72" s="148" t="n">
        <v>56744</v>
      </c>
      <c r="P72" s="148" t="n">
        <v>61046</v>
      </c>
      <c r="Q72" s="204"/>
      <c r="R72" s="576"/>
      <c r="S72" s="148" t="n">
        <v>1</v>
      </c>
      <c r="T72" s="148" t="n">
        <f aca="false">(P72-O72)*S72</f>
        <v>4302</v>
      </c>
      <c r="U72" s="668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869.91</v>
      </c>
      <c r="D73" s="148"/>
      <c r="E73" s="148" t="n">
        <f aca="false">F73+G73</f>
        <v>56.91</v>
      </c>
      <c r="F73" s="148" t="n">
        <f aca="false">0.04*H73</f>
        <v>32.52</v>
      </c>
      <c r="G73" s="148" t="n">
        <f aca="false">0.03*H73</f>
        <v>24.39</v>
      </c>
      <c r="H73" s="148" t="n">
        <f aca="false">T73</f>
        <v>813</v>
      </c>
      <c r="I73" s="148" t="n">
        <f aca="false">0.6*C73</f>
        <v>521.946</v>
      </c>
      <c r="J73" s="162"/>
      <c r="K73" s="162"/>
      <c r="L73" s="162"/>
      <c r="M73" s="162"/>
      <c r="N73" s="162"/>
      <c r="O73" s="148" t="n">
        <v>16213</v>
      </c>
      <c r="P73" s="148" t="n">
        <v>17026</v>
      </c>
      <c r="Q73" s="149"/>
      <c r="R73" s="149"/>
      <c r="S73" s="148" t="n">
        <v>1</v>
      </c>
      <c r="T73" s="148" t="n">
        <f aca="false">(P73-O73)*S73</f>
        <v>813</v>
      </c>
      <c r="U73" s="640" t="n">
        <v>9868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34742.9799999997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29496.9999999999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673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29496.9999999999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10641.94</v>
      </c>
      <c r="P78" s="206" t="n">
        <v>11231.88</v>
      </c>
      <c r="Q78" s="304" t="s">
        <v>39</v>
      </c>
      <c r="R78" s="304"/>
      <c r="S78" s="206" t="n">
        <v>50</v>
      </c>
      <c r="T78" s="206" t="n">
        <f aca="false">(P78-O78)*S78-T98</f>
        <v>29496.9999999999</v>
      </c>
      <c r="U78" s="673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673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392.69</v>
      </c>
      <c r="D80" s="206"/>
      <c r="E80" s="206" t="n">
        <f aca="false">F80+G80</f>
        <v>25.69</v>
      </c>
      <c r="F80" s="206" t="n">
        <f aca="false">0.04*H80</f>
        <v>14.68</v>
      </c>
      <c r="G80" s="206" t="n">
        <f aca="false">0.03*H80</f>
        <v>11.01</v>
      </c>
      <c r="H80" s="206" t="n">
        <f aca="false">T80</f>
        <v>367</v>
      </c>
      <c r="I80" s="206" t="n">
        <f aca="false">0.6*C80</f>
        <v>235.614</v>
      </c>
      <c r="J80" s="216"/>
      <c r="K80" s="216"/>
      <c r="L80" s="216"/>
      <c r="M80" s="216"/>
      <c r="N80" s="216"/>
      <c r="O80" s="206" t="n">
        <v>4389</v>
      </c>
      <c r="P80" s="206" t="n">
        <v>4756</v>
      </c>
      <c r="Q80" s="207"/>
      <c r="R80" s="207"/>
      <c r="S80" s="206" t="n">
        <v>1</v>
      </c>
      <c r="T80" s="206" t="n">
        <f aca="false">(P80-O80)*S80</f>
        <v>367</v>
      </c>
      <c r="U80" s="673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29496.9999999999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2860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2860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3820.3</v>
      </c>
      <c r="P83" s="206" t="n">
        <v>3891.8</v>
      </c>
      <c r="Q83" s="304" t="s">
        <v>39</v>
      </c>
      <c r="R83" s="304"/>
      <c r="S83" s="206" t="n">
        <v>40</v>
      </c>
      <c r="T83" s="206" t="n">
        <f aca="false">(P83-O83)*S83</f>
        <v>2860</v>
      </c>
      <c r="U83" s="673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11865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11865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3173</v>
      </c>
      <c r="P84" s="206" t="n">
        <v>3416</v>
      </c>
      <c r="Q84" s="304" t="s">
        <v>39</v>
      </c>
      <c r="R84" s="304"/>
      <c r="S84" s="206" t="n">
        <v>120</v>
      </c>
      <c r="T84" s="206" t="n">
        <f aca="false">(P84-O84)*S84-T377-T343-T83-T362-T376-T172</f>
        <v>11865</v>
      </c>
      <c r="U84" s="673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439795.8812</v>
      </c>
      <c r="D85" s="148"/>
      <c r="E85" s="190"/>
      <c r="F85" s="148"/>
      <c r="G85" s="148"/>
      <c r="H85" s="190"/>
      <c r="I85" s="148" t="n">
        <f aca="false">SUM(I8:I43)+I74+I81+I66</f>
        <v>163740.812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24998</v>
      </c>
      <c r="D88" s="148"/>
      <c r="E88" s="148"/>
      <c r="F88" s="148"/>
      <c r="G88" s="148"/>
      <c r="H88" s="148" t="n">
        <f aca="false">T88</f>
        <v>32760</v>
      </c>
      <c r="I88" s="148" t="n">
        <v>0</v>
      </c>
      <c r="J88" s="25"/>
      <c r="K88" s="25"/>
      <c r="L88" s="25"/>
      <c r="M88" s="25"/>
      <c r="N88" s="25"/>
      <c r="O88" s="148" t="n">
        <v>40268</v>
      </c>
      <c r="P88" s="148" t="n">
        <v>41087</v>
      </c>
      <c r="Q88" s="204"/>
      <c r="R88" s="276"/>
      <c r="S88" s="148" t="n">
        <v>40</v>
      </c>
      <c r="T88" s="148" t="n">
        <f aca="false">(P88-O88)*S88</f>
        <v>32760</v>
      </c>
      <c r="U88" s="640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3667</v>
      </c>
      <c r="D90" s="149"/>
      <c r="E90" s="148" t="n">
        <f aca="false">247</f>
        <v>247</v>
      </c>
      <c r="F90" s="148"/>
      <c r="G90" s="148"/>
      <c r="H90" s="148" t="n">
        <f aca="false">T90</f>
        <v>3420</v>
      </c>
      <c r="I90" s="148"/>
      <c r="J90" s="25"/>
      <c r="K90" s="25"/>
      <c r="L90" s="25"/>
      <c r="M90" s="25"/>
      <c r="N90" s="25"/>
      <c r="O90" s="148" t="n">
        <v>15326</v>
      </c>
      <c r="P90" s="148" t="n">
        <v>15440</v>
      </c>
      <c r="Q90" s="237"/>
      <c r="R90" s="238"/>
      <c r="S90" s="239" t="n">
        <v>30</v>
      </c>
      <c r="T90" s="148" t="n">
        <f aca="false">(P90-O90)*S90</f>
        <v>3420</v>
      </c>
      <c r="U90" s="640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32760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13111.96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13111.96</v>
      </c>
      <c r="I96" s="206" t="n">
        <f aca="false">0.5*C96</f>
        <v>6555.97999999998</v>
      </c>
      <c r="J96" s="208"/>
      <c r="K96" s="208"/>
      <c r="L96" s="208"/>
      <c r="M96" s="208"/>
      <c r="N96" s="208"/>
      <c r="O96" s="309" t="n">
        <v>13911.831</v>
      </c>
      <c r="P96" s="309" t="n">
        <v>14239.63</v>
      </c>
      <c r="Q96" s="9"/>
      <c r="R96" s="448"/>
      <c r="S96" s="223" t="n">
        <v>40</v>
      </c>
      <c r="T96" s="206" t="n">
        <f aca="false">(P96-O96)*S96</f>
        <v>13111.96</v>
      </c>
      <c r="U96" s="673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673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41200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41200</v>
      </c>
      <c r="I98" s="206" t="n">
        <f aca="false">0.6*C98</f>
        <v>24720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673"/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2898.1</v>
      </c>
      <c r="P99" s="206" t="n">
        <v>3155.6</v>
      </c>
      <c r="Q99" s="221"/>
      <c r="R99" s="404"/>
      <c r="S99" s="223" t="n">
        <v>80</v>
      </c>
      <c r="T99" s="206" t="n">
        <f aca="false">(P99-O99)*S99*2</f>
        <v>41200</v>
      </c>
      <c r="U99" s="673"/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16960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16960</v>
      </c>
      <c r="I101" s="206" t="n">
        <f aca="false">T103+0.5*(T108+T105)</f>
        <v>2960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28896</v>
      </c>
      <c r="P102" s="206" t="n">
        <v>29080</v>
      </c>
      <c r="Q102" s="221"/>
      <c r="R102" s="304"/>
      <c r="S102" s="206" t="n">
        <v>60</v>
      </c>
      <c r="T102" s="206" t="n">
        <f aca="false">(P102-O102)*S102</f>
        <v>11040</v>
      </c>
      <c r="U102" s="673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673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673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5947</v>
      </c>
      <c r="P105" s="206" t="n">
        <v>6009</v>
      </c>
      <c r="Q105" s="221"/>
      <c r="R105" s="404"/>
      <c r="S105" s="206" t="n">
        <v>40</v>
      </c>
      <c r="T105" s="206" t="n">
        <f aca="false">(P105-O105)*S105</f>
        <v>2480</v>
      </c>
      <c r="U105" s="673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673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673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5148</v>
      </c>
      <c r="P108" s="206" t="n">
        <v>5234</v>
      </c>
      <c r="Q108" s="221"/>
      <c r="R108" s="304"/>
      <c r="S108" s="206" t="n">
        <v>40</v>
      </c>
      <c r="T108" s="206" t="n">
        <f aca="false">(P108-O108)*S108</f>
        <v>3440</v>
      </c>
      <c r="U108" s="673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30071.96</v>
      </c>
      <c r="D109" s="190"/>
      <c r="E109" s="190"/>
      <c r="F109" s="148"/>
      <c r="G109" s="148"/>
      <c r="H109" s="190" t="n">
        <f aca="false">SUM(H99:H108)</f>
        <v>16960</v>
      </c>
      <c r="I109" s="190" t="n">
        <f aca="false">I101+I99</f>
        <v>2960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6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4"/>
      <c r="R114" s="276"/>
      <c r="S114" s="239" t="n">
        <v>1</v>
      </c>
      <c r="T114" s="148" t="n">
        <f aca="false">(P114-O114)*S114</f>
        <v>0</v>
      </c>
      <c r="U114" s="640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10622.96</v>
      </c>
      <c r="D115" s="148"/>
      <c r="E115" s="148" t="n">
        <f aca="false">F115+G115</f>
        <v>694.960000000002</v>
      </c>
      <c r="F115" s="148" t="n">
        <f aca="false">0.04*H115</f>
        <v>397.120000000001</v>
      </c>
      <c r="G115" s="148" t="n">
        <f aca="false">0.03*H115</f>
        <v>297.840000000001</v>
      </c>
      <c r="H115" s="148" t="n">
        <f aca="false">T115</f>
        <v>9928.00000000003</v>
      </c>
      <c r="I115" s="148" t="n">
        <f aca="false">0.6*C115</f>
        <v>6373.77600000002</v>
      </c>
      <c r="J115" s="25"/>
      <c r="K115" s="25"/>
      <c r="L115" s="25"/>
      <c r="M115" s="25"/>
      <c r="N115" s="25" t="s">
        <v>173</v>
      </c>
      <c r="O115" s="148" t="n">
        <v>9178.4</v>
      </c>
      <c r="P115" s="148" t="n">
        <v>9302.5</v>
      </c>
      <c r="Q115" s="237"/>
      <c r="R115" s="398"/>
      <c r="S115" s="239" t="n">
        <v>80</v>
      </c>
      <c r="T115" s="148" t="n">
        <f aca="false">(P115-O115)*S115</f>
        <v>9928.00000000003</v>
      </c>
      <c r="U115" s="640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677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68308.8</v>
      </c>
      <c r="D118" s="190"/>
      <c r="E118" s="190" t="n">
        <f aca="false">F118+G118</f>
        <v>4468.8</v>
      </c>
      <c r="F118" s="190" t="n">
        <f aca="false">0.04*H118</f>
        <v>2553.6</v>
      </c>
      <c r="G118" s="190" t="n">
        <f aca="false">0.03*H118</f>
        <v>1915.2</v>
      </c>
      <c r="H118" s="190" t="n">
        <f aca="false">T118</f>
        <v>63840</v>
      </c>
      <c r="I118" s="190" t="n">
        <v>11490</v>
      </c>
      <c r="J118" s="262"/>
      <c r="K118" s="262"/>
      <c r="L118" s="262"/>
      <c r="M118" s="262"/>
      <c r="N118" s="262"/>
      <c r="O118" s="190" t="n">
        <v>46543</v>
      </c>
      <c r="P118" s="190" t="n">
        <v>47075</v>
      </c>
      <c r="Q118" s="237"/>
      <c r="R118" s="467"/>
      <c r="S118" s="401" t="n">
        <v>120</v>
      </c>
      <c r="T118" s="148" t="n">
        <f aca="false">(P118-O118)*S118</f>
        <v>63840</v>
      </c>
      <c r="U118" s="640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3.21</v>
      </c>
      <c r="D119" s="148"/>
      <c r="E119" s="148" t="n">
        <f aca="false">F119+G119</f>
        <v>0.21</v>
      </c>
      <c r="F119" s="148" t="n">
        <f aca="false">0.04*H119</f>
        <v>0.12</v>
      </c>
      <c r="G119" s="148" t="n">
        <f aca="false">0.03*H119</f>
        <v>0.09</v>
      </c>
      <c r="H119" s="148" t="n">
        <f aca="false">T119</f>
        <v>3</v>
      </c>
      <c r="I119" s="148" t="n">
        <f aca="false">0.6*C119</f>
        <v>1.926</v>
      </c>
      <c r="J119" s="25"/>
      <c r="K119" s="25"/>
      <c r="L119" s="25"/>
      <c r="M119" s="25"/>
      <c r="N119" s="25"/>
      <c r="O119" s="148" t="n">
        <v>59584</v>
      </c>
      <c r="P119" s="148" t="n">
        <v>59587</v>
      </c>
      <c r="Q119" s="204"/>
      <c r="R119" s="276"/>
      <c r="S119" s="239" t="n">
        <v>1</v>
      </c>
      <c r="T119" s="148" t="n">
        <f aca="false">(P119-O119)*S119</f>
        <v>3</v>
      </c>
      <c r="U119" s="640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640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505.04</v>
      </c>
      <c r="D121" s="148"/>
      <c r="E121" s="148" t="n">
        <f aca="false">F121+G121</f>
        <v>33.04</v>
      </c>
      <c r="F121" s="148" t="n">
        <f aca="false">0.04*H121</f>
        <v>18.88</v>
      </c>
      <c r="G121" s="148" t="n">
        <f aca="false">0.03*H121</f>
        <v>14.16</v>
      </c>
      <c r="H121" s="148" t="n">
        <f aca="false">T121</f>
        <v>472</v>
      </c>
      <c r="I121" s="148" t="n">
        <f aca="false">0.6*C121</f>
        <v>303.024</v>
      </c>
      <c r="J121" s="25"/>
      <c r="K121" s="25"/>
      <c r="L121" s="25"/>
      <c r="M121" s="25"/>
      <c r="N121" s="25"/>
      <c r="O121" s="148" t="n">
        <v>6492</v>
      </c>
      <c r="P121" s="148" t="n">
        <v>6964</v>
      </c>
      <c r="Q121" s="204"/>
      <c r="R121" s="276"/>
      <c r="S121" s="239" t="n">
        <v>1</v>
      </c>
      <c r="T121" s="148" t="n">
        <f aca="false">(P121-O121)*S121</f>
        <v>472</v>
      </c>
      <c r="U121" s="640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1051.81</v>
      </c>
      <c r="D122" s="148"/>
      <c r="E122" s="148" t="n">
        <f aca="false">F122+G122</f>
        <v>68.81</v>
      </c>
      <c r="F122" s="148" t="n">
        <f aca="false">0.04*H122</f>
        <v>39.32</v>
      </c>
      <c r="G122" s="148" t="n">
        <f aca="false">0.03*H122</f>
        <v>29.49</v>
      </c>
      <c r="H122" s="148" t="n">
        <f aca="false">T122</f>
        <v>983</v>
      </c>
      <c r="I122" s="148" t="n">
        <f aca="false">0.6*C122</f>
        <v>631.086</v>
      </c>
      <c r="J122" s="25"/>
      <c r="K122" s="25"/>
      <c r="L122" s="25"/>
      <c r="M122" s="25"/>
      <c r="N122" s="25"/>
      <c r="O122" s="148" t="n">
        <f aca="false">57617+30541</f>
        <v>88158</v>
      </c>
      <c r="P122" s="148" t="n">
        <f aca="false">58126+31015</f>
        <v>89141</v>
      </c>
      <c r="Q122" s="204"/>
      <c r="R122" s="276"/>
      <c r="S122" s="239" t="n">
        <v>1</v>
      </c>
      <c r="T122" s="148" t="n">
        <f aca="false">(P122-O122)*S122</f>
        <v>983</v>
      </c>
      <c r="U122" s="640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2101.48</v>
      </c>
      <c r="D123" s="148"/>
      <c r="E123" s="148" t="n">
        <f aca="false">F123+G123</f>
        <v>137.48</v>
      </c>
      <c r="F123" s="148" t="n">
        <f aca="false">0.04*H123</f>
        <v>78.56</v>
      </c>
      <c r="G123" s="148" t="n">
        <f aca="false">0.03*H123</f>
        <v>58.92</v>
      </c>
      <c r="H123" s="148" t="n">
        <f aca="false">T123</f>
        <v>1964</v>
      </c>
      <c r="I123" s="148" t="n">
        <f aca="false">0.6*C123</f>
        <v>1260.888</v>
      </c>
      <c r="J123" s="25"/>
      <c r="K123" s="25"/>
      <c r="L123" s="25"/>
      <c r="M123" s="25"/>
      <c r="N123" s="25" t="s">
        <v>170</v>
      </c>
      <c r="O123" s="148" t="n">
        <v>38133</v>
      </c>
      <c r="P123" s="148" t="n">
        <v>40097</v>
      </c>
      <c r="Q123" s="204"/>
      <c r="R123" s="276"/>
      <c r="S123" s="239" t="n">
        <v>1</v>
      </c>
      <c r="T123" s="148" t="n">
        <f aca="false">(P123-O123)*S123</f>
        <v>1964</v>
      </c>
      <c r="U123" s="640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7276</v>
      </c>
      <c r="D124" s="190"/>
      <c r="E124" s="190" t="n">
        <f aca="false">F124+G124</f>
        <v>476</v>
      </c>
      <c r="F124" s="190" t="n">
        <f aca="false">0.04*H124</f>
        <v>272</v>
      </c>
      <c r="G124" s="190" t="n">
        <f aca="false">0.03*H124</f>
        <v>204</v>
      </c>
      <c r="H124" s="190" t="n">
        <f aca="false">T124</f>
        <v>6800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12784</v>
      </c>
      <c r="P124" s="190" t="n">
        <v>12869</v>
      </c>
      <c r="Q124" s="262"/>
      <c r="R124" s="398"/>
      <c r="S124" s="401" t="n">
        <v>80</v>
      </c>
      <c r="T124" s="190" t="n">
        <f aca="false">(P124-O124)*S124</f>
        <v>6800</v>
      </c>
      <c r="U124" s="640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1515.75</v>
      </c>
      <c r="D126" s="148"/>
      <c r="E126" s="148" t="n">
        <f aca="false">F126+G126</f>
        <v>105.75</v>
      </c>
      <c r="F126" s="148" t="n">
        <f aca="false">0.035*H126</f>
        <v>49.35</v>
      </c>
      <c r="G126" s="148" t="n">
        <f aca="false">H126*0.04</f>
        <v>56.4</v>
      </c>
      <c r="H126" s="148" t="n">
        <f aca="false">T126</f>
        <v>1410</v>
      </c>
      <c r="I126" s="148" t="n">
        <f aca="false">0.6*C126</f>
        <v>909.45</v>
      </c>
      <c r="J126" s="25"/>
      <c r="K126" s="25"/>
      <c r="L126" s="25"/>
      <c r="M126" s="25"/>
      <c r="N126" s="25"/>
      <c r="O126" s="148" t="n">
        <v>8270</v>
      </c>
      <c r="P126" s="148" t="n">
        <v>8340.5</v>
      </c>
      <c r="Q126" s="204"/>
      <c r="R126" s="276"/>
      <c r="S126" s="239" t="n">
        <v>20</v>
      </c>
      <c r="T126" s="148" t="n">
        <f aca="false">(P126-O126)*S126</f>
        <v>1410</v>
      </c>
      <c r="U126" s="640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4"/>
      <c r="R128" s="276"/>
      <c r="S128" s="239" t="n">
        <v>1</v>
      </c>
      <c r="T128" s="148" t="n">
        <f aca="false">(P128-O128)*S128</f>
        <v>487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677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91906.14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2318.3013</v>
      </c>
      <c r="D134" s="206" t="n">
        <f aca="false">D138+D139</f>
        <v>33118.59</v>
      </c>
      <c r="E134" s="206" t="n">
        <f aca="false">F134+G134</f>
        <v>2318.3013</v>
      </c>
      <c r="F134" s="206" t="n">
        <f aca="false">0.04*D134</f>
        <v>1324.7436</v>
      </c>
      <c r="G134" s="206" t="n">
        <f aca="false">0.03*D134</f>
        <v>993.557700000001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2825.09</v>
      </c>
      <c r="P134" s="309" t="n">
        <v>2910.06</v>
      </c>
      <c r="Q134" s="221"/>
      <c r="R134" s="404"/>
      <c r="S134" s="206" t="n">
        <v>60</v>
      </c>
      <c r="T134" s="206" t="n">
        <f aca="false">(P134-O134)*S134</f>
        <v>5098.19999999999</v>
      </c>
      <c r="U134" s="673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1439.2</v>
      </c>
      <c r="P135" s="309" t="n">
        <v>1478.75</v>
      </c>
      <c r="Q135" s="221"/>
      <c r="R135" s="404"/>
      <c r="S135" s="206" t="n">
        <v>20</v>
      </c>
      <c r="T135" s="206" t="n">
        <f aca="false">(P135-O135)*S135</f>
        <v>790.999999999999</v>
      </c>
      <c r="U135" s="673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679.3455</v>
      </c>
      <c r="P136" s="309" t="n">
        <v>702.09</v>
      </c>
      <c r="Q136" s="221"/>
      <c r="R136" s="595"/>
      <c r="S136" s="206" t="n">
        <v>60</v>
      </c>
      <c r="T136" s="206" t="n">
        <f aca="false">(P136-O136)*S136</f>
        <v>1364.67</v>
      </c>
      <c r="U136" s="673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87513.708</v>
      </c>
      <c r="P137" s="309" t="n">
        <v>88972.53</v>
      </c>
      <c r="Q137" s="221"/>
      <c r="R137" s="596"/>
      <c r="S137" s="206" t="n">
        <v>1</v>
      </c>
      <c r="T137" s="206" t="n">
        <f aca="false">(P137-O137)*S137</f>
        <v>1458.822</v>
      </c>
      <c r="U137" s="673" t="n">
        <v>9454</v>
      </c>
      <c r="V137" s="210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8750.18999999999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2031.722</v>
      </c>
      <c r="P138" s="309" t="n">
        <v>2069.22</v>
      </c>
      <c r="Q138" s="221"/>
      <c r="R138" s="461"/>
      <c r="S138" s="206" t="n">
        <v>1</v>
      </c>
      <c r="T138" s="206" t="n">
        <f aca="false">(P138-O138)*S138</f>
        <v>37.4979999999998</v>
      </c>
      <c r="U138" s="673" t="n">
        <v>9314</v>
      </c>
      <c r="V138" s="210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24368.4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24561.75</v>
      </c>
      <c r="P139" s="309" t="n">
        <v>25112.22</v>
      </c>
      <c r="Q139" s="221"/>
      <c r="R139" s="461"/>
      <c r="S139" s="206" t="n">
        <v>40</v>
      </c>
      <c r="T139" s="206" t="n">
        <f aca="false">(P139-O139)*S139</f>
        <v>22018.8</v>
      </c>
      <c r="U139" s="673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3101.53</v>
      </c>
      <c r="P140" s="309" t="n">
        <v>3160.27</v>
      </c>
      <c r="Q140" s="9"/>
      <c r="R140" s="151"/>
      <c r="S140" s="206" t="n">
        <v>40</v>
      </c>
      <c r="T140" s="206" t="n">
        <f aca="false">(P140-O140)*S140</f>
        <v>2349.59999999999</v>
      </c>
      <c r="U140" s="673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7891.8</v>
      </c>
      <c r="D142" s="598" t="n">
        <f aca="false">T142</f>
        <v>99020</v>
      </c>
      <c r="E142" s="599" t="n">
        <f aca="false">F142+G142</f>
        <v>6931.4</v>
      </c>
      <c r="F142" s="598" t="n">
        <f aca="false">0.04*D142</f>
        <v>3960.8</v>
      </c>
      <c r="G142" s="598" t="n">
        <f aca="false">0.03*D142</f>
        <v>2970.6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46019.35</v>
      </c>
      <c r="P142" s="206" t="n">
        <v>47898.35</v>
      </c>
      <c r="Q142" s="9"/>
      <c r="R142" s="304"/>
      <c r="S142" s="598" t="n">
        <v>60</v>
      </c>
      <c r="T142" s="598" t="n">
        <f aca="false">(P142-O142)*S142-T144</f>
        <v>99020</v>
      </c>
      <c r="U142" s="673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960.4</v>
      </c>
      <c r="D144" s="598" t="n">
        <f aca="false">T144</f>
        <v>13720</v>
      </c>
      <c r="E144" s="599" t="n">
        <f aca="false">F144+G144</f>
        <v>960.4</v>
      </c>
      <c r="F144" s="598" t="n">
        <f aca="false">0.04*D144</f>
        <v>548.8</v>
      </c>
      <c r="G144" s="598" t="n">
        <f aca="false">0.03*D144</f>
        <v>411.6</v>
      </c>
      <c r="H144" s="598"/>
      <c r="I144" s="206" t="n">
        <f aca="false">T145</f>
        <v>14000</v>
      </c>
      <c r="J144" s="208"/>
      <c r="K144" s="208"/>
      <c r="L144" s="208"/>
      <c r="M144" s="208"/>
      <c r="N144" s="208" t="s">
        <v>213</v>
      </c>
      <c r="O144" s="206" t="n">
        <v>6525</v>
      </c>
      <c r="P144" s="206" t="n">
        <v>6868</v>
      </c>
      <c r="Q144" s="9"/>
      <c r="R144" s="304"/>
      <c r="S144" s="598" t="n">
        <v>40</v>
      </c>
      <c r="T144" s="598" t="n">
        <f aca="false">(P144-O144)*S144</f>
        <v>13720</v>
      </c>
      <c r="U144" s="673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1394.16</v>
      </c>
      <c r="D145" s="206" t="n">
        <f aca="false">T145</f>
        <v>14000</v>
      </c>
      <c r="E145" s="206" t="n">
        <f aca="false">F145+G145</f>
        <v>1302</v>
      </c>
      <c r="F145" s="206" t="n">
        <f aca="false">0.05*D145</f>
        <v>700</v>
      </c>
      <c r="G145" s="206" t="n">
        <f aca="false">0.043*D145</f>
        <v>602</v>
      </c>
      <c r="H145" s="206"/>
      <c r="I145" s="206" t="n">
        <f aca="false">0.6*D145</f>
        <v>8400</v>
      </c>
      <c r="J145" s="208"/>
      <c r="K145" s="208"/>
      <c r="L145" s="208"/>
      <c r="M145" s="208"/>
      <c r="N145" s="208"/>
      <c r="O145" s="598" t="n">
        <v>16682</v>
      </c>
      <c r="P145" s="598" t="n">
        <v>17032</v>
      </c>
      <c r="Q145" s="208" t="s">
        <v>39</v>
      </c>
      <c r="R145" s="304"/>
      <c r="S145" s="223" t="n">
        <v>40</v>
      </c>
      <c r="T145" s="206" t="n">
        <f aca="false">(P145-O145)*S145</f>
        <v>14000</v>
      </c>
      <c r="U145" s="673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3072</v>
      </c>
      <c r="E146" s="206" t="n">
        <f aca="false">F146+G146</f>
        <v>92.16</v>
      </c>
      <c r="F146" s="206" t="n">
        <f aca="false">0.02*D146</f>
        <v>61.44</v>
      </c>
      <c r="G146" s="206" t="n">
        <f aca="false">0.01*D146</f>
        <v>30.72</v>
      </c>
      <c r="H146" s="206"/>
      <c r="I146" s="206" t="n">
        <f aca="false">0.6*D146</f>
        <v>1843.2</v>
      </c>
      <c r="J146" s="208"/>
      <c r="K146" s="208"/>
      <c r="L146" s="208"/>
      <c r="M146" s="208"/>
      <c r="N146" s="208"/>
      <c r="O146" s="598" t="n">
        <v>118412</v>
      </c>
      <c r="P146" s="598" t="n">
        <v>121484</v>
      </c>
      <c r="Q146" s="208"/>
      <c r="R146" s="304"/>
      <c r="S146" s="223" t="n">
        <v>1</v>
      </c>
      <c r="T146" s="206" t="n">
        <f aca="false">(P146-O146)*S146</f>
        <v>3072</v>
      </c>
      <c r="U146" s="673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3086.5695</v>
      </c>
      <c r="D148" s="206" t="n">
        <f aca="false">T148</f>
        <v>44093.85</v>
      </c>
      <c r="E148" s="206" t="n">
        <f aca="false">F148+G148</f>
        <v>3086.5695</v>
      </c>
      <c r="F148" s="206" t="n">
        <f aca="false">0.04*H148</f>
        <v>1763.754</v>
      </c>
      <c r="G148" s="206" t="n">
        <f aca="false">0.03*H148</f>
        <v>1322.8155</v>
      </c>
      <c r="H148" s="206" t="n">
        <f aca="false">T148</f>
        <v>44093.85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923</v>
      </c>
      <c r="P148" s="603" t="s">
        <v>943</v>
      </c>
      <c r="Q148" s="208" t="s">
        <v>52</v>
      </c>
      <c r="R148" s="304"/>
      <c r="S148" s="223" t="n">
        <v>60</v>
      </c>
      <c r="T148" s="206" t="n">
        <f aca="false">(P148-O148)*S148</f>
        <v>44093.85</v>
      </c>
      <c r="U148" s="673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0</v>
      </c>
      <c r="D150" s="206" t="n">
        <f aca="false">T150+T151</f>
        <v>0</v>
      </c>
      <c r="E150" s="206" t="n">
        <f aca="false">F150+G150</f>
        <v>0</v>
      </c>
      <c r="F150" s="206" t="n">
        <f aca="false">0.04*(H150+D150)</f>
        <v>0</v>
      </c>
      <c r="G150" s="206" t="n">
        <f aca="false">0.03*(H150+D150)</f>
        <v>0</v>
      </c>
      <c r="H150" s="206" t="n">
        <f aca="false">T152</f>
        <v>0</v>
      </c>
      <c r="I150" s="206" t="n">
        <f aca="false">0.4*C150</f>
        <v>0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1034.443</v>
      </c>
      <c r="Q150" s="9"/>
      <c r="R150" s="461"/>
      <c r="S150" s="223" t="n">
        <v>40</v>
      </c>
      <c r="T150" s="206" t="n">
        <f aca="false">(P150-O150)*S150</f>
        <v>0</v>
      </c>
      <c r="U150" s="673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673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5" t="s">
        <v>229</v>
      </c>
      <c r="C154" s="161" t="n">
        <f aca="false">H154+E154</f>
        <v>136.626000000001</v>
      </c>
      <c r="D154" s="546" t="n">
        <f aca="false">T154+T156+T157+T159+T160+T161</f>
        <v>307608.6</v>
      </c>
      <c r="E154" s="206" t="n">
        <f aca="false">G154+F154</f>
        <v>136.626000000001</v>
      </c>
      <c r="F154" s="206" t="n">
        <f aca="false">0.04*(T160+T161)</f>
        <v>78.0720000000003</v>
      </c>
      <c r="G154" s="206" t="n">
        <f aca="false">0.03*(T160+T161)</f>
        <v>58.5540000000002</v>
      </c>
      <c r="H154" s="206"/>
      <c r="I154" s="206" t="n">
        <f aca="false">0.54*(T160+T161)*0</f>
        <v>0</v>
      </c>
      <c r="J154" s="208"/>
      <c r="K154" s="208"/>
      <c r="L154" s="208"/>
      <c r="M154" s="208"/>
      <c r="N154" s="208"/>
      <c r="O154" s="309"/>
      <c r="P154" s="309"/>
      <c r="Q154" s="9"/>
      <c r="R154" s="461"/>
      <c r="S154" s="223"/>
      <c r="T154" s="206"/>
      <c r="U154" s="673"/>
      <c r="V154" s="210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08"/>
      <c r="C155" s="206"/>
      <c r="D155" s="206"/>
      <c r="E155" s="206"/>
      <c r="F155" s="206"/>
      <c r="G155" s="206"/>
      <c r="H155" s="206"/>
      <c r="I155" s="206" t="n">
        <f aca="false">0.54*C155</f>
        <v>0</v>
      </c>
      <c r="J155" s="208"/>
      <c r="K155" s="208"/>
      <c r="L155" s="208"/>
      <c r="M155" s="208"/>
      <c r="N155" s="208"/>
      <c r="O155" s="604"/>
      <c r="P155" s="604"/>
      <c r="Q155" s="9"/>
      <c r="R155" s="461"/>
      <c r="S155" s="223"/>
      <c r="T155" s="206"/>
      <c r="U155" s="673"/>
      <c r="V155" s="210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08"/>
      <c r="C156" s="206"/>
      <c r="D156" s="206"/>
      <c r="E156" s="206"/>
      <c r="F156" s="206"/>
      <c r="G156" s="206"/>
      <c r="H156" s="206"/>
      <c r="I156" s="206" t="n">
        <f aca="false">0.54*C156</f>
        <v>0</v>
      </c>
      <c r="J156" s="208"/>
      <c r="K156" s="208"/>
      <c r="L156" s="208"/>
      <c r="M156" s="208"/>
      <c r="N156" s="208"/>
      <c r="O156" s="603" t="s">
        <v>924</v>
      </c>
      <c r="P156" s="603" t="s">
        <v>944</v>
      </c>
      <c r="Q156" s="9"/>
      <c r="R156" s="461"/>
      <c r="S156" s="223" t="n">
        <v>300</v>
      </c>
      <c r="T156" s="206" t="n">
        <f aca="false">(P156-O156)*S156</f>
        <v>158730.6</v>
      </c>
      <c r="U156" s="673" t="n">
        <v>257</v>
      </c>
      <c r="V156" s="210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08"/>
      <c r="C157" s="206"/>
      <c r="D157" s="206"/>
      <c r="E157" s="206"/>
      <c r="F157" s="206"/>
      <c r="G157" s="206"/>
      <c r="H157" s="206"/>
      <c r="I157" s="206" t="n">
        <f aca="false">0.54*C157</f>
        <v>0</v>
      </c>
      <c r="J157" s="208"/>
      <c r="K157" s="208"/>
      <c r="L157" s="208"/>
      <c r="M157" s="208"/>
      <c r="N157" s="208"/>
      <c r="O157" s="603" t="s">
        <v>925</v>
      </c>
      <c r="P157" s="603" t="s">
        <v>945</v>
      </c>
      <c r="Q157" s="9"/>
      <c r="R157" s="461"/>
      <c r="S157" s="223" t="n">
        <v>300</v>
      </c>
      <c r="T157" s="206" t="n">
        <f aca="false">(P157-O157)*S157</f>
        <v>146926.2</v>
      </c>
      <c r="U157" s="673" t="n">
        <v>851</v>
      </c>
      <c r="V157" s="210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308"/>
      <c r="C159" s="206"/>
      <c r="D159" s="206"/>
      <c r="E159" s="206"/>
      <c r="F159" s="206"/>
      <c r="G159" s="206"/>
      <c r="H159" s="206"/>
      <c r="I159" s="206"/>
      <c r="J159" s="208"/>
      <c r="K159" s="208"/>
      <c r="L159" s="208"/>
      <c r="M159" s="208"/>
      <c r="N159" s="208"/>
      <c r="O159" s="309"/>
      <c r="P159" s="309"/>
      <c r="Q159" s="9"/>
      <c r="R159" s="461"/>
      <c r="S159" s="223"/>
      <c r="T159" s="206"/>
      <c r="U159" s="673"/>
      <c r="V159" s="210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206" t="n">
        <f aca="false">0.54*C160</f>
        <v>0</v>
      </c>
      <c r="J160" s="208"/>
      <c r="K160" s="208"/>
      <c r="L160" s="208"/>
      <c r="M160" s="208"/>
      <c r="N160" s="208"/>
      <c r="O160" s="309" t="n">
        <v>2350.129</v>
      </c>
      <c r="P160" s="309" t="n">
        <v>2390.062</v>
      </c>
      <c r="Q160" s="9"/>
      <c r="R160" s="461"/>
      <c r="S160" s="223" t="n">
        <v>40</v>
      </c>
      <c r="T160" s="206" t="n">
        <f aca="false">(P160-O160)*S160</f>
        <v>1597.32</v>
      </c>
      <c r="U160" s="673" t="n">
        <v>6289</v>
      </c>
      <c r="V160" s="210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206" t="n">
        <f aca="false">0.54*C161</f>
        <v>0</v>
      </c>
      <c r="J161" s="208"/>
      <c r="K161" s="208"/>
      <c r="L161" s="208"/>
      <c r="M161" s="208"/>
      <c r="N161" s="208"/>
      <c r="O161" s="309" t="n">
        <v>2064.073</v>
      </c>
      <c r="P161" s="309" t="n">
        <v>2075.889</v>
      </c>
      <c r="Q161" s="9"/>
      <c r="R161" s="461"/>
      <c r="S161" s="223" t="n">
        <v>30</v>
      </c>
      <c r="T161" s="206" t="n">
        <f aca="false">(P161-O161)*S161</f>
        <v>354.480000000008</v>
      </c>
      <c r="U161" s="673" t="n">
        <v>9845</v>
      </c>
      <c r="V161" s="210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359.975279999998</v>
      </c>
      <c r="D162" s="206" t="n">
        <f aca="false">H162+E162</f>
        <v>5502.47927999997</v>
      </c>
      <c r="E162" s="206" t="n">
        <f aca="false">F162+G162</f>
        <v>359.975279999998</v>
      </c>
      <c r="F162" s="206" t="n">
        <f aca="false">0.04*H162</f>
        <v>205.700159999999</v>
      </c>
      <c r="G162" s="206" t="n">
        <f aca="false">0.03*H162</f>
        <v>154.275119999999</v>
      </c>
      <c r="H162" s="206" t="n">
        <f aca="false">T162</f>
        <v>5142.50399999997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9068.494</v>
      </c>
      <c r="P162" s="309" t="n">
        <v>9282.765</v>
      </c>
      <c r="Q162" s="221"/>
      <c r="R162" s="404"/>
      <c r="S162" s="223" t="n">
        <v>24</v>
      </c>
      <c r="T162" s="206" t="n">
        <f aca="false">(P162-O162)*S162</f>
        <v>5142.50399999997</v>
      </c>
      <c r="U162" s="673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16147.83208</v>
      </c>
      <c r="D163" s="206" t="n">
        <f aca="false">SUM(D138:D162)</f>
        <v>520135.51928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1092.47</v>
      </c>
      <c r="D166" s="206"/>
      <c r="E166" s="206" t="n">
        <f aca="false">F166+G166</f>
        <v>71.47</v>
      </c>
      <c r="F166" s="206" t="n">
        <f aca="false">0.04*H166</f>
        <v>40.84</v>
      </c>
      <c r="G166" s="206" t="n">
        <f aca="false">0.03*H166</f>
        <v>30.63</v>
      </c>
      <c r="H166" s="206" t="n">
        <f aca="false">T166</f>
        <v>1021</v>
      </c>
      <c r="I166" s="206" t="n">
        <f aca="false">0.6*C166</f>
        <v>655.482</v>
      </c>
      <c r="J166" s="208"/>
      <c r="K166" s="208"/>
      <c r="L166" s="208"/>
      <c r="M166" s="208"/>
      <c r="N166" s="208"/>
      <c r="O166" s="206" t="n">
        <v>25796</v>
      </c>
      <c r="P166" s="206" t="n">
        <v>26817</v>
      </c>
      <c r="Q166" s="9"/>
      <c r="R166" s="151"/>
      <c r="S166" s="206" t="n">
        <v>1</v>
      </c>
      <c r="T166" s="206" t="n">
        <f aca="false">(P166-O166)*S166</f>
        <v>1021</v>
      </c>
      <c r="U166" s="673" t="s">
        <v>946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116.63</v>
      </c>
      <c r="D167" s="206"/>
      <c r="E167" s="206" t="n">
        <f aca="false">F167+G167</f>
        <v>7.63</v>
      </c>
      <c r="F167" s="206" t="n">
        <f aca="false">0.04*H167</f>
        <v>4.36</v>
      </c>
      <c r="G167" s="206" t="n">
        <f aca="false">0.03*H167</f>
        <v>3.27</v>
      </c>
      <c r="H167" s="206" t="n">
        <f aca="false">T167</f>
        <v>109</v>
      </c>
      <c r="I167" s="206" t="n">
        <f aca="false">0.6*C167</f>
        <v>69.978</v>
      </c>
      <c r="J167" s="208"/>
      <c r="K167" s="208"/>
      <c r="L167" s="208"/>
      <c r="M167" s="208"/>
      <c r="N167" s="208"/>
      <c r="O167" s="206" t="n">
        <v>70681</v>
      </c>
      <c r="P167" s="206" t="n">
        <v>70790</v>
      </c>
      <c r="Q167" s="221"/>
      <c r="R167" s="404"/>
      <c r="S167" s="223" t="n">
        <v>1</v>
      </c>
      <c r="T167" s="206" t="n">
        <f aca="false">(P167-O167)*S167</f>
        <v>109</v>
      </c>
      <c r="U167" s="673" t="s">
        <v>947</v>
      </c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108.07</v>
      </c>
      <c r="D168" s="206"/>
      <c r="E168" s="206" t="n">
        <f aca="false">F168+G168</f>
        <v>7.07</v>
      </c>
      <c r="F168" s="206" t="n">
        <f aca="false">0.04*H168</f>
        <v>4.04</v>
      </c>
      <c r="G168" s="206" t="n">
        <f aca="false">0.03*H168</f>
        <v>3.03</v>
      </c>
      <c r="H168" s="206" t="n">
        <f aca="false">T168</f>
        <v>101</v>
      </c>
      <c r="I168" s="206" t="n">
        <f aca="false">0.6*C168</f>
        <v>64.842</v>
      </c>
      <c r="J168" s="208"/>
      <c r="K168" s="208"/>
      <c r="L168" s="208"/>
      <c r="M168" s="208"/>
      <c r="N168" s="208"/>
      <c r="O168" s="206" t="n">
        <v>9874</v>
      </c>
      <c r="P168" s="206" t="n">
        <v>9975</v>
      </c>
      <c r="Q168" s="208" t="s">
        <v>35</v>
      </c>
      <c r="R168" s="304"/>
      <c r="S168" s="223" t="n">
        <v>1</v>
      </c>
      <c r="T168" s="206" t="n">
        <f aca="false">(P168-O168)*S168</f>
        <v>101</v>
      </c>
      <c r="U168" s="673" t="s">
        <v>948</v>
      </c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698.71</v>
      </c>
      <c r="D169" s="605"/>
      <c r="E169" s="605" t="n">
        <f aca="false">F169+G169</f>
        <v>45.71</v>
      </c>
      <c r="F169" s="605" t="n">
        <f aca="false">0.04*H169</f>
        <v>26.12</v>
      </c>
      <c r="G169" s="605" t="n">
        <f aca="false">0.03*H169</f>
        <v>19.59</v>
      </c>
      <c r="H169" s="605" t="n">
        <f aca="false">T169</f>
        <v>653</v>
      </c>
      <c r="I169" s="605" t="n">
        <f aca="false">0.6*C169</f>
        <v>419.226</v>
      </c>
      <c r="J169" s="606"/>
      <c r="K169" s="606"/>
      <c r="L169" s="606"/>
      <c r="M169" s="606"/>
      <c r="N169" s="606"/>
      <c r="O169" s="605" t="n">
        <v>23497</v>
      </c>
      <c r="P169" s="605" t="n">
        <v>24150</v>
      </c>
      <c r="Q169" s="606" t="s">
        <v>35</v>
      </c>
      <c r="R169" s="595"/>
      <c r="S169" s="607" t="n">
        <v>1</v>
      </c>
      <c r="T169" s="605" t="n">
        <f aca="false">(P169-O169)*S169</f>
        <v>653</v>
      </c>
      <c r="U169" s="673" t="s">
        <v>949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3549.19</v>
      </c>
      <c r="D170" s="206"/>
      <c r="E170" s="206" t="n">
        <f aca="false">F170+G170</f>
        <v>232.19</v>
      </c>
      <c r="F170" s="206" t="n">
        <f aca="false">0.04*H170</f>
        <v>132.68</v>
      </c>
      <c r="G170" s="206" t="n">
        <f aca="false">0.03*H170</f>
        <v>99.51</v>
      </c>
      <c r="H170" s="206" t="n">
        <f aca="false">T170</f>
        <v>3317</v>
      </c>
      <c r="I170" s="206" t="n">
        <f aca="false">0.6*C170</f>
        <v>2129.514</v>
      </c>
      <c r="J170" s="208"/>
      <c r="K170" s="208"/>
      <c r="L170" s="208"/>
      <c r="M170" s="208"/>
      <c r="N170" s="208"/>
      <c r="O170" s="206" t="n">
        <v>83709</v>
      </c>
      <c r="P170" s="206" t="n">
        <v>87026</v>
      </c>
      <c r="Q170" s="9"/>
      <c r="R170" s="151"/>
      <c r="S170" s="223" t="n">
        <v>1</v>
      </c>
      <c r="T170" s="206" t="n">
        <f aca="false">(P170-O170)*S170</f>
        <v>3317</v>
      </c>
      <c r="U170" s="673" t="s">
        <v>950</v>
      </c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7554.2</v>
      </c>
      <c r="D171" s="206"/>
      <c r="E171" s="206" t="n">
        <f aca="false">F171+G171</f>
        <v>494.2</v>
      </c>
      <c r="F171" s="206" t="n">
        <f aca="false">0.04*H171</f>
        <v>282.4</v>
      </c>
      <c r="G171" s="206" t="n">
        <f aca="false">0.03*H171</f>
        <v>211.8</v>
      </c>
      <c r="H171" s="206" t="n">
        <f aca="false">T171</f>
        <v>7060</v>
      </c>
      <c r="I171" s="206" t="n">
        <f aca="false">0.6*C171</f>
        <v>4532.52</v>
      </c>
      <c r="J171" s="208"/>
      <c r="K171" s="208"/>
      <c r="L171" s="208"/>
      <c r="M171" s="208"/>
      <c r="N171" s="208"/>
      <c r="O171" s="206" t="n">
        <v>206853</v>
      </c>
      <c r="P171" s="206" t="n">
        <v>213913</v>
      </c>
      <c r="Q171" s="208"/>
      <c r="R171" s="304"/>
      <c r="S171" s="223" t="n">
        <v>1</v>
      </c>
      <c r="T171" s="206" t="n">
        <f aca="false">(P171-O171)*S171</f>
        <v>7060</v>
      </c>
      <c r="U171" s="673" t="s">
        <v>951</v>
      </c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1048.6</v>
      </c>
      <c r="D172" s="206"/>
      <c r="E172" s="206" t="n">
        <f aca="false">F172+G172</f>
        <v>68.6</v>
      </c>
      <c r="F172" s="206" t="n">
        <f aca="false">0.04*H172</f>
        <v>39.2</v>
      </c>
      <c r="G172" s="206" t="n">
        <f aca="false">0.03*H172</f>
        <v>29.4</v>
      </c>
      <c r="H172" s="206" t="n">
        <f aca="false">T172</f>
        <v>980</v>
      </c>
      <c r="I172" s="206" t="n">
        <f aca="false">0.6*C172</f>
        <v>629.16</v>
      </c>
      <c r="J172" s="292"/>
      <c r="K172" s="292"/>
      <c r="L172" s="292"/>
      <c r="M172" s="292"/>
      <c r="N172" s="292"/>
      <c r="O172" s="206" t="n">
        <v>33762</v>
      </c>
      <c r="P172" s="206" t="n">
        <v>34742</v>
      </c>
      <c r="Q172" s="9"/>
      <c r="R172" s="304"/>
      <c r="S172" s="223" t="n">
        <v>1</v>
      </c>
      <c r="T172" s="206" t="n">
        <f aca="false">(P172-O172)*S172</f>
        <v>980</v>
      </c>
      <c r="U172" s="673" t="s">
        <v>952</v>
      </c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231.12</v>
      </c>
      <c r="D173" s="206"/>
      <c r="E173" s="206" t="n">
        <f aca="false">F173+G173</f>
        <v>15.12</v>
      </c>
      <c r="F173" s="206" t="n">
        <f aca="false">0.04*H173</f>
        <v>8.64</v>
      </c>
      <c r="G173" s="206" t="n">
        <f aca="false">0.03*H173</f>
        <v>6.48</v>
      </c>
      <c r="H173" s="206" t="n">
        <f aca="false">T173</f>
        <v>216</v>
      </c>
      <c r="I173" s="206" t="n">
        <f aca="false">0.6*C173</f>
        <v>138.672</v>
      </c>
      <c r="J173" s="208"/>
      <c r="K173" s="208"/>
      <c r="L173" s="208"/>
      <c r="M173" s="208"/>
      <c r="N173" s="208"/>
      <c r="O173" s="206" t="n">
        <v>26424</v>
      </c>
      <c r="P173" s="206" t="n">
        <v>26640</v>
      </c>
      <c r="Q173" s="9"/>
      <c r="R173" s="151"/>
      <c r="S173" s="223" t="n">
        <v>1</v>
      </c>
      <c r="T173" s="206" t="n">
        <f aca="false">(P173-O173)*S173</f>
        <v>216</v>
      </c>
      <c r="U173" s="673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21338.7104</v>
      </c>
      <c r="D174" s="161"/>
      <c r="E174" s="161" t="n">
        <f aca="false">F174+G174</f>
        <v>1395.9904</v>
      </c>
      <c r="F174" s="161" t="n">
        <f aca="false">0.04*H174</f>
        <v>797.708799999999</v>
      </c>
      <c r="G174" s="161" t="n">
        <f aca="false">0.03*H174</f>
        <v>598.281599999999</v>
      </c>
      <c r="H174" s="161" t="n">
        <f aca="false">T174</f>
        <v>19942.72</v>
      </c>
      <c r="I174" s="161" t="n">
        <f aca="false">T175+250+750</f>
        <v>1589</v>
      </c>
      <c r="J174" s="292"/>
      <c r="K174" s="292"/>
      <c r="L174" s="292"/>
      <c r="M174" s="292"/>
      <c r="N174" s="292"/>
      <c r="O174" s="608" t="n">
        <v>64498.046</v>
      </c>
      <c r="P174" s="608" t="n">
        <v>64996.614</v>
      </c>
      <c r="Q174" s="221"/>
      <c r="R174" s="404"/>
      <c r="S174" s="161" t="n">
        <v>40</v>
      </c>
      <c r="T174" s="206" t="n">
        <f aca="false">(P174-O174)*S174</f>
        <v>19942.72</v>
      </c>
      <c r="U174" s="673" t="s">
        <v>953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80" t="s">
        <v>954</v>
      </c>
      <c r="C175" s="206" t="n">
        <f aca="false">H175+E175</f>
        <v>630.23</v>
      </c>
      <c r="D175" s="206"/>
      <c r="E175" s="206" t="n">
        <f aca="false">F175+G175</f>
        <v>41.23</v>
      </c>
      <c r="F175" s="206" t="n">
        <f aca="false">0.04*H175</f>
        <v>23.56</v>
      </c>
      <c r="G175" s="206" t="n">
        <f aca="false">0.03*H175</f>
        <v>17.67</v>
      </c>
      <c r="H175" s="206" t="n">
        <f aca="false">T175</f>
        <v>589</v>
      </c>
      <c r="I175" s="206" t="n">
        <f aca="false">0.6*C175</f>
        <v>378.138</v>
      </c>
      <c r="J175" s="208"/>
      <c r="K175" s="208"/>
      <c r="L175" s="208"/>
      <c r="M175" s="208"/>
      <c r="N175" s="208"/>
      <c r="O175" s="206" t="n">
        <v>358</v>
      </c>
      <c r="P175" s="206" t="n">
        <v>947</v>
      </c>
      <c r="Q175" s="9"/>
      <c r="R175" s="151"/>
      <c r="S175" s="223" t="n">
        <v>1</v>
      </c>
      <c r="T175" s="206" t="n">
        <f aca="false">(P175-O175)*S175</f>
        <v>589</v>
      </c>
      <c r="U175" s="673" t="s">
        <v>955</v>
      </c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759.7</v>
      </c>
      <c r="D176" s="206"/>
      <c r="E176" s="206" t="n">
        <f aca="false">F176+G176</f>
        <v>49.7</v>
      </c>
      <c r="F176" s="206" t="n">
        <f aca="false">0.04*H176</f>
        <v>28.4</v>
      </c>
      <c r="G176" s="206" t="n">
        <f aca="false">0.03*H176</f>
        <v>21.3</v>
      </c>
      <c r="H176" s="206" t="n">
        <f aca="false">T176</f>
        <v>710</v>
      </c>
      <c r="I176" s="206" t="n">
        <f aca="false">0.6*C176</f>
        <v>455.82</v>
      </c>
      <c r="J176" s="208"/>
      <c r="K176" s="208"/>
      <c r="L176" s="208"/>
      <c r="M176" s="208"/>
      <c r="N176" s="208"/>
      <c r="O176" s="206" t="n">
        <v>32392</v>
      </c>
      <c r="P176" s="206" t="n">
        <v>33102</v>
      </c>
      <c r="Q176" s="9"/>
      <c r="R176" s="151"/>
      <c r="S176" s="223" t="n">
        <v>1</v>
      </c>
      <c r="T176" s="206" t="n">
        <f aca="false">(P176-O176)*S176</f>
        <v>710</v>
      </c>
      <c r="U176" s="681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15388.7399999998</v>
      </c>
      <c r="D177" s="188"/>
      <c r="E177" s="188" t="n">
        <f aca="false">F177+G177</f>
        <v>1006.73999999999</v>
      </c>
      <c r="F177" s="188" t="n">
        <f aca="false">0.04*H177</f>
        <v>575.279999999993</v>
      </c>
      <c r="G177" s="188" t="n">
        <f aca="false">0.03*H177</f>
        <v>431.459999999995</v>
      </c>
      <c r="H177" s="188" t="n">
        <f aca="false">T177</f>
        <v>14381.9999999998</v>
      </c>
      <c r="I177" s="303" t="n">
        <f aca="false">0.6*C177</f>
        <v>9233.24399999989</v>
      </c>
      <c r="J177" s="25"/>
      <c r="K177" s="25"/>
      <c r="L177" s="25"/>
      <c r="M177" s="25"/>
      <c r="N177" s="25"/>
      <c r="O177" s="610" t="n">
        <v>37304.9</v>
      </c>
      <c r="P177" s="610" t="n">
        <v>37544.6</v>
      </c>
      <c r="Q177" s="25" t="s">
        <v>35</v>
      </c>
      <c r="R177" s="611"/>
      <c r="S177" s="612" t="n">
        <v>60</v>
      </c>
      <c r="T177" s="188" t="n">
        <f aca="false">(P177-O177)*S177</f>
        <v>14381.9999999998</v>
      </c>
      <c r="U177" s="640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3319.14</v>
      </c>
      <c r="D178" s="449"/>
      <c r="E178" s="449" t="n">
        <f aca="false">G178+F178</f>
        <v>217.14</v>
      </c>
      <c r="F178" s="449" t="n">
        <f aca="false">0.04*H178</f>
        <v>124.08</v>
      </c>
      <c r="G178" s="449" t="n">
        <f aca="false">0.03*H178</f>
        <v>93.06</v>
      </c>
      <c r="H178" s="449" t="n">
        <f aca="false">T178</f>
        <v>3102</v>
      </c>
      <c r="I178" s="449" t="n">
        <f aca="false">0.6*C178</f>
        <v>1991.484</v>
      </c>
      <c r="J178" s="614"/>
      <c r="K178" s="614"/>
      <c r="L178" s="614"/>
      <c r="M178" s="614"/>
      <c r="N178" s="614"/>
      <c r="O178" s="449" t="n">
        <v>97411</v>
      </c>
      <c r="P178" s="449" t="n">
        <v>100513</v>
      </c>
      <c r="Q178" s="615"/>
      <c r="R178" s="616"/>
      <c r="S178" s="617" t="n">
        <v>1</v>
      </c>
      <c r="T178" s="449" t="n">
        <f aca="false">(P178-O178)*S178</f>
        <v>3102</v>
      </c>
      <c r="U178" s="640" t="s">
        <v>958</v>
      </c>
      <c r="V178" s="153" t="s">
        <v>959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712.62</v>
      </c>
      <c r="D179" s="148"/>
      <c r="E179" s="148" t="n">
        <f aca="false">F179+G179</f>
        <v>46.62</v>
      </c>
      <c r="F179" s="148" t="n">
        <f aca="false">0.04*H179</f>
        <v>26.64</v>
      </c>
      <c r="G179" s="148" t="n">
        <f aca="false">0.03*H179</f>
        <v>19.98</v>
      </c>
      <c r="H179" s="148" t="n">
        <f aca="false">T179</f>
        <v>666</v>
      </c>
      <c r="I179" s="148" t="n">
        <f aca="false">0.6*C179</f>
        <v>427.572</v>
      </c>
      <c r="J179" s="25"/>
      <c r="K179" s="25"/>
      <c r="L179" s="25"/>
      <c r="M179" s="25"/>
      <c r="N179" s="25"/>
      <c r="O179" s="148" t="n">
        <v>8339</v>
      </c>
      <c r="P179" s="148" t="n">
        <v>9005</v>
      </c>
      <c r="Q179" s="204"/>
      <c r="R179" s="276"/>
      <c r="S179" s="239" t="n">
        <v>1</v>
      </c>
      <c r="T179" s="148" t="n">
        <f aca="false">(P179-O179)*S179</f>
        <v>666</v>
      </c>
      <c r="U179" s="640" t="s">
        <v>960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695.5</v>
      </c>
      <c r="D180" s="148"/>
      <c r="E180" s="148" t="n">
        <f aca="false">F180+G180</f>
        <v>45.5</v>
      </c>
      <c r="F180" s="148" t="n">
        <f aca="false">0.04*H180</f>
        <v>26</v>
      </c>
      <c r="G180" s="148" t="n">
        <f aca="false">0.03*H180</f>
        <v>19.5</v>
      </c>
      <c r="H180" s="148" t="n">
        <f aca="false">T180</f>
        <v>650</v>
      </c>
      <c r="I180" s="148" t="n">
        <f aca="false">0.6*C180</f>
        <v>417.3</v>
      </c>
      <c r="J180" s="25"/>
      <c r="K180" s="25"/>
      <c r="L180" s="25"/>
      <c r="M180" s="25"/>
      <c r="N180" s="25"/>
      <c r="O180" s="148" t="n">
        <v>4476</v>
      </c>
      <c r="P180" s="148" t="n">
        <v>5126</v>
      </c>
      <c r="Q180" s="204"/>
      <c r="R180" s="276"/>
      <c r="S180" s="239" t="n">
        <v>1</v>
      </c>
      <c r="T180" s="148" t="n">
        <f aca="false">(P180-O180)*S180</f>
        <v>650</v>
      </c>
      <c r="U180" s="640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848.51</v>
      </c>
      <c r="D181" s="148"/>
      <c r="E181" s="148" t="n">
        <f aca="false">F181+G181</f>
        <v>55.51</v>
      </c>
      <c r="F181" s="148" t="n">
        <f aca="false">0.04*H181</f>
        <v>31.72</v>
      </c>
      <c r="G181" s="148" t="n">
        <f aca="false">0.03*H181</f>
        <v>23.79</v>
      </c>
      <c r="H181" s="148" t="n">
        <f aca="false">T181</f>
        <v>793</v>
      </c>
      <c r="I181" s="148" t="n">
        <f aca="false">0.6*C181</f>
        <v>509.106</v>
      </c>
      <c r="J181" s="25"/>
      <c r="K181" s="25"/>
      <c r="L181" s="25"/>
      <c r="M181" s="25"/>
      <c r="N181" s="25"/>
      <c r="O181" s="148" t="n">
        <v>9697</v>
      </c>
      <c r="P181" s="148" t="n">
        <v>10490</v>
      </c>
      <c r="Q181" s="204"/>
      <c r="R181" s="276"/>
      <c r="S181" s="148" t="n">
        <v>1</v>
      </c>
      <c r="T181" s="148" t="n">
        <f aca="false">(P181-O181)*S181</f>
        <v>793</v>
      </c>
      <c r="U181" s="640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820.69</v>
      </c>
      <c r="D182" s="148"/>
      <c r="E182" s="148" t="n">
        <f aca="false">F182+G182</f>
        <v>53.69</v>
      </c>
      <c r="F182" s="148" t="n">
        <f aca="false">0.04*H182</f>
        <v>30.68</v>
      </c>
      <c r="G182" s="148" t="n">
        <f aca="false">0.03*H182</f>
        <v>23.01</v>
      </c>
      <c r="H182" s="148" t="n">
        <f aca="false">T182</f>
        <v>767</v>
      </c>
      <c r="I182" s="148" t="n">
        <f aca="false">0.6*C182</f>
        <v>492.414</v>
      </c>
      <c r="J182" s="25"/>
      <c r="K182" s="25"/>
      <c r="L182" s="25"/>
      <c r="M182" s="25"/>
      <c r="N182" s="25" t="s">
        <v>271</v>
      </c>
      <c r="O182" s="148" t="n">
        <v>35202</v>
      </c>
      <c r="P182" s="148" t="n">
        <v>35969</v>
      </c>
      <c r="Q182" s="237"/>
      <c r="R182" s="259"/>
      <c r="S182" s="148" t="n">
        <v>1</v>
      </c>
      <c r="T182" s="148" t="n">
        <f aca="false">(P182-O182)*S182</f>
        <v>767</v>
      </c>
      <c r="U182" s="640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480.43</v>
      </c>
      <c r="D183" s="148"/>
      <c r="E183" s="148" t="n">
        <f aca="false">F183+G183</f>
        <v>31.43</v>
      </c>
      <c r="F183" s="148" t="n">
        <f aca="false">0.04*H183</f>
        <v>17.96</v>
      </c>
      <c r="G183" s="148" t="n">
        <f aca="false">0.03*H183</f>
        <v>13.47</v>
      </c>
      <c r="H183" s="148" t="n">
        <f aca="false">T183</f>
        <v>449</v>
      </c>
      <c r="I183" s="148" t="n">
        <f aca="false">0.6*C183</f>
        <v>288.258</v>
      </c>
      <c r="J183" s="25"/>
      <c r="K183" s="25"/>
      <c r="L183" s="25"/>
      <c r="M183" s="25"/>
      <c r="N183" s="25" t="s">
        <v>274</v>
      </c>
      <c r="O183" s="148" t="n">
        <v>87000</v>
      </c>
      <c r="P183" s="148" t="n">
        <v>87449</v>
      </c>
      <c r="Q183" s="204"/>
      <c r="R183" s="276"/>
      <c r="S183" s="148" t="n">
        <v>1</v>
      </c>
      <c r="T183" s="148" t="n">
        <f aca="false">(P183-O183)*S183</f>
        <v>449</v>
      </c>
      <c r="U183" s="640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889.17</v>
      </c>
      <c r="D184" s="148"/>
      <c r="E184" s="148" t="n">
        <f aca="false">F184++G184</f>
        <v>58.17</v>
      </c>
      <c r="F184" s="148" t="n">
        <f aca="false">0.04*H184</f>
        <v>33.24</v>
      </c>
      <c r="G184" s="148" t="n">
        <f aca="false">0.03*H184</f>
        <v>24.93</v>
      </c>
      <c r="H184" s="148" t="n">
        <f aca="false">T184</f>
        <v>831</v>
      </c>
      <c r="I184" s="148" t="n">
        <f aca="false">0.6*C184</f>
        <v>533.502</v>
      </c>
      <c r="J184" s="25"/>
      <c r="K184" s="25"/>
      <c r="L184" s="25"/>
      <c r="M184" s="25"/>
      <c r="N184" s="25" t="s">
        <v>277</v>
      </c>
      <c r="O184" s="148" t="n">
        <v>46443</v>
      </c>
      <c r="P184" s="148" t="n">
        <v>47274</v>
      </c>
      <c r="Q184" s="25" t="s">
        <v>35</v>
      </c>
      <c r="R184" s="226"/>
      <c r="S184" s="239" t="n">
        <v>1</v>
      </c>
      <c r="T184" s="148" t="n">
        <f aca="false">(P184-O184)*S184</f>
        <v>831</v>
      </c>
      <c r="U184" s="640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282.48</v>
      </c>
      <c r="D185" s="148"/>
      <c r="E185" s="148" t="n">
        <f aca="false">G185+F185</f>
        <v>18.48</v>
      </c>
      <c r="F185" s="148" t="n">
        <f aca="false">0.04*H185</f>
        <v>10.56</v>
      </c>
      <c r="G185" s="148" t="n">
        <f aca="false">0.03*H185</f>
        <v>7.92</v>
      </c>
      <c r="H185" s="148" t="n">
        <f aca="false">T185</f>
        <v>264</v>
      </c>
      <c r="I185" s="148" t="n">
        <f aca="false">0.6*C185</f>
        <v>169.488</v>
      </c>
      <c r="J185" s="25"/>
      <c r="K185" s="25"/>
      <c r="L185" s="25"/>
      <c r="M185" s="25"/>
      <c r="N185" s="25"/>
      <c r="O185" s="148" t="n">
        <v>74211</v>
      </c>
      <c r="P185" s="148" t="n">
        <v>74475</v>
      </c>
      <c r="Q185" s="237"/>
      <c r="R185" s="259"/>
      <c r="S185" s="239" t="n">
        <v>1</v>
      </c>
      <c r="T185" s="148" t="n">
        <f aca="false">(P185-O185)*S185</f>
        <v>264</v>
      </c>
      <c r="U185" s="640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464.38</v>
      </c>
      <c r="D186" s="148"/>
      <c r="E186" s="148" t="n">
        <f aca="false">F186+G186</f>
        <v>30.38</v>
      </c>
      <c r="F186" s="148" t="n">
        <f aca="false">0.04*H186</f>
        <v>17.36</v>
      </c>
      <c r="G186" s="148" t="n">
        <f aca="false">0.03*H186</f>
        <v>13.02</v>
      </c>
      <c r="H186" s="148" t="n">
        <f aca="false">T186</f>
        <v>434</v>
      </c>
      <c r="I186" s="148" t="n">
        <f aca="false">0.6*C186</f>
        <v>278.628</v>
      </c>
      <c r="J186" s="25"/>
      <c r="K186" s="25"/>
      <c r="L186" s="25"/>
      <c r="M186" s="25"/>
      <c r="N186" s="25"/>
      <c r="O186" s="148" t="n">
        <v>71754</v>
      </c>
      <c r="P186" s="148" t="n">
        <v>72188</v>
      </c>
      <c r="Q186" s="204"/>
      <c r="R186" s="276"/>
      <c r="S186" s="239" t="n">
        <v>1</v>
      </c>
      <c r="T186" s="148" t="n">
        <f aca="false">(P186-O186)*S186</f>
        <v>434</v>
      </c>
      <c r="U186" s="640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811.06</v>
      </c>
      <c r="D187" s="148"/>
      <c r="E187" s="148" t="n">
        <f aca="false">F187+G187</f>
        <v>53.06</v>
      </c>
      <c r="F187" s="148" t="n">
        <f aca="false">0.04*H187</f>
        <v>30.32</v>
      </c>
      <c r="G187" s="148" t="n">
        <f aca="false">0.03*H187</f>
        <v>22.74</v>
      </c>
      <c r="H187" s="148" t="n">
        <f aca="false">T187</f>
        <v>758</v>
      </c>
      <c r="I187" s="148" t="n">
        <f aca="false">0.6*C187</f>
        <v>486.636</v>
      </c>
      <c r="J187" s="25"/>
      <c r="K187" s="25"/>
      <c r="L187" s="25"/>
      <c r="M187" s="25"/>
      <c r="N187" s="25"/>
      <c r="O187" s="148" t="n">
        <v>83668</v>
      </c>
      <c r="P187" s="148" t="n">
        <v>84426</v>
      </c>
      <c r="Q187" s="237"/>
      <c r="R187" s="259"/>
      <c r="S187" s="239" t="n">
        <v>1</v>
      </c>
      <c r="T187" s="148" t="n">
        <f aca="false">(P187-O187)*S187</f>
        <v>758</v>
      </c>
      <c r="U187" s="640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793.94</v>
      </c>
      <c r="D188" s="148"/>
      <c r="E188" s="148" t="n">
        <f aca="false">F188+G188</f>
        <v>51.94</v>
      </c>
      <c r="F188" s="148" t="n">
        <f aca="false">0.04*H188</f>
        <v>29.68</v>
      </c>
      <c r="G188" s="148" t="n">
        <f aca="false">0.03*H188</f>
        <v>22.26</v>
      </c>
      <c r="H188" s="148" t="n">
        <f aca="false">T188</f>
        <v>742</v>
      </c>
      <c r="I188" s="148" t="n">
        <f aca="false">0.6*C188</f>
        <v>476.364</v>
      </c>
      <c r="J188" s="25"/>
      <c r="K188" s="25"/>
      <c r="L188" s="25"/>
      <c r="M188" s="25"/>
      <c r="N188" s="25"/>
      <c r="O188" s="148" t="n">
        <v>76284</v>
      </c>
      <c r="P188" s="148" t="n">
        <v>77026</v>
      </c>
      <c r="Q188" s="204"/>
      <c r="R188" s="362"/>
      <c r="S188" s="239" t="n">
        <v>1</v>
      </c>
      <c r="T188" s="148" t="n">
        <f aca="false">(P188-O188)*S188</f>
        <v>742</v>
      </c>
      <c r="U188" s="640" t="s">
        <v>961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640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1557.92</v>
      </c>
      <c r="D190" s="148"/>
      <c r="E190" s="148" t="n">
        <f aca="false">F190+G190</f>
        <v>101.92</v>
      </c>
      <c r="F190" s="148" t="n">
        <f aca="false">0.04*H190</f>
        <v>58.24</v>
      </c>
      <c r="G190" s="148" t="n">
        <f aca="false">0.03*H190</f>
        <v>43.68</v>
      </c>
      <c r="H190" s="148" t="n">
        <f aca="false">T190</f>
        <v>1456</v>
      </c>
      <c r="I190" s="148" t="n">
        <f aca="false">0.6*C190</f>
        <v>934.752</v>
      </c>
      <c r="J190" s="25"/>
      <c r="K190" s="25"/>
      <c r="L190" s="25"/>
      <c r="M190" s="25"/>
      <c r="N190" s="25"/>
      <c r="O190" s="148" t="n">
        <v>133705</v>
      </c>
      <c r="P190" s="148" t="n">
        <v>135161</v>
      </c>
      <c r="Q190" s="204"/>
      <c r="R190" s="276"/>
      <c r="S190" s="148" t="n">
        <v>1</v>
      </c>
      <c r="T190" s="148" t="n">
        <f aca="false">(P190-O190)*S190</f>
        <v>1456</v>
      </c>
      <c r="U190" s="640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360.59</v>
      </c>
      <c r="D191" s="148"/>
      <c r="E191" s="148" t="n">
        <f aca="false">F191+G191</f>
        <v>23.59</v>
      </c>
      <c r="F191" s="148" t="n">
        <f aca="false">0.04*H191</f>
        <v>13.48</v>
      </c>
      <c r="G191" s="148" t="n">
        <f aca="false">0.03*H191</f>
        <v>10.11</v>
      </c>
      <c r="H191" s="148" t="n">
        <f aca="false">T191</f>
        <v>337</v>
      </c>
      <c r="I191" s="148" t="n">
        <f aca="false">0.6*C191</f>
        <v>216.354</v>
      </c>
      <c r="J191" s="25"/>
      <c r="K191" s="25"/>
      <c r="L191" s="25"/>
      <c r="M191" s="25"/>
      <c r="N191" s="25" t="s">
        <v>291</v>
      </c>
      <c r="O191" s="148" t="n">
        <v>43990</v>
      </c>
      <c r="P191" s="148" t="n">
        <v>44327</v>
      </c>
      <c r="Q191" s="25" t="s">
        <v>39</v>
      </c>
      <c r="R191" s="226"/>
      <c r="S191" s="148" t="n">
        <v>1</v>
      </c>
      <c r="T191" s="148" t="n">
        <f aca="false">(P191-O191)*S191</f>
        <v>337</v>
      </c>
      <c r="U191" s="640" t="n">
        <v>100986</v>
      </c>
      <c r="V191" s="153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586.36</v>
      </c>
      <c r="D192" s="148"/>
      <c r="E192" s="148" t="n">
        <f aca="false">F192+G192</f>
        <v>38.36</v>
      </c>
      <c r="F192" s="148" t="n">
        <f aca="false">0.04*H192</f>
        <v>21.92</v>
      </c>
      <c r="G192" s="148" t="n">
        <f aca="false">0.03*H192</f>
        <v>16.44</v>
      </c>
      <c r="H192" s="148" t="n">
        <f aca="false">T192</f>
        <v>548</v>
      </c>
      <c r="I192" s="148" t="n">
        <f aca="false">0.6*C192</f>
        <v>351.816</v>
      </c>
      <c r="J192" s="25"/>
      <c r="K192" s="25"/>
      <c r="L192" s="25"/>
      <c r="M192" s="25"/>
      <c r="N192" s="25"/>
      <c r="O192" s="148" t="n">
        <v>96461</v>
      </c>
      <c r="P192" s="148" t="n">
        <v>97009</v>
      </c>
      <c r="Q192" s="25" t="s">
        <v>153</v>
      </c>
      <c r="R192" s="226"/>
      <c r="S192" s="148" t="n">
        <v>1</v>
      </c>
      <c r="T192" s="148" t="n">
        <f aca="false">(P192-O192)*S192</f>
        <v>548</v>
      </c>
      <c r="U192" s="640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658.05</v>
      </c>
      <c r="D193" s="148"/>
      <c r="E193" s="148" t="n">
        <f aca="false">F193+G193</f>
        <v>43.05</v>
      </c>
      <c r="F193" s="148" t="n">
        <f aca="false">0.04*H193</f>
        <v>24.6</v>
      </c>
      <c r="G193" s="148" t="n">
        <f aca="false">0.03*H193</f>
        <v>18.45</v>
      </c>
      <c r="H193" s="148" t="n">
        <f aca="false">T193</f>
        <v>615</v>
      </c>
      <c r="I193" s="148" t="n">
        <f aca="false">0.6*C193</f>
        <v>394.83</v>
      </c>
      <c r="J193" s="25"/>
      <c r="K193" s="25"/>
      <c r="L193" s="25"/>
      <c r="M193" s="25"/>
      <c r="N193" s="25"/>
      <c r="O193" s="148" t="n">
        <v>56642</v>
      </c>
      <c r="P193" s="148" t="n">
        <v>57257</v>
      </c>
      <c r="Q193" s="25" t="s">
        <v>39</v>
      </c>
      <c r="R193" s="226"/>
      <c r="S193" s="148" t="n">
        <v>1</v>
      </c>
      <c r="T193" s="148" t="n">
        <f aca="false">(P193-O193)*S193</f>
        <v>615</v>
      </c>
      <c r="U193" s="640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2105.76</v>
      </c>
      <c r="D194" s="148"/>
      <c r="E194" s="148" t="n">
        <f aca="false">G194+F194</f>
        <v>137.76</v>
      </c>
      <c r="F194" s="148" t="n">
        <f aca="false">0.04*H194</f>
        <v>78.72</v>
      </c>
      <c r="G194" s="148" t="n">
        <f aca="false">0.03*H194</f>
        <v>59.04</v>
      </c>
      <c r="H194" s="148" t="n">
        <f aca="false">T194</f>
        <v>1968</v>
      </c>
      <c r="I194" s="148" t="n">
        <f aca="false">0.6*C194</f>
        <v>1263.456</v>
      </c>
      <c r="J194" s="25"/>
      <c r="K194" s="25"/>
      <c r="L194" s="25"/>
      <c r="M194" s="25"/>
      <c r="N194" s="25"/>
      <c r="O194" s="148" t="n">
        <v>38394</v>
      </c>
      <c r="P194" s="148" t="n">
        <v>40362</v>
      </c>
      <c r="Q194" s="237"/>
      <c r="R194" s="259"/>
      <c r="S194" s="239" t="n">
        <v>1</v>
      </c>
      <c r="T194" s="148" t="n">
        <f aca="false">(P194-O194)*S194</f>
        <v>1968</v>
      </c>
      <c r="U194" s="640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1110.66</v>
      </c>
      <c r="D195" s="148"/>
      <c r="E195" s="148" t="n">
        <f aca="false">G195+F195</f>
        <v>72.66</v>
      </c>
      <c r="F195" s="148" t="n">
        <f aca="false">0.04*H195</f>
        <v>41.52</v>
      </c>
      <c r="G195" s="148" t="n">
        <f aca="false">0.03*H195</f>
        <v>31.14</v>
      </c>
      <c r="H195" s="148" t="n">
        <f aca="false">T195</f>
        <v>1038</v>
      </c>
      <c r="I195" s="148" t="n">
        <f aca="false">0.6*C195</f>
        <v>666.396</v>
      </c>
      <c r="J195" s="25"/>
      <c r="K195" s="25"/>
      <c r="L195" s="25"/>
      <c r="M195" s="25"/>
      <c r="N195" s="25"/>
      <c r="O195" s="148" t="n">
        <v>74894</v>
      </c>
      <c r="P195" s="148" t="n">
        <v>75932</v>
      </c>
      <c r="Q195" s="204"/>
      <c r="R195" s="362"/>
      <c r="S195" s="239" t="n">
        <v>1</v>
      </c>
      <c r="T195" s="148" t="n">
        <f aca="false">(P195-O195)*S195</f>
        <v>1038</v>
      </c>
      <c r="U195" s="640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363.8</v>
      </c>
      <c r="D196" s="148"/>
      <c r="E196" s="148" t="n">
        <f aca="false">F196+G196</f>
        <v>23.8</v>
      </c>
      <c r="F196" s="148" t="n">
        <f aca="false">0.04*H196</f>
        <v>13.6</v>
      </c>
      <c r="G196" s="148" t="n">
        <f aca="false">0.03*H196</f>
        <v>10.2</v>
      </c>
      <c r="H196" s="148" t="n">
        <f aca="false">T196</f>
        <v>340</v>
      </c>
      <c r="I196" s="148" t="n">
        <f aca="false">0.6*C196</f>
        <v>218.28</v>
      </c>
      <c r="J196" s="25"/>
      <c r="K196" s="25"/>
      <c r="L196" s="25"/>
      <c r="M196" s="25"/>
      <c r="N196" s="25"/>
      <c r="O196" s="148" t="n">
        <v>33000</v>
      </c>
      <c r="P196" s="148" t="n">
        <v>33340</v>
      </c>
      <c r="Q196" s="204"/>
      <c r="R196" s="276"/>
      <c r="S196" s="239" t="n">
        <v>1</v>
      </c>
      <c r="T196" s="148" t="n">
        <f aca="false">(P196-O196)*S196</f>
        <v>340</v>
      </c>
      <c r="U196" s="640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288.9</v>
      </c>
      <c r="D197" s="148"/>
      <c r="E197" s="148" t="n">
        <f aca="false">F197+G197</f>
        <v>18.9</v>
      </c>
      <c r="F197" s="148" t="n">
        <f aca="false">0.04*H197</f>
        <v>10.8</v>
      </c>
      <c r="G197" s="148" t="n">
        <f aca="false">0.03*H197</f>
        <v>8.1</v>
      </c>
      <c r="H197" s="148" t="n">
        <f aca="false">T197</f>
        <v>270</v>
      </c>
      <c r="I197" s="148" t="n">
        <f aca="false">0.6*C197</f>
        <v>173.34</v>
      </c>
      <c r="J197" s="25"/>
      <c r="K197" s="25"/>
      <c r="L197" s="25"/>
      <c r="M197" s="25"/>
      <c r="N197" s="25"/>
      <c r="O197" s="148" t="n">
        <v>57042</v>
      </c>
      <c r="P197" s="148" t="n">
        <v>57312</v>
      </c>
      <c r="Q197" s="25"/>
      <c r="R197" s="226"/>
      <c r="S197" s="148" t="n">
        <v>1</v>
      </c>
      <c r="T197" s="148" t="n">
        <f aca="false">(P197-O197)*S197</f>
        <v>270</v>
      </c>
      <c r="U197" s="640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150.87</v>
      </c>
      <c r="D198" s="148"/>
      <c r="E198" s="148" t="n">
        <f aca="false">F198+G198</f>
        <v>9.87</v>
      </c>
      <c r="F198" s="148" t="n">
        <f aca="false">0.04*H198</f>
        <v>5.64</v>
      </c>
      <c r="G198" s="148" t="n">
        <f aca="false">0.03*H198</f>
        <v>4.23</v>
      </c>
      <c r="H198" s="148" t="n">
        <f aca="false">T198</f>
        <v>141</v>
      </c>
      <c r="I198" s="148" t="n">
        <f aca="false">0.5*C198</f>
        <v>75.435</v>
      </c>
      <c r="J198" s="25"/>
      <c r="K198" s="25"/>
      <c r="L198" s="25"/>
      <c r="M198" s="25"/>
      <c r="N198" s="25"/>
      <c r="O198" s="148" t="n">
        <v>32848</v>
      </c>
      <c r="P198" s="148" t="n">
        <v>32989</v>
      </c>
      <c r="Q198" s="237"/>
      <c r="R198" s="259"/>
      <c r="S198" s="239" t="n">
        <v>1</v>
      </c>
      <c r="T198" s="148" t="n">
        <f aca="false">(P198-O198)*S198</f>
        <v>141</v>
      </c>
      <c r="U198" s="640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159.43</v>
      </c>
      <c r="D199" s="148"/>
      <c r="E199" s="148" t="n">
        <f aca="false">G199+F199</f>
        <v>10.43</v>
      </c>
      <c r="F199" s="148" t="n">
        <f aca="false">0.04*H199</f>
        <v>5.96</v>
      </c>
      <c r="G199" s="148" t="n">
        <f aca="false">0.03*H199</f>
        <v>4.47</v>
      </c>
      <c r="H199" s="148" t="n">
        <f aca="false">T199</f>
        <v>149</v>
      </c>
      <c r="I199" s="148" t="n">
        <f aca="false">0.6*C199</f>
        <v>95.658</v>
      </c>
      <c r="J199" s="25"/>
      <c r="K199" s="25"/>
      <c r="L199" s="25"/>
      <c r="M199" s="25"/>
      <c r="N199" s="25"/>
      <c r="O199" s="148" t="n">
        <v>23437</v>
      </c>
      <c r="P199" s="148" t="n">
        <v>23586</v>
      </c>
      <c r="Q199" s="204"/>
      <c r="R199" s="362"/>
      <c r="S199" s="239" t="n">
        <v>1</v>
      </c>
      <c r="T199" s="148" t="n">
        <f aca="false">(P199-O199)*S199</f>
        <v>149</v>
      </c>
      <c r="U199" s="640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240.75</v>
      </c>
      <c r="D200" s="148"/>
      <c r="E200" s="148" t="n">
        <f aca="false">F200+G200</f>
        <v>15.75</v>
      </c>
      <c r="F200" s="148" t="n">
        <f aca="false">0.04*H200</f>
        <v>9</v>
      </c>
      <c r="G200" s="148" t="n">
        <f aca="false">0.03*H200</f>
        <v>6.75</v>
      </c>
      <c r="H200" s="148" t="n">
        <f aca="false">T200</f>
        <v>225</v>
      </c>
      <c r="I200" s="148" t="n">
        <f aca="false">0.6*C200</f>
        <v>144.45</v>
      </c>
      <c r="J200" s="25"/>
      <c r="K200" s="25"/>
      <c r="L200" s="25"/>
      <c r="M200" s="25"/>
      <c r="N200" s="25"/>
      <c r="O200" s="148" t="n">
        <v>41011</v>
      </c>
      <c r="P200" s="148" t="n">
        <v>41236</v>
      </c>
      <c r="Q200" s="204"/>
      <c r="R200" s="276"/>
      <c r="S200" s="148" t="n">
        <v>1</v>
      </c>
      <c r="T200" s="148" t="n">
        <f aca="false">(P200-O200)*S200</f>
        <v>225</v>
      </c>
      <c r="U200" s="640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240.75</v>
      </c>
      <c r="D201" s="148"/>
      <c r="E201" s="148" t="n">
        <f aca="false">F201+G201</f>
        <v>15.75</v>
      </c>
      <c r="F201" s="148" t="n">
        <f aca="false">0.04*H201</f>
        <v>9</v>
      </c>
      <c r="G201" s="148" t="n">
        <f aca="false">0.03*H201</f>
        <v>6.75</v>
      </c>
      <c r="H201" s="148" t="n">
        <f aca="false">T201</f>
        <v>225</v>
      </c>
      <c r="I201" s="148" t="n">
        <f aca="false">0.6*C201</f>
        <v>144.45</v>
      </c>
      <c r="J201" s="162"/>
      <c r="K201" s="162"/>
      <c r="L201" s="162"/>
      <c r="M201" s="162"/>
      <c r="N201" s="162"/>
      <c r="O201" s="148" t="n">
        <v>32993</v>
      </c>
      <c r="P201" s="148" t="n">
        <v>33218</v>
      </c>
      <c r="Q201" s="237"/>
      <c r="R201" s="259"/>
      <c r="S201" s="239" t="n">
        <v>1</v>
      </c>
      <c r="T201" s="148" t="n">
        <f aca="false">(P201-O201)*S201</f>
        <v>225</v>
      </c>
      <c r="U201" s="640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210.79</v>
      </c>
      <c r="D202" s="148"/>
      <c r="E202" s="148" t="n">
        <f aca="false">F202+G202</f>
        <v>13.79</v>
      </c>
      <c r="F202" s="148" t="n">
        <f aca="false">0.04*H202</f>
        <v>7.88</v>
      </c>
      <c r="G202" s="148" t="n">
        <f aca="false">0.03*H202</f>
        <v>5.91</v>
      </c>
      <c r="H202" s="148" t="n">
        <f aca="false">T202</f>
        <v>197</v>
      </c>
      <c r="I202" s="148" t="n">
        <f aca="false">0.6*C202</f>
        <v>126.474</v>
      </c>
      <c r="J202" s="25"/>
      <c r="K202" s="25"/>
      <c r="L202" s="25"/>
      <c r="M202" s="25"/>
      <c r="N202" s="25"/>
      <c r="O202" s="148" t="n">
        <v>31183</v>
      </c>
      <c r="P202" s="148" t="n">
        <v>31380</v>
      </c>
      <c r="Q202" s="204"/>
      <c r="R202" s="276"/>
      <c r="S202" s="239" t="n">
        <v>1</v>
      </c>
      <c r="T202" s="148" t="n">
        <f aca="false">(P202-O202)*S202</f>
        <v>197</v>
      </c>
      <c r="U202" s="640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194.74</v>
      </c>
      <c r="D203" s="148"/>
      <c r="E203" s="148" t="n">
        <f aca="false">F203+G203</f>
        <v>12.74</v>
      </c>
      <c r="F203" s="148" t="n">
        <f aca="false">0.04*H203</f>
        <v>7.28</v>
      </c>
      <c r="G203" s="148" t="n">
        <f aca="false">0.03*H203</f>
        <v>5.46</v>
      </c>
      <c r="H203" s="148" t="n">
        <f aca="false">T203</f>
        <v>182</v>
      </c>
      <c r="I203" s="148" t="n">
        <f aca="false">0.6*C203</f>
        <v>116.844</v>
      </c>
      <c r="J203" s="25"/>
      <c r="K203" s="25"/>
      <c r="L203" s="25"/>
      <c r="M203" s="25"/>
      <c r="N203" s="25"/>
      <c r="O203" s="148" t="n">
        <v>29926</v>
      </c>
      <c r="P203" s="148" t="n">
        <v>30108</v>
      </c>
      <c r="Q203" s="237"/>
      <c r="R203" s="259"/>
      <c r="S203" s="239" t="n">
        <v>1</v>
      </c>
      <c r="T203" s="148" t="n">
        <f aca="false">(P203-O203)*S203</f>
        <v>182</v>
      </c>
      <c r="U203" s="640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353.1</v>
      </c>
      <c r="D204" s="148"/>
      <c r="E204" s="148" t="n">
        <f aca="false">F204+G204</f>
        <v>23.1</v>
      </c>
      <c r="F204" s="148" t="n">
        <f aca="false">0.04*H204</f>
        <v>13.2</v>
      </c>
      <c r="G204" s="148" t="n">
        <f aca="false">0.03*H204</f>
        <v>9.9</v>
      </c>
      <c r="H204" s="148" t="n">
        <f aca="false">T204</f>
        <v>330</v>
      </c>
      <c r="I204" s="148" t="n">
        <f aca="false">0.6*C204</f>
        <v>211.86</v>
      </c>
      <c r="J204" s="25"/>
      <c r="K204" s="25"/>
      <c r="L204" s="25"/>
      <c r="M204" s="25"/>
      <c r="N204" s="25"/>
      <c r="O204" s="148" t="n">
        <v>65197</v>
      </c>
      <c r="P204" s="148" t="n">
        <v>65527</v>
      </c>
      <c r="Q204" s="25" t="s">
        <v>29</v>
      </c>
      <c r="R204" s="226"/>
      <c r="S204" s="239" t="n">
        <v>1</v>
      </c>
      <c r="T204" s="148" t="n">
        <f aca="false">(P204-O204)*S204</f>
        <v>330</v>
      </c>
      <c r="U204" s="640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774.68</v>
      </c>
      <c r="D205" s="148"/>
      <c r="E205" s="148" t="n">
        <f aca="false">F205+G205</f>
        <v>50.68</v>
      </c>
      <c r="F205" s="148" t="n">
        <f aca="false">0.04*H205</f>
        <v>28.96</v>
      </c>
      <c r="G205" s="148" t="n">
        <f aca="false">0.03*H205</f>
        <v>21.72</v>
      </c>
      <c r="H205" s="148" t="n">
        <f aca="false">T205</f>
        <v>724</v>
      </c>
      <c r="I205" s="148" t="n">
        <f aca="false">0.6*C205</f>
        <v>464.808</v>
      </c>
      <c r="J205" s="25"/>
      <c r="K205" s="25"/>
      <c r="L205" s="25"/>
      <c r="M205" s="25"/>
      <c r="N205" s="25" t="s">
        <v>316</v>
      </c>
      <c r="O205" s="148" t="n">
        <v>57175</v>
      </c>
      <c r="P205" s="148" t="n">
        <v>57899</v>
      </c>
      <c r="Q205" s="204"/>
      <c r="R205" s="276"/>
      <c r="S205" s="239" t="n">
        <v>1</v>
      </c>
      <c r="T205" s="148" t="n">
        <f aca="false">(P205-O205)*S205</f>
        <v>724</v>
      </c>
      <c r="U205" s="640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558.54</v>
      </c>
      <c r="D206" s="148"/>
      <c r="E206" s="148" t="n">
        <f aca="false">F206+G206</f>
        <v>36.54</v>
      </c>
      <c r="F206" s="148" t="n">
        <f aca="false">0.04*H206</f>
        <v>20.88</v>
      </c>
      <c r="G206" s="148" t="n">
        <f aca="false">0.03*H206</f>
        <v>15.66</v>
      </c>
      <c r="H206" s="148" t="n">
        <f aca="false">T206</f>
        <v>522</v>
      </c>
      <c r="I206" s="148" t="n">
        <f aca="false">0.6*C206</f>
        <v>335.124</v>
      </c>
      <c r="J206" s="25"/>
      <c r="K206" s="25"/>
      <c r="L206" s="25"/>
      <c r="M206" s="25"/>
      <c r="N206" s="25"/>
      <c r="O206" s="148" t="n">
        <v>44823</v>
      </c>
      <c r="P206" s="148" t="n">
        <v>45345</v>
      </c>
      <c r="Q206" s="204"/>
      <c r="R206" s="276"/>
      <c r="S206" s="148" t="n">
        <v>1</v>
      </c>
      <c r="T206" s="148" t="n">
        <f aca="false">(P206-O206)*S206</f>
        <v>522</v>
      </c>
      <c r="U206" s="640" t="s">
        <v>962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359.52</v>
      </c>
      <c r="D207" s="148"/>
      <c r="E207" s="148" t="n">
        <f aca="false">F207+G207</f>
        <v>23.52</v>
      </c>
      <c r="F207" s="148" t="n">
        <f aca="false">0.04*H207</f>
        <v>13.44</v>
      </c>
      <c r="G207" s="148" t="n">
        <f aca="false">0.03*H207</f>
        <v>10.08</v>
      </c>
      <c r="H207" s="148" t="n">
        <f aca="false">T207</f>
        <v>336</v>
      </c>
      <c r="I207" s="148" t="n">
        <f aca="false">0.6*C207</f>
        <v>215.712</v>
      </c>
      <c r="J207" s="25"/>
      <c r="K207" s="25"/>
      <c r="L207" s="25"/>
      <c r="M207" s="25"/>
      <c r="N207" s="25"/>
      <c r="O207" s="148" t="n">
        <v>7096</v>
      </c>
      <c r="P207" s="148" t="n">
        <v>7432</v>
      </c>
      <c r="Q207" s="204"/>
      <c r="R207" s="276"/>
      <c r="S207" s="239" t="n">
        <v>1</v>
      </c>
      <c r="T207" s="148" t="n">
        <f aca="false">(P207-O207)*S207</f>
        <v>336</v>
      </c>
      <c r="U207" s="640" t="s">
        <v>963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4"/>
      <c r="R208" s="362"/>
      <c r="S208" s="239" t="n">
        <v>1</v>
      </c>
      <c r="T208" s="148" t="n">
        <f aca="false">(P208-O208)*S208</f>
        <v>0</v>
      </c>
      <c r="U208" s="640" t="n">
        <v>492735</v>
      </c>
      <c r="V208" s="153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346.68</v>
      </c>
      <c r="D209" s="148"/>
      <c r="E209" s="148" t="n">
        <f aca="false">F209++G209</f>
        <v>22.68</v>
      </c>
      <c r="F209" s="148" t="n">
        <f aca="false">0.04*H209</f>
        <v>12.96</v>
      </c>
      <c r="G209" s="148" t="n">
        <f aca="false">0.03*H209</f>
        <v>9.72</v>
      </c>
      <c r="H209" s="148" t="n">
        <f aca="false">T209</f>
        <v>324</v>
      </c>
      <c r="I209" s="148" t="n">
        <f aca="false">0.6*C209</f>
        <v>208.008</v>
      </c>
      <c r="J209" s="25"/>
      <c r="K209" s="25"/>
      <c r="L209" s="25"/>
      <c r="M209" s="25"/>
      <c r="N209" s="25"/>
      <c r="O209" s="148" t="n">
        <v>2487</v>
      </c>
      <c r="P209" s="148" t="n">
        <v>2811</v>
      </c>
      <c r="Q209" s="25" t="s">
        <v>153</v>
      </c>
      <c r="R209" s="226"/>
      <c r="S209" s="239" t="n">
        <v>1</v>
      </c>
      <c r="T209" s="148" t="n">
        <f aca="false">(P209-O209)*S209</f>
        <v>324</v>
      </c>
      <c r="U209" s="640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495.41</v>
      </c>
      <c r="D210" s="148"/>
      <c r="E210" s="148" t="n">
        <f aca="false">F210+G210</f>
        <v>32.41</v>
      </c>
      <c r="F210" s="148" t="n">
        <f aca="false">0.04*H210</f>
        <v>18.52</v>
      </c>
      <c r="G210" s="148" t="n">
        <f aca="false">0.03*H210</f>
        <v>13.89</v>
      </c>
      <c r="H210" s="148" t="n">
        <f aca="false">T210</f>
        <v>463</v>
      </c>
      <c r="I210" s="148" t="n">
        <f aca="false">0.6*C210</f>
        <v>297.246</v>
      </c>
      <c r="J210" s="25"/>
      <c r="K210" s="25"/>
      <c r="L210" s="25"/>
      <c r="M210" s="25"/>
      <c r="N210" s="25"/>
      <c r="O210" s="148" t="n">
        <v>86496</v>
      </c>
      <c r="P210" s="148" t="n">
        <v>86959</v>
      </c>
      <c r="Q210" s="25"/>
      <c r="R210" s="226"/>
      <c r="S210" s="148" t="n">
        <v>1</v>
      </c>
      <c r="T210" s="148" t="n">
        <f aca="false">(P210-O210)*S210</f>
        <v>463</v>
      </c>
      <c r="U210" s="640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216.14</v>
      </c>
      <c r="D211" s="148"/>
      <c r="E211" s="148" t="n">
        <f aca="false">F211+G211</f>
        <v>14.14</v>
      </c>
      <c r="F211" s="148" t="n">
        <f aca="false">0.04*H211</f>
        <v>8.08</v>
      </c>
      <c r="G211" s="148" t="n">
        <f aca="false">0.03*H211</f>
        <v>6.06</v>
      </c>
      <c r="H211" s="148" t="n">
        <f aca="false">T211</f>
        <v>202</v>
      </c>
      <c r="I211" s="148" t="n">
        <f aca="false">0.6*C211</f>
        <v>129.684</v>
      </c>
      <c r="J211" s="162"/>
      <c r="K211" s="162"/>
      <c r="L211" s="162"/>
      <c r="M211" s="162"/>
      <c r="N211" s="162"/>
      <c r="O211" s="148" t="n">
        <v>53888</v>
      </c>
      <c r="P211" s="148" t="n">
        <v>54090</v>
      </c>
      <c r="Q211" s="237"/>
      <c r="R211" s="259"/>
      <c r="S211" s="239" t="n">
        <v>1</v>
      </c>
      <c r="T211" s="148" t="n">
        <f aca="false">(P211-O211)*S211</f>
        <v>202</v>
      </c>
      <c r="U211" s="640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196.88</v>
      </c>
      <c r="D212" s="148"/>
      <c r="E212" s="148" t="n">
        <f aca="false">F212+G212</f>
        <v>12.88</v>
      </c>
      <c r="F212" s="148" t="n">
        <f aca="false">0.04*H212</f>
        <v>7.36</v>
      </c>
      <c r="G212" s="148" t="n">
        <f aca="false">0.03*H212</f>
        <v>5.52</v>
      </c>
      <c r="H212" s="148" t="n">
        <f aca="false">T212</f>
        <v>184</v>
      </c>
      <c r="I212" s="148" t="n">
        <f aca="false">0.6*C212</f>
        <v>118.128</v>
      </c>
      <c r="J212" s="25"/>
      <c r="K212" s="25"/>
      <c r="L212" s="25"/>
      <c r="M212" s="25"/>
      <c r="N212" s="25"/>
      <c r="O212" s="148" t="n">
        <v>35957</v>
      </c>
      <c r="P212" s="148" t="n">
        <v>36141</v>
      </c>
      <c r="Q212" s="204"/>
      <c r="R212" s="276"/>
      <c r="S212" s="148" t="n">
        <v>1</v>
      </c>
      <c r="T212" s="148" t="n">
        <f aca="false">(P212-O212)*S212</f>
        <v>184</v>
      </c>
      <c r="U212" s="640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418.37</v>
      </c>
      <c r="D213" s="449"/>
      <c r="E213" s="449" t="n">
        <f aca="false">G213+F213</f>
        <v>27.37</v>
      </c>
      <c r="F213" s="449" t="n">
        <f aca="false">0.04*H213</f>
        <v>15.64</v>
      </c>
      <c r="G213" s="449" t="n">
        <f aca="false">0.03*H213</f>
        <v>11.73</v>
      </c>
      <c r="H213" s="449" t="n">
        <f aca="false">T213</f>
        <v>391</v>
      </c>
      <c r="I213" s="449" t="n">
        <f aca="false">0.6*C213</f>
        <v>251.022</v>
      </c>
      <c r="J213" s="614"/>
      <c r="K213" s="614"/>
      <c r="L213" s="614"/>
      <c r="M213" s="614"/>
      <c r="N213" s="614"/>
      <c r="O213" s="449" t="n">
        <v>34594</v>
      </c>
      <c r="P213" s="449" t="n">
        <v>34985</v>
      </c>
      <c r="Q213" s="621"/>
      <c r="R213" s="622"/>
      <c r="S213" s="617" t="n">
        <v>1</v>
      </c>
      <c r="T213" s="449" t="n">
        <f aca="false">(P213-O213)*S213</f>
        <v>391</v>
      </c>
      <c r="U213" s="640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187.25</v>
      </c>
      <c r="D214" s="148"/>
      <c r="E214" s="148" t="n">
        <f aca="false">F214+G214</f>
        <v>12.25</v>
      </c>
      <c r="F214" s="148" t="n">
        <f aca="false">0.04*H214</f>
        <v>7</v>
      </c>
      <c r="G214" s="148" t="n">
        <f aca="false">0.03*H214</f>
        <v>5.25</v>
      </c>
      <c r="H214" s="148" t="n">
        <f aca="false">T214</f>
        <v>175</v>
      </c>
      <c r="I214" s="148" t="n">
        <f aca="false">0.6*C214</f>
        <v>112.35</v>
      </c>
      <c r="J214" s="25"/>
      <c r="K214" s="25"/>
      <c r="L214" s="25"/>
      <c r="M214" s="25"/>
      <c r="N214" s="25"/>
      <c r="O214" s="148" t="n">
        <v>28587</v>
      </c>
      <c r="P214" s="148" t="n">
        <v>28762</v>
      </c>
      <c r="Q214" s="204"/>
      <c r="R214" s="276"/>
      <c r="S214" s="148" t="n">
        <v>1</v>
      </c>
      <c r="T214" s="148" t="n">
        <f aca="false">(P214-O214)*S214</f>
        <v>175</v>
      </c>
      <c r="U214" s="640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205.44</v>
      </c>
      <c r="D215" s="148"/>
      <c r="E215" s="148" t="n">
        <f aca="false">F215+G215</f>
        <v>13.44</v>
      </c>
      <c r="F215" s="148" t="n">
        <f aca="false">0.04*H215</f>
        <v>7.68</v>
      </c>
      <c r="G215" s="148" t="n">
        <f aca="false">0.03*H215</f>
        <v>5.76</v>
      </c>
      <c r="H215" s="148" t="n">
        <f aca="false">T215</f>
        <v>192</v>
      </c>
      <c r="I215" s="148" t="n">
        <f aca="false">0.6*C215</f>
        <v>123.264</v>
      </c>
      <c r="J215" s="25"/>
      <c r="K215" s="25"/>
      <c r="L215" s="25"/>
      <c r="M215" s="25"/>
      <c r="N215" s="25"/>
      <c r="O215" s="148" t="n">
        <v>41480</v>
      </c>
      <c r="P215" s="148" t="n">
        <v>41672</v>
      </c>
      <c r="Q215" s="25"/>
      <c r="R215" s="226"/>
      <c r="S215" s="148" t="n">
        <v>1</v>
      </c>
      <c r="T215" s="148" t="n">
        <f aca="false">(P215-O215)*S215</f>
        <v>192</v>
      </c>
      <c r="U215" s="640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918.06</v>
      </c>
      <c r="D216" s="148"/>
      <c r="E216" s="148" t="n">
        <f aca="false">F216+G216</f>
        <v>60.06</v>
      </c>
      <c r="F216" s="148" t="n">
        <f aca="false">0.04*H216</f>
        <v>34.32</v>
      </c>
      <c r="G216" s="148" t="n">
        <f aca="false">0.03*H216</f>
        <v>25.74</v>
      </c>
      <c r="H216" s="148" t="n">
        <f aca="false">T216</f>
        <v>858</v>
      </c>
      <c r="I216" s="148" t="n">
        <f aca="false">0.6*C216</f>
        <v>550.836</v>
      </c>
      <c r="J216" s="25"/>
      <c r="K216" s="25"/>
      <c r="L216" s="25"/>
      <c r="M216" s="25"/>
      <c r="N216" s="25"/>
      <c r="O216" s="623" t="n">
        <v>58605</v>
      </c>
      <c r="P216" s="623" t="n">
        <v>59463</v>
      </c>
      <c r="Q216" s="204"/>
      <c r="R216" s="276"/>
      <c r="S216" s="148" t="n">
        <v>1</v>
      </c>
      <c r="T216" s="148" t="n">
        <f aca="false">(P216-O216)*S216</f>
        <v>858</v>
      </c>
      <c r="U216" s="640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1625.33</v>
      </c>
      <c r="D217" s="194"/>
      <c r="E217" s="194" t="n">
        <f aca="false">F217+G217</f>
        <v>106.33</v>
      </c>
      <c r="F217" s="194" t="n">
        <f aca="false">0.04*H217</f>
        <v>60.76</v>
      </c>
      <c r="G217" s="194" t="n">
        <f aca="false">0.03*H217</f>
        <v>45.57</v>
      </c>
      <c r="H217" s="194" t="n">
        <f aca="false">T217</f>
        <v>1519</v>
      </c>
      <c r="I217" s="194"/>
      <c r="J217" s="25"/>
      <c r="K217" s="25"/>
      <c r="L217" s="25"/>
      <c r="M217" s="25"/>
      <c r="N217" s="25" t="s">
        <v>340</v>
      </c>
      <c r="O217" s="194" t="n">
        <v>31042</v>
      </c>
      <c r="P217" s="194" t="n">
        <v>32561</v>
      </c>
      <c r="Q217" s="237"/>
      <c r="R217" s="561"/>
      <c r="S217" s="194" t="n">
        <v>1</v>
      </c>
      <c r="T217" s="148" t="n">
        <f aca="false">(P217-O217)*S217</f>
        <v>1519</v>
      </c>
      <c r="U217" s="681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0</v>
      </c>
      <c r="U218" s="640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640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640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640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282.48</v>
      </c>
      <c r="D222" s="148"/>
      <c r="E222" s="148" t="n">
        <f aca="false">F222+G222</f>
        <v>18.48</v>
      </c>
      <c r="F222" s="148" t="n">
        <f aca="false">0.04*H222</f>
        <v>10.56</v>
      </c>
      <c r="G222" s="148" t="n">
        <f aca="false">0.03*H222</f>
        <v>7.92</v>
      </c>
      <c r="H222" s="148" t="n">
        <f aca="false">T222</f>
        <v>264</v>
      </c>
      <c r="I222" s="148" t="n">
        <f aca="false">0.6*C222</f>
        <v>169.488</v>
      </c>
      <c r="J222" s="25"/>
      <c r="K222" s="25"/>
      <c r="L222" s="25"/>
      <c r="M222" s="25"/>
      <c r="N222" s="25"/>
      <c r="O222" s="148" t="n">
        <v>7806</v>
      </c>
      <c r="P222" s="148" t="n">
        <v>8070</v>
      </c>
      <c r="Q222" s="204"/>
      <c r="R222" s="276"/>
      <c r="S222" s="239" t="n">
        <v>1</v>
      </c>
      <c r="T222" s="148" t="n">
        <f aca="false">(P222-O222)*S222</f>
        <v>264</v>
      </c>
      <c r="U222" s="640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532.86</v>
      </c>
      <c r="D223" s="148"/>
      <c r="E223" s="148" t="n">
        <f aca="false">F223+G223</f>
        <v>34.86</v>
      </c>
      <c r="F223" s="148" t="n">
        <f aca="false">0.04*H223</f>
        <v>19.92</v>
      </c>
      <c r="G223" s="148" t="n">
        <f aca="false">0.03*H223</f>
        <v>14.94</v>
      </c>
      <c r="H223" s="148" t="n">
        <f aca="false">T223</f>
        <v>498</v>
      </c>
      <c r="I223" s="148" t="n">
        <f aca="false">0.6*C223</f>
        <v>319.716</v>
      </c>
      <c r="J223" s="25"/>
      <c r="K223" s="25"/>
      <c r="L223" s="25"/>
      <c r="M223" s="25"/>
      <c r="N223" s="25"/>
      <c r="O223" s="148" t="n">
        <v>23286</v>
      </c>
      <c r="P223" s="148" t="n">
        <v>23784</v>
      </c>
      <c r="Q223" s="237"/>
      <c r="R223" s="259"/>
      <c r="S223" s="239" t="n">
        <v>1</v>
      </c>
      <c r="T223" s="148" t="n">
        <f aca="false">(P223-O223)*S223</f>
        <v>498</v>
      </c>
      <c r="U223" s="640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222.56</v>
      </c>
      <c r="D224" s="148"/>
      <c r="E224" s="148" t="n">
        <f aca="false">F224+G224</f>
        <v>14.56</v>
      </c>
      <c r="F224" s="148" t="n">
        <f aca="false">0.04*H224</f>
        <v>8.32</v>
      </c>
      <c r="G224" s="148" t="n">
        <f aca="false">0.03*H224</f>
        <v>6.24</v>
      </c>
      <c r="H224" s="148" t="n">
        <f aca="false">T224</f>
        <v>208</v>
      </c>
      <c r="I224" s="148" t="n">
        <f aca="false">0.5*C224</f>
        <v>111.28</v>
      </c>
      <c r="J224" s="25"/>
      <c r="K224" s="25"/>
      <c r="L224" s="25"/>
      <c r="M224" s="25"/>
      <c r="N224" s="25"/>
      <c r="O224" s="148" t="n">
        <v>6878</v>
      </c>
      <c r="P224" s="148" t="n">
        <v>7086</v>
      </c>
      <c r="Q224" s="204"/>
      <c r="R224" s="276"/>
      <c r="S224" s="148" t="n">
        <v>1</v>
      </c>
      <c r="T224" s="148" t="n">
        <f aca="false">(P224-O224)*S224</f>
        <v>208</v>
      </c>
      <c r="U224" s="640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205.44</v>
      </c>
      <c r="D225" s="148"/>
      <c r="E225" s="148" t="n">
        <f aca="false">F225+G225</f>
        <v>13.44</v>
      </c>
      <c r="F225" s="148" t="n">
        <f aca="false">0.04*H225</f>
        <v>7.68</v>
      </c>
      <c r="G225" s="148" t="n">
        <f aca="false">0.03*H225</f>
        <v>5.76</v>
      </c>
      <c r="H225" s="148" t="n">
        <f aca="false">T225</f>
        <v>192</v>
      </c>
      <c r="I225" s="148" t="n">
        <f aca="false">0.5*C225</f>
        <v>102.72</v>
      </c>
      <c r="J225" s="25"/>
      <c r="K225" s="25"/>
      <c r="L225" s="25"/>
      <c r="M225" s="25"/>
      <c r="N225" s="25"/>
      <c r="O225" s="148" t="n">
        <v>37675</v>
      </c>
      <c r="P225" s="148" t="n">
        <v>37867</v>
      </c>
      <c r="Q225" s="204"/>
      <c r="R225" s="276"/>
      <c r="S225" s="148" t="n">
        <v>1</v>
      </c>
      <c r="T225" s="148" t="n">
        <f aca="false">(P225-O225)*S225</f>
        <v>192</v>
      </c>
      <c r="U225" s="640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194.74</v>
      </c>
      <c r="D226" s="148"/>
      <c r="E226" s="148" t="n">
        <f aca="false">F226+G226</f>
        <v>12.74</v>
      </c>
      <c r="F226" s="148" t="n">
        <f aca="false">0.04*H226</f>
        <v>7.28</v>
      </c>
      <c r="G226" s="148" t="n">
        <f aca="false">0.03*H226</f>
        <v>5.46</v>
      </c>
      <c r="H226" s="148" t="n">
        <f aca="false">T226</f>
        <v>182</v>
      </c>
      <c r="I226" s="190" t="n">
        <f aca="false">0.6*C226</f>
        <v>116.844</v>
      </c>
      <c r="J226" s="25"/>
      <c r="K226" s="25"/>
      <c r="L226" s="25"/>
      <c r="M226" s="25"/>
      <c r="N226" s="25"/>
      <c r="O226" s="148" t="n">
        <v>4124</v>
      </c>
      <c r="P226" s="148" t="n">
        <v>4306</v>
      </c>
      <c r="Q226" s="204"/>
      <c r="R226" s="276"/>
      <c r="S226" s="239" t="n">
        <v>1</v>
      </c>
      <c r="T226" s="148" t="n">
        <f aca="false">(P226-O226)*S226</f>
        <v>182</v>
      </c>
      <c r="U226" s="640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65.27</v>
      </c>
      <c r="D227" s="148"/>
      <c r="E227" s="148" t="n">
        <f aca="false">F227+G227</f>
        <v>4.27</v>
      </c>
      <c r="F227" s="148" t="n">
        <f aca="false">0.04*H227</f>
        <v>2.44</v>
      </c>
      <c r="G227" s="148" t="n">
        <f aca="false">0.03*H227</f>
        <v>1.83</v>
      </c>
      <c r="H227" s="148" t="n">
        <f aca="false">T227</f>
        <v>61</v>
      </c>
      <c r="I227" s="190" t="n">
        <f aca="false">0.6*C227</f>
        <v>39.162</v>
      </c>
      <c r="J227" s="25"/>
      <c r="K227" s="25"/>
      <c r="L227" s="25"/>
      <c r="M227" s="25"/>
      <c r="N227" s="25"/>
      <c r="O227" s="148" t="n">
        <v>22184</v>
      </c>
      <c r="P227" s="148" t="n">
        <v>22245</v>
      </c>
      <c r="Q227" s="204"/>
      <c r="R227" s="276"/>
      <c r="S227" s="239" t="n">
        <v>1</v>
      </c>
      <c r="T227" s="148" t="n">
        <f aca="false">(P227-O227)*S227</f>
        <v>61</v>
      </c>
      <c r="U227" s="640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289.97</v>
      </c>
      <c r="D228" s="148"/>
      <c r="E228" s="148" t="n">
        <f aca="false">F228+G228</f>
        <v>18.97</v>
      </c>
      <c r="F228" s="148" t="n">
        <f aca="false">0.04*H228</f>
        <v>10.84</v>
      </c>
      <c r="G228" s="148" t="n">
        <f aca="false">0.03*H228</f>
        <v>8.13</v>
      </c>
      <c r="H228" s="148" t="n">
        <f aca="false">T228</f>
        <v>271</v>
      </c>
      <c r="I228" s="148" t="n">
        <f aca="false">0.6*C228</f>
        <v>173.982</v>
      </c>
      <c r="J228" s="25"/>
      <c r="K228" s="25"/>
      <c r="L228" s="25"/>
      <c r="M228" s="25"/>
      <c r="N228" s="25"/>
      <c r="O228" s="148" t="n">
        <v>18178</v>
      </c>
      <c r="P228" s="148" t="n">
        <v>18449</v>
      </c>
      <c r="Q228" s="204"/>
      <c r="R228" s="276"/>
      <c r="S228" s="148" t="n">
        <v>1</v>
      </c>
      <c r="T228" s="148" t="n">
        <f aca="false">(P228-O228)*S228</f>
        <v>271</v>
      </c>
      <c r="U228" s="640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227.91</v>
      </c>
      <c r="D229" s="148"/>
      <c r="E229" s="148" t="n">
        <f aca="false">F229+G229</f>
        <v>14.91</v>
      </c>
      <c r="F229" s="148" t="n">
        <f aca="false">0.04*H229</f>
        <v>8.52</v>
      </c>
      <c r="G229" s="148" t="n">
        <f aca="false">0.03*H229</f>
        <v>6.39</v>
      </c>
      <c r="H229" s="148" t="n">
        <f aca="false">T229</f>
        <v>213</v>
      </c>
      <c r="I229" s="190" t="n">
        <f aca="false">0.6*C229</f>
        <v>136.746</v>
      </c>
      <c r="J229" s="25"/>
      <c r="K229" s="25"/>
      <c r="L229" s="25"/>
      <c r="M229" s="25"/>
      <c r="N229" s="25"/>
      <c r="O229" s="148" t="n">
        <v>13571</v>
      </c>
      <c r="P229" s="148" t="n">
        <v>13784</v>
      </c>
      <c r="Q229" s="237"/>
      <c r="R229" s="467"/>
      <c r="S229" s="239" t="n">
        <v>1</v>
      </c>
      <c r="T229" s="148" t="n">
        <f aca="false">(P229-O229)*S229</f>
        <v>213</v>
      </c>
      <c r="U229" s="640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8046.4</v>
      </c>
      <c r="D230" s="190"/>
      <c r="E230" s="190" t="n">
        <f aca="false">F230+G230</f>
        <v>526.4</v>
      </c>
      <c r="F230" s="190" t="n">
        <f aca="false">0.04*H230</f>
        <v>300.8</v>
      </c>
      <c r="G230" s="190" t="n">
        <f aca="false">0.03*H230</f>
        <v>225.6</v>
      </c>
      <c r="H230" s="190" t="n">
        <f aca="false">T230</f>
        <v>7520</v>
      </c>
      <c r="I230" s="190"/>
      <c r="J230" s="25"/>
      <c r="K230" s="25"/>
      <c r="L230" s="25"/>
      <c r="M230" s="25"/>
      <c r="N230" s="25"/>
      <c r="O230" s="624" t="n">
        <v>35113.4</v>
      </c>
      <c r="P230" s="624" t="n">
        <v>35301.4</v>
      </c>
      <c r="Q230" s="204"/>
      <c r="R230" s="226"/>
      <c r="S230" s="239" t="n">
        <v>40</v>
      </c>
      <c r="T230" s="148" t="n">
        <f aca="false">(P230-O230)*S230</f>
        <v>7520</v>
      </c>
      <c r="U230" s="640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5769.975</v>
      </c>
      <c r="D231" s="149"/>
      <c r="E231" s="148" t="n">
        <f aca="false">F231+G231</f>
        <v>377.475</v>
      </c>
      <c r="F231" s="148" t="n">
        <f aca="false">0.04*T231</f>
        <v>215.7</v>
      </c>
      <c r="G231" s="148" t="n">
        <f aca="false">0.03*T231</f>
        <v>161.775</v>
      </c>
      <c r="H231" s="148" t="n">
        <f aca="false">T231</f>
        <v>5392.5</v>
      </c>
      <c r="I231" s="148" t="n">
        <f aca="false">H231*0.5</f>
        <v>2696.25</v>
      </c>
      <c r="J231" s="162"/>
      <c r="K231" s="162"/>
      <c r="L231" s="162"/>
      <c r="M231" s="162"/>
      <c r="N231" s="162"/>
      <c r="O231" s="149" t="n">
        <v>771.35</v>
      </c>
      <c r="P231" s="149" t="n">
        <v>879.2</v>
      </c>
      <c r="Q231" s="466"/>
      <c r="R231" s="498"/>
      <c r="S231" s="149" t="n">
        <v>50</v>
      </c>
      <c r="T231" s="148" t="n">
        <f aca="false">(P231-O231)*S231</f>
        <v>5392.5</v>
      </c>
      <c r="U231" s="640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2525.2</v>
      </c>
      <c r="D232" s="148"/>
      <c r="E232" s="148" t="n">
        <f aca="false">G232+F232</f>
        <v>165.2</v>
      </c>
      <c r="F232" s="148" t="n">
        <f aca="false">H232*0.04</f>
        <v>94.4</v>
      </c>
      <c r="G232" s="148" t="n">
        <f aca="false">H232*0.03</f>
        <v>70.8</v>
      </c>
      <c r="H232" s="148" t="n">
        <f aca="false">T232</f>
        <v>2360</v>
      </c>
      <c r="I232" s="148" t="n">
        <f aca="false">0.6*C232</f>
        <v>1515.12</v>
      </c>
      <c r="J232" s="25"/>
      <c r="K232" s="25"/>
      <c r="L232" s="25"/>
      <c r="M232" s="25"/>
      <c r="N232" s="25"/>
      <c r="O232" s="190" t="n">
        <v>816260</v>
      </c>
      <c r="P232" s="190" t="n">
        <v>818620</v>
      </c>
      <c r="Q232" s="204"/>
      <c r="R232" s="625"/>
      <c r="S232" s="239" t="n">
        <v>1</v>
      </c>
      <c r="T232" s="148" t="n">
        <f aca="false">(P232-O232)*S232</f>
        <v>2360</v>
      </c>
      <c r="U232" s="640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640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640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640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640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640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640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640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640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640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640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578.87</v>
      </c>
      <c r="D243" s="148"/>
      <c r="E243" s="148" t="n">
        <f aca="false">F243+G243</f>
        <v>37.87</v>
      </c>
      <c r="F243" s="148" t="n">
        <f aca="false">0.04*H243</f>
        <v>21.64</v>
      </c>
      <c r="G243" s="148" t="n">
        <f aca="false">0.03*H243</f>
        <v>16.23</v>
      </c>
      <c r="H243" s="148" t="n">
        <f aca="false">T243</f>
        <v>541</v>
      </c>
      <c r="I243" s="148"/>
      <c r="J243" s="226"/>
      <c r="K243" s="226"/>
      <c r="L243" s="226"/>
      <c r="M243" s="226"/>
      <c r="N243" s="226"/>
      <c r="O243" s="188" t="n">
        <v>51108</v>
      </c>
      <c r="P243" s="188" t="n">
        <v>51649</v>
      </c>
      <c r="Q243" s="237"/>
      <c r="R243" s="627"/>
      <c r="S243" s="188" t="n">
        <v>1</v>
      </c>
      <c r="T243" s="188" t="n">
        <f aca="false">P243-O243</f>
        <v>541</v>
      </c>
      <c r="U243" s="640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1191.98</v>
      </c>
      <c r="D244" s="188"/>
      <c r="E244" s="188" t="n">
        <f aca="false">F244+G244</f>
        <v>77.98</v>
      </c>
      <c r="F244" s="188" t="n">
        <f aca="false">0.04*H244</f>
        <v>44.56</v>
      </c>
      <c r="G244" s="188" t="n">
        <f aca="false">0.03*H244</f>
        <v>33.42</v>
      </c>
      <c r="H244" s="188" t="n">
        <f aca="false">T244</f>
        <v>1114</v>
      </c>
      <c r="I244" s="188"/>
      <c r="J244" s="25"/>
      <c r="K244" s="25"/>
      <c r="L244" s="25"/>
      <c r="M244" s="25"/>
      <c r="N244" s="25"/>
      <c r="O244" s="148" t="n">
        <v>70765</v>
      </c>
      <c r="P244" s="148" t="n">
        <v>71879</v>
      </c>
      <c r="Q244" s="237"/>
      <c r="R244" s="452"/>
      <c r="S244" s="148" t="n">
        <v>1</v>
      </c>
      <c r="T244" s="148" t="n">
        <f aca="false">P244-O244</f>
        <v>1114</v>
      </c>
      <c r="U244" s="640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293.18</v>
      </c>
      <c r="D245" s="148"/>
      <c r="E245" s="148" t="n">
        <f aca="false">F245+G245</f>
        <v>19.18</v>
      </c>
      <c r="F245" s="148" t="n">
        <f aca="false">0.04*H245</f>
        <v>10.96</v>
      </c>
      <c r="G245" s="148" t="n">
        <f aca="false">0.03*H245</f>
        <v>8.22</v>
      </c>
      <c r="H245" s="148" t="n">
        <f aca="false">T245</f>
        <v>274</v>
      </c>
      <c r="I245" s="148"/>
      <c r="J245" s="25"/>
      <c r="K245" s="25"/>
      <c r="L245" s="25"/>
      <c r="M245" s="25"/>
      <c r="N245" s="25"/>
      <c r="O245" s="148" t="n">
        <v>23733</v>
      </c>
      <c r="P245" s="148" t="n">
        <v>24007</v>
      </c>
      <c r="Q245" s="237"/>
      <c r="R245" s="452"/>
      <c r="S245" s="148" t="n">
        <v>1</v>
      </c>
      <c r="T245" s="148" t="n">
        <f aca="false">P245-O245</f>
        <v>274</v>
      </c>
      <c r="U245" s="640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1432.73</v>
      </c>
      <c r="D246" s="148"/>
      <c r="E246" s="148" t="n">
        <f aca="false">F246+G246</f>
        <v>93.73</v>
      </c>
      <c r="F246" s="148" t="n">
        <f aca="false">0.04*H246</f>
        <v>53.56</v>
      </c>
      <c r="G246" s="148" t="n">
        <f aca="false">0.03*H246</f>
        <v>40.17</v>
      </c>
      <c r="H246" s="148" t="n">
        <f aca="false">T246</f>
        <v>1339</v>
      </c>
      <c r="I246" s="148"/>
      <c r="J246" s="25"/>
      <c r="K246" s="25"/>
      <c r="L246" s="25"/>
      <c r="M246" s="25"/>
      <c r="N246" s="25"/>
      <c r="O246" s="148" t="n">
        <v>99106</v>
      </c>
      <c r="P246" s="148" t="n">
        <v>100445</v>
      </c>
      <c r="Q246" s="237"/>
      <c r="R246" s="452"/>
      <c r="S246" s="148" t="n">
        <v>1</v>
      </c>
      <c r="T246" s="148" t="n">
        <f aca="false">P246-O246</f>
        <v>1339</v>
      </c>
      <c r="U246" s="640" t="s">
        <v>974</v>
      </c>
      <c r="V246" s="153" t="s">
        <v>975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14595.8699999999</v>
      </c>
      <c r="D247" s="148"/>
      <c r="E247" s="148" t="n">
        <f aca="false">F247+G247</f>
        <v>954.869999999994</v>
      </c>
      <c r="F247" s="148" t="n">
        <f aca="false">0.04*H247</f>
        <v>545.639999999997</v>
      </c>
      <c r="G247" s="148" t="n">
        <f aca="false">0.03*H247</f>
        <v>409.229999999997</v>
      </c>
      <c r="H247" s="148" t="n">
        <f aca="false">T247</f>
        <v>13640.9999999999</v>
      </c>
      <c r="I247" s="148"/>
      <c r="J247" s="25"/>
      <c r="K247" s="25"/>
      <c r="L247" s="25"/>
      <c r="M247" s="25"/>
      <c r="N247" s="25"/>
      <c r="O247" s="579" t="n">
        <v>25895.9</v>
      </c>
      <c r="P247" s="579" t="n">
        <v>26350.6</v>
      </c>
      <c r="Q247" s="237"/>
      <c r="R247" s="452"/>
      <c r="S247" s="148" t="n">
        <v>30</v>
      </c>
      <c r="T247" s="148" t="n">
        <f aca="false">(P247-O247)*S247</f>
        <v>13640.9999999999</v>
      </c>
      <c r="U247" s="640" t="s">
        <v>976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4492.93</v>
      </c>
      <c r="D248" s="148"/>
      <c r="E248" s="148" t="n">
        <f aca="false">F248+G248</f>
        <v>293.93</v>
      </c>
      <c r="F248" s="148" t="n">
        <f aca="false">0.04*H248</f>
        <v>167.96</v>
      </c>
      <c r="G248" s="148" t="n">
        <f aca="false">0.03*H248</f>
        <v>125.97</v>
      </c>
      <c r="H248" s="148" t="n">
        <f aca="false">T248</f>
        <v>4199</v>
      </c>
      <c r="I248" s="148"/>
      <c r="J248" s="25"/>
      <c r="K248" s="25"/>
      <c r="L248" s="25"/>
      <c r="M248" s="25"/>
      <c r="N248" s="25"/>
      <c r="O248" s="148" t="n">
        <v>84596</v>
      </c>
      <c r="P248" s="148" t="n">
        <v>88795</v>
      </c>
      <c r="Q248" s="237"/>
      <c r="R248" s="452"/>
      <c r="S248" s="148" t="n">
        <v>1</v>
      </c>
      <c r="T248" s="148" t="n">
        <f aca="false">P248-O248</f>
        <v>4199</v>
      </c>
      <c r="U248" s="640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1730.19</v>
      </c>
      <c r="D249" s="148"/>
      <c r="E249" s="148" t="n">
        <f aca="false">F249+G249</f>
        <v>113.19</v>
      </c>
      <c r="F249" s="148" t="n">
        <f aca="false">0.04*H249</f>
        <v>64.68</v>
      </c>
      <c r="G249" s="148" t="n">
        <f aca="false">0.03*H249</f>
        <v>48.51</v>
      </c>
      <c r="H249" s="148" t="n">
        <f aca="false">T249</f>
        <v>1617</v>
      </c>
      <c r="I249" s="148"/>
      <c r="J249" s="25"/>
      <c r="K249" s="25"/>
      <c r="L249" s="25"/>
      <c r="M249" s="25"/>
      <c r="N249" s="25"/>
      <c r="O249" s="148" t="n">
        <v>82451</v>
      </c>
      <c r="P249" s="148" t="n">
        <v>84068</v>
      </c>
      <c r="Q249" s="237"/>
      <c r="R249" s="452"/>
      <c r="S249" s="148" t="n">
        <v>1</v>
      </c>
      <c r="T249" s="148" t="n">
        <f aca="false">P249-O249</f>
        <v>1617</v>
      </c>
      <c r="U249" s="640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2813.03</v>
      </c>
      <c r="D250" s="148"/>
      <c r="E250" s="148" t="n">
        <f aca="false">F250+G250</f>
        <v>184.03</v>
      </c>
      <c r="F250" s="148" t="n">
        <f aca="false">0.04*H250</f>
        <v>105.16</v>
      </c>
      <c r="G250" s="148" t="n">
        <f aca="false">0.03*H250</f>
        <v>78.87</v>
      </c>
      <c r="H250" s="148" t="n">
        <f aca="false">T250</f>
        <v>2629</v>
      </c>
      <c r="I250" s="148"/>
      <c r="J250" s="25"/>
      <c r="K250" s="25"/>
      <c r="L250" s="25"/>
      <c r="M250" s="25"/>
      <c r="N250" s="25"/>
      <c r="O250" s="148" t="n">
        <v>89744</v>
      </c>
      <c r="P250" s="148" t="n">
        <v>92373</v>
      </c>
      <c r="Q250" s="237"/>
      <c r="R250" s="452"/>
      <c r="S250" s="148" t="n">
        <v>1</v>
      </c>
      <c r="T250" s="148" t="n">
        <f aca="false">P250-O250</f>
        <v>2629</v>
      </c>
      <c r="U250" s="640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640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368.08</v>
      </c>
      <c r="D252" s="194"/>
      <c r="E252" s="194" t="n">
        <f aca="false">F252+G252</f>
        <v>24.08</v>
      </c>
      <c r="F252" s="194" t="n">
        <f aca="false">0.04*H252</f>
        <v>13.76</v>
      </c>
      <c r="G252" s="194" t="n">
        <f aca="false">0.03*H252</f>
        <v>10.32</v>
      </c>
      <c r="H252" s="194" t="n">
        <f aca="false">T252</f>
        <v>344</v>
      </c>
      <c r="I252" s="194"/>
      <c r="J252" s="25"/>
      <c r="K252" s="25"/>
      <c r="L252" s="25"/>
      <c r="M252" s="25"/>
      <c r="N252" s="25" t="s">
        <v>340</v>
      </c>
      <c r="O252" s="194" t="n">
        <v>22451</v>
      </c>
      <c r="P252" s="194" t="n">
        <v>22795</v>
      </c>
      <c r="Q252" s="237"/>
      <c r="R252" s="561"/>
      <c r="S252" s="194" t="n">
        <v>1</v>
      </c>
      <c r="T252" s="194" t="n">
        <f aca="false">P252-O252</f>
        <v>344</v>
      </c>
      <c r="U252" s="640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253.59</v>
      </c>
      <c r="D253" s="194"/>
      <c r="E253" s="194" t="n">
        <f aca="false">F253+G253</f>
        <v>16.59</v>
      </c>
      <c r="F253" s="194" t="n">
        <f aca="false">0.04*H253</f>
        <v>9.48</v>
      </c>
      <c r="G253" s="194" t="n">
        <f aca="false">0.03*H253</f>
        <v>7.11</v>
      </c>
      <c r="H253" s="194" t="n">
        <f aca="false">T253</f>
        <v>237</v>
      </c>
      <c r="I253" s="194"/>
      <c r="J253" s="25"/>
      <c r="K253" s="25"/>
      <c r="L253" s="25"/>
      <c r="M253" s="25"/>
      <c r="N253" s="25" t="s">
        <v>340</v>
      </c>
      <c r="O253" s="194" t="n">
        <v>5125</v>
      </c>
      <c r="P253" s="194" t="n">
        <v>5362</v>
      </c>
      <c r="Q253" s="237"/>
      <c r="R253" s="561"/>
      <c r="S253" s="194" t="n">
        <v>1</v>
      </c>
      <c r="T253" s="194" t="n">
        <f aca="false">P253-O253</f>
        <v>237</v>
      </c>
      <c r="U253" s="640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342.4</v>
      </c>
      <c r="D254" s="194"/>
      <c r="E254" s="194" t="n">
        <f aca="false">F254+G254</f>
        <v>22.4</v>
      </c>
      <c r="F254" s="194" t="n">
        <f aca="false">0.04*H254</f>
        <v>12.8</v>
      </c>
      <c r="G254" s="194" t="n">
        <f aca="false">0.03*H254</f>
        <v>9.6</v>
      </c>
      <c r="H254" s="194" t="n">
        <f aca="false">T254</f>
        <v>320</v>
      </c>
      <c r="I254" s="194"/>
      <c r="J254" s="25"/>
      <c r="K254" s="25"/>
      <c r="L254" s="25"/>
      <c r="M254" s="25"/>
      <c r="N254" s="25" t="s">
        <v>340</v>
      </c>
      <c r="O254" s="194" t="n">
        <v>13286</v>
      </c>
      <c r="P254" s="194" t="n">
        <v>13606</v>
      </c>
      <c r="Q254" s="237"/>
      <c r="R254" s="561"/>
      <c r="S254" s="194" t="n">
        <v>1</v>
      </c>
      <c r="T254" s="194" t="n">
        <f aca="false">P254-O254</f>
        <v>320</v>
      </c>
      <c r="U254" s="682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1260.46</v>
      </c>
      <c r="D255" s="148"/>
      <c r="E255" s="148" t="n">
        <f aca="false">F255+G255</f>
        <v>82.46</v>
      </c>
      <c r="F255" s="148" t="n">
        <f aca="false">0.04*H255</f>
        <v>47.12</v>
      </c>
      <c r="G255" s="148" t="n">
        <f aca="false">0.03*H255</f>
        <v>35.34</v>
      </c>
      <c r="H255" s="148" t="n">
        <f aca="false">T255</f>
        <v>1178</v>
      </c>
      <c r="I255" s="148"/>
      <c r="J255" s="226"/>
      <c r="K255" s="226"/>
      <c r="L255" s="226"/>
      <c r="M255" s="226"/>
      <c r="N255" s="226"/>
      <c r="O255" s="148" t="n">
        <v>77243</v>
      </c>
      <c r="P255" s="148" t="n">
        <v>78421</v>
      </c>
      <c r="Q255" s="259"/>
      <c r="R255" s="362"/>
      <c r="S255" s="148" t="n">
        <v>1</v>
      </c>
      <c r="T255" s="148" t="n">
        <f aca="false">P255-O255</f>
        <v>1178</v>
      </c>
      <c r="U255" s="640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1091.4</v>
      </c>
      <c r="D256" s="188"/>
      <c r="E256" s="188" t="n">
        <f aca="false">F256+G256</f>
        <v>71.4</v>
      </c>
      <c r="F256" s="188" t="n">
        <f aca="false">0.04*H256</f>
        <v>40.8</v>
      </c>
      <c r="G256" s="188" t="n">
        <f aca="false">0.03*H256</f>
        <v>30.6</v>
      </c>
      <c r="H256" s="188" t="n">
        <f aca="false">T256</f>
        <v>1020</v>
      </c>
      <c r="I256" s="188"/>
      <c r="J256" s="25"/>
      <c r="K256" s="25"/>
      <c r="L256" s="25"/>
      <c r="M256" s="25"/>
      <c r="N256" s="25"/>
      <c r="O256" s="188" t="n">
        <v>56335</v>
      </c>
      <c r="P256" s="188" t="n">
        <v>57355</v>
      </c>
      <c r="Q256" s="237"/>
      <c r="R256" s="631"/>
      <c r="S256" s="188" t="n">
        <v>1</v>
      </c>
      <c r="T256" s="188" t="n">
        <f aca="false">P256-O256</f>
        <v>1020</v>
      </c>
      <c r="U256" s="640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117.7</v>
      </c>
      <c r="D257" s="148"/>
      <c r="E257" s="148" t="n">
        <f aca="false">F257+G257</f>
        <v>7.7</v>
      </c>
      <c r="F257" s="148" t="n">
        <f aca="false">0.04*H257</f>
        <v>4.4</v>
      </c>
      <c r="G257" s="148" t="n">
        <f aca="false">0.03*H257</f>
        <v>3.3</v>
      </c>
      <c r="H257" s="148" t="n">
        <f aca="false">T257</f>
        <v>110</v>
      </c>
      <c r="I257" s="148"/>
      <c r="J257" s="25"/>
      <c r="K257" s="25"/>
      <c r="L257" s="25"/>
      <c r="M257" s="25"/>
      <c r="N257" s="25"/>
      <c r="O257" s="148" t="n">
        <v>27543</v>
      </c>
      <c r="P257" s="148" t="n">
        <v>27653</v>
      </c>
      <c r="Q257" s="237"/>
      <c r="R257" s="362"/>
      <c r="S257" s="148" t="n">
        <v>1</v>
      </c>
      <c r="T257" s="148" t="n">
        <f aca="false">P257-O257</f>
        <v>110</v>
      </c>
      <c r="U257" s="640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1155.6</v>
      </c>
      <c r="D258" s="148"/>
      <c r="E258" s="148" t="n">
        <f aca="false">F258+G258</f>
        <v>75.6</v>
      </c>
      <c r="F258" s="148" t="n">
        <f aca="false">0.04*H258</f>
        <v>43.2</v>
      </c>
      <c r="G258" s="148" t="n">
        <f aca="false">0.03*H258</f>
        <v>32.4</v>
      </c>
      <c r="H258" s="148" t="n">
        <f aca="false">T258</f>
        <v>1080</v>
      </c>
      <c r="I258" s="148"/>
      <c r="J258" s="25"/>
      <c r="K258" s="25"/>
      <c r="L258" s="25"/>
      <c r="M258" s="25"/>
      <c r="N258" s="25"/>
      <c r="O258" s="148" t="n">
        <v>81027</v>
      </c>
      <c r="P258" s="148" t="n">
        <v>82107</v>
      </c>
      <c r="Q258" s="237"/>
      <c r="R258" s="362"/>
      <c r="S258" s="148" t="n">
        <v>1</v>
      </c>
      <c r="T258" s="148" t="n">
        <f aca="false">P258-O258</f>
        <v>1080</v>
      </c>
      <c r="U258" s="640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1302.19</v>
      </c>
      <c r="D259" s="148"/>
      <c r="E259" s="148" t="n">
        <f aca="false">F259+G259</f>
        <v>85.19</v>
      </c>
      <c r="F259" s="148" t="n">
        <f aca="false">0.04*H259</f>
        <v>48.68</v>
      </c>
      <c r="G259" s="148" t="n">
        <f aca="false">0.03*H259</f>
        <v>36.51</v>
      </c>
      <c r="H259" s="148" t="n">
        <f aca="false">T259</f>
        <v>1217</v>
      </c>
      <c r="I259" s="148"/>
      <c r="J259" s="25"/>
      <c r="K259" s="25"/>
      <c r="L259" s="25"/>
      <c r="M259" s="25"/>
      <c r="N259" s="25"/>
      <c r="O259" s="148" t="n">
        <v>112073</v>
      </c>
      <c r="P259" s="148" t="n">
        <v>113290</v>
      </c>
      <c r="Q259" s="237"/>
      <c r="R259" s="362"/>
      <c r="S259" s="148" t="n">
        <v>1</v>
      </c>
      <c r="T259" s="148" t="n">
        <f aca="false">P259-O259</f>
        <v>1217</v>
      </c>
      <c r="U259" s="640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6" t="s">
        <v>403</v>
      </c>
      <c r="C260" s="148" t="n">
        <f aca="false">H260+E260</f>
        <v>1204.82</v>
      </c>
      <c r="D260" s="148"/>
      <c r="E260" s="148" t="n">
        <f aca="false">F260+G260</f>
        <v>78.82</v>
      </c>
      <c r="F260" s="148" t="n">
        <f aca="false">0.04*H260</f>
        <v>45.04</v>
      </c>
      <c r="G260" s="148" t="n">
        <f aca="false">0.03*H260</f>
        <v>33.78</v>
      </c>
      <c r="H260" s="148" t="n">
        <f aca="false">T260</f>
        <v>1126</v>
      </c>
      <c r="I260" s="148" t="n">
        <f aca="false">0.6*C260</f>
        <v>722.892</v>
      </c>
      <c r="J260" s="25"/>
      <c r="K260" s="25"/>
      <c r="L260" s="25"/>
      <c r="M260" s="25"/>
      <c r="N260" s="25"/>
      <c r="O260" s="393" t="n">
        <v>19114</v>
      </c>
      <c r="P260" s="393" t="n">
        <v>20240</v>
      </c>
      <c r="Q260" s="25"/>
      <c r="R260" s="226"/>
      <c r="S260" s="239" t="n">
        <v>1</v>
      </c>
      <c r="T260" s="148" t="n">
        <f aca="false">(P260-O260)*S260</f>
        <v>1126</v>
      </c>
      <c r="U260" s="640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1401.7</v>
      </c>
      <c r="D261" s="148"/>
      <c r="E261" s="148" t="n">
        <f aca="false">F261+G261</f>
        <v>91.7</v>
      </c>
      <c r="F261" s="148" t="n">
        <f aca="false">0.04*H261</f>
        <v>52.4</v>
      </c>
      <c r="G261" s="148" t="n">
        <f aca="false">0.03*H261</f>
        <v>39.3</v>
      </c>
      <c r="H261" s="148" t="n">
        <f aca="false">T261</f>
        <v>1310</v>
      </c>
      <c r="I261" s="148" t="n">
        <f aca="false">0.6*C261</f>
        <v>841.02</v>
      </c>
      <c r="J261" s="25"/>
      <c r="K261" s="25"/>
      <c r="L261" s="25"/>
      <c r="M261" s="25"/>
      <c r="N261" s="25"/>
      <c r="O261" s="393" t="n">
        <v>65810</v>
      </c>
      <c r="P261" s="393" t="n">
        <v>67120</v>
      </c>
      <c r="Q261" s="25"/>
      <c r="R261" s="226"/>
      <c r="S261" s="239" t="n">
        <v>1</v>
      </c>
      <c r="T261" s="148" t="n">
        <f aca="false">(P261-O261)*S261</f>
        <v>1310</v>
      </c>
      <c r="U261" s="640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712.62</v>
      </c>
      <c r="D262" s="148"/>
      <c r="E262" s="148" t="n">
        <f aca="false">F262+G262</f>
        <v>46.62</v>
      </c>
      <c r="F262" s="148" t="n">
        <f aca="false">0.04*H262</f>
        <v>26.64</v>
      </c>
      <c r="G262" s="148" t="n">
        <f aca="false">0.03*H262</f>
        <v>19.98</v>
      </c>
      <c r="H262" s="148" t="n">
        <f aca="false">T262</f>
        <v>666</v>
      </c>
      <c r="I262" s="148" t="n">
        <f aca="false">0.6*C262</f>
        <v>427.572</v>
      </c>
      <c r="J262" s="25"/>
      <c r="K262" s="25"/>
      <c r="L262" s="25"/>
      <c r="M262" s="25"/>
      <c r="N262" s="25"/>
      <c r="O262" s="393" t="n">
        <v>32287</v>
      </c>
      <c r="P262" s="393" t="n">
        <v>32953</v>
      </c>
      <c r="Q262" s="25"/>
      <c r="R262" s="226"/>
      <c r="S262" s="239" t="n">
        <v>1</v>
      </c>
      <c r="T262" s="148" t="n">
        <f aca="false">(P262-O262)*S262</f>
        <v>666</v>
      </c>
      <c r="U262" s="681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927.69</v>
      </c>
      <c r="D263" s="148"/>
      <c r="E263" s="148" t="n">
        <f aca="false">F263+G263</f>
        <v>60.69</v>
      </c>
      <c r="F263" s="148" t="n">
        <f aca="false">0.04*H263</f>
        <v>34.68</v>
      </c>
      <c r="G263" s="148" t="n">
        <f aca="false">0.03*H263</f>
        <v>26.01</v>
      </c>
      <c r="H263" s="148" t="n">
        <f aca="false">T263</f>
        <v>867</v>
      </c>
      <c r="I263" s="148" t="n">
        <f aca="false">0.6*C263</f>
        <v>556.614</v>
      </c>
      <c r="J263" s="25"/>
      <c r="K263" s="25"/>
      <c r="L263" s="25"/>
      <c r="M263" s="25"/>
      <c r="N263" s="25"/>
      <c r="O263" s="393" t="n">
        <v>37564</v>
      </c>
      <c r="P263" s="393" t="n">
        <v>38431</v>
      </c>
      <c r="Q263" s="25"/>
      <c r="R263" s="226"/>
      <c r="S263" s="239" t="n">
        <v>1</v>
      </c>
      <c r="T263" s="148" t="n">
        <f aca="false">(P263-O263)*S263</f>
        <v>867</v>
      </c>
      <c r="U263" s="640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1166.3</v>
      </c>
      <c r="D264" s="206"/>
      <c r="E264" s="206" t="n">
        <f aca="false">F264+G264</f>
        <v>76.3</v>
      </c>
      <c r="F264" s="206" t="n">
        <f aca="false">0.04*H264</f>
        <v>43.6</v>
      </c>
      <c r="G264" s="206" t="n">
        <f aca="false">0.03*H264</f>
        <v>32.7</v>
      </c>
      <c r="H264" s="206" t="n">
        <f aca="false">T264</f>
        <v>1090</v>
      </c>
      <c r="I264" s="206" t="n">
        <f aca="false">0.6*C264</f>
        <v>699.78</v>
      </c>
      <c r="J264" s="208"/>
      <c r="K264" s="208"/>
      <c r="L264" s="208"/>
      <c r="M264" s="208"/>
      <c r="N264" s="208"/>
      <c r="O264" s="206" t="n">
        <v>62297</v>
      </c>
      <c r="P264" s="206" t="n">
        <v>63387</v>
      </c>
      <c r="Q264" s="208"/>
      <c r="R264" s="304"/>
      <c r="S264" s="223" t="n">
        <v>1</v>
      </c>
      <c r="T264" s="206" t="n">
        <f aca="false">(P264-O264)*S264</f>
        <v>1090</v>
      </c>
      <c r="U264" s="673" t="s">
        <v>991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1596.44</v>
      </c>
      <c r="D265" s="148"/>
      <c r="E265" s="148" t="n">
        <f aca="false">F265+G265</f>
        <v>104.44</v>
      </c>
      <c r="F265" s="148" t="n">
        <f aca="false">0.04*H265</f>
        <v>59.68</v>
      </c>
      <c r="G265" s="148" t="n">
        <f aca="false">0.03*H265</f>
        <v>44.76</v>
      </c>
      <c r="H265" s="148" t="n">
        <f aca="false">T265</f>
        <v>1492</v>
      </c>
      <c r="I265" s="148" t="n">
        <f aca="false">0.6*C265</f>
        <v>957.864</v>
      </c>
      <c r="J265" s="25"/>
      <c r="K265" s="25"/>
      <c r="L265" s="25"/>
      <c r="M265" s="25"/>
      <c r="N265" s="25"/>
      <c r="O265" s="393" t="n">
        <v>74971</v>
      </c>
      <c r="P265" s="393" t="n">
        <v>76463</v>
      </c>
      <c r="Q265" s="25"/>
      <c r="R265" s="226"/>
      <c r="S265" s="239" t="n">
        <v>1</v>
      </c>
      <c r="T265" s="148" t="n">
        <f aca="false">(P265-O265)*S265</f>
        <v>1492</v>
      </c>
      <c r="U265" s="640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922.34</v>
      </c>
      <c r="D266" s="148"/>
      <c r="E266" s="148" t="n">
        <f aca="false">F266+G266</f>
        <v>60.34</v>
      </c>
      <c r="F266" s="148" t="n">
        <f aca="false">0.04*H266</f>
        <v>34.48</v>
      </c>
      <c r="G266" s="148" t="n">
        <f aca="false">0.03*H266</f>
        <v>25.86</v>
      </c>
      <c r="H266" s="148" t="n">
        <f aca="false">T266</f>
        <v>862</v>
      </c>
      <c r="I266" s="148" t="n">
        <f aca="false">0.5*C266</f>
        <v>461.17</v>
      </c>
      <c r="J266" s="25"/>
      <c r="K266" s="25"/>
      <c r="L266" s="25"/>
      <c r="M266" s="25"/>
      <c r="N266" s="25"/>
      <c r="O266" s="449" t="n">
        <v>17477</v>
      </c>
      <c r="P266" s="449" t="n">
        <v>18339</v>
      </c>
      <c r="Q266" s="237"/>
      <c r="R266" s="238"/>
      <c r="S266" s="239" t="n">
        <v>1</v>
      </c>
      <c r="T266" s="148" t="n">
        <f aca="false">(P266-O266)*S266</f>
        <v>862</v>
      </c>
      <c r="U266" s="640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1180.21</v>
      </c>
      <c r="D267" s="148"/>
      <c r="E267" s="148" t="n">
        <f aca="false">F267+G267</f>
        <v>77.21</v>
      </c>
      <c r="F267" s="148" t="n">
        <f aca="false">0.04*H267</f>
        <v>44.12</v>
      </c>
      <c r="G267" s="148" t="n">
        <f aca="false">0.03*H267</f>
        <v>33.09</v>
      </c>
      <c r="H267" s="148" t="n">
        <f aca="false">T267</f>
        <v>1103</v>
      </c>
      <c r="I267" s="148" t="n">
        <f aca="false">0.6*C267</f>
        <v>708.126</v>
      </c>
      <c r="J267" s="25"/>
      <c r="K267" s="25"/>
      <c r="L267" s="25"/>
      <c r="M267" s="25"/>
      <c r="N267" s="25"/>
      <c r="O267" s="393" t="n">
        <v>64752</v>
      </c>
      <c r="P267" s="393" t="n">
        <v>65855</v>
      </c>
      <c r="Q267" s="25"/>
      <c r="R267" s="226"/>
      <c r="S267" s="239" t="n">
        <v>1</v>
      </c>
      <c r="T267" s="148" t="n">
        <f aca="false">(P267-O267)*S267</f>
        <v>1103</v>
      </c>
      <c r="U267" s="640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849.58</v>
      </c>
      <c r="D268" s="148"/>
      <c r="E268" s="148" t="n">
        <f aca="false">F268+G268</f>
        <v>55.58</v>
      </c>
      <c r="F268" s="148" t="n">
        <f aca="false">0.04*H268</f>
        <v>31.76</v>
      </c>
      <c r="G268" s="148" t="n">
        <f aca="false">0.03*H268</f>
        <v>23.82</v>
      </c>
      <c r="H268" s="148" t="n">
        <f aca="false">T268</f>
        <v>794</v>
      </c>
      <c r="I268" s="148" t="n">
        <f aca="false">0.6*C268</f>
        <v>509.748</v>
      </c>
      <c r="J268" s="25"/>
      <c r="K268" s="25"/>
      <c r="L268" s="25"/>
      <c r="M268" s="25"/>
      <c r="N268" s="25"/>
      <c r="O268" s="393" t="n">
        <v>38370</v>
      </c>
      <c r="P268" s="393" t="n">
        <v>39164</v>
      </c>
      <c r="Q268" s="25"/>
      <c r="R268" s="226"/>
      <c r="S268" s="239" t="n">
        <v>1</v>
      </c>
      <c r="T268" s="148" t="n">
        <f aca="false">(P268-O268)*S268</f>
        <v>794</v>
      </c>
      <c r="U268" s="640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640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32.1</v>
      </c>
      <c r="D270" s="148"/>
      <c r="E270" s="148" t="n">
        <f aca="false">F270+G270</f>
        <v>2.1</v>
      </c>
      <c r="F270" s="148" t="n">
        <f aca="false">0.04*H270</f>
        <v>1.2</v>
      </c>
      <c r="G270" s="148" t="n">
        <f aca="false">0.03*H270</f>
        <v>0.9</v>
      </c>
      <c r="H270" s="148" t="n">
        <f aca="false">T270</f>
        <v>30</v>
      </c>
      <c r="I270" s="148" t="n">
        <f aca="false">0.6*C270</f>
        <v>19.26</v>
      </c>
      <c r="J270" s="25"/>
      <c r="K270" s="25"/>
      <c r="L270" s="25"/>
      <c r="M270" s="25"/>
      <c r="N270" s="25"/>
      <c r="O270" s="148" t="n">
        <v>376787</v>
      </c>
      <c r="P270" s="148" t="n">
        <v>376817</v>
      </c>
      <c r="Q270" s="25" t="s">
        <v>35</v>
      </c>
      <c r="R270" s="226"/>
      <c r="S270" s="148" t="n">
        <v>1</v>
      </c>
      <c r="T270" s="148" t="n">
        <f aca="false">(P270-O270)*S270</f>
        <v>30</v>
      </c>
      <c r="U270" s="640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673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ТП-7март'!B73</f>
        <v>119719.550000005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640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ТП-7март'!B62</f>
        <v>184421.2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640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377.71</v>
      </c>
      <c r="D279" s="148"/>
      <c r="E279" s="148" t="n">
        <f aca="false">G279+F279</f>
        <v>24.71</v>
      </c>
      <c r="F279" s="148" t="n">
        <f aca="false">0.04*H279</f>
        <v>14.12</v>
      </c>
      <c r="G279" s="148" t="n">
        <f aca="false">0.03*H279</f>
        <v>10.59</v>
      </c>
      <c r="H279" s="148" t="n">
        <f aca="false">T279</f>
        <v>353</v>
      </c>
      <c r="I279" s="148" t="n">
        <f aca="false">0.6*C279</f>
        <v>226.626</v>
      </c>
      <c r="J279" s="25"/>
      <c r="K279" s="25"/>
      <c r="L279" s="25"/>
      <c r="M279" s="25"/>
      <c r="N279" s="25"/>
      <c r="O279" s="148" t="n">
        <v>50790</v>
      </c>
      <c r="P279" s="148" t="n">
        <v>51143</v>
      </c>
      <c r="Q279" s="204"/>
      <c r="R279" s="362"/>
      <c r="S279" s="239" t="n">
        <v>1</v>
      </c>
      <c r="T279" s="148" t="n">
        <f aca="false">(P279-O279)*S279</f>
        <v>353</v>
      </c>
      <c r="U279" s="640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640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640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38.52</v>
      </c>
      <c r="D284" s="148"/>
      <c r="E284" s="148" t="n">
        <f aca="false">F284+G284</f>
        <v>2.52</v>
      </c>
      <c r="F284" s="148" t="n">
        <f aca="false">0.04*H284</f>
        <v>1.44</v>
      </c>
      <c r="G284" s="148" t="n">
        <f aca="false">0.03*H284</f>
        <v>1.08</v>
      </c>
      <c r="H284" s="148" t="n">
        <f aca="false">T284</f>
        <v>36</v>
      </c>
      <c r="I284" s="148" t="n">
        <f aca="false">0.6*C284</f>
        <v>23.112</v>
      </c>
      <c r="J284" s="25"/>
      <c r="K284" s="25"/>
      <c r="L284" s="25"/>
      <c r="M284" s="25"/>
      <c r="N284" s="25"/>
      <c r="O284" s="148" t="n">
        <v>14004</v>
      </c>
      <c r="P284" s="148" t="n">
        <v>14040</v>
      </c>
      <c r="Q284" s="237"/>
      <c r="R284" s="259"/>
      <c r="S284" s="239" t="n">
        <v>1</v>
      </c>
      <c r="T284" s="148" t="n">
        <f aca="false">(P284-O284)*S284</f>
        <v>36</v>
      </c>
      <c r="U284" s="640" t="s">
        <v>998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2387.17</v>
      </c>
      <c r="D286" s="206"/>
      <c r="E286" s="206" t="n">
        <f aca="false">F286+G286</f>
        <v>156.17</v>
      </c>
      <c r="F286" s="206" t="n">
        <f aca="false">0.04*H286</f>
        <v>89.24</v>
      </c>
      <c r="G286" s="206" t="n">
        <f aca="false">0.03*H286</f>
        <v>66.93</v>
      </c>
      <c r="H286" s="206" t="n">
        <f aca="false">T286</f>
        <v>2231</v>
      </c>
      <c r="I286" s="206" t="n">
        <f aca="false">0.6*C286</f>
        <v>1432.302</v>
      </c>
      <c r="J286" s="208"/>
      <c r="K286" s="208"/>
      <c r="L286" s="208"/>
      <c r="M286" s="208"/>
      <c r="N286" s="208"/>
      <c r="O286" s="206" t="n">
        <v>95982</v>
      </c>
      <c r="P286" s="206" t="n">
        <v>98213</v>
      </c>
      <c r="Q286" s="221"/>
      <c r="R286" s="404"/>
      <c r="S286" s="223" t="n">
        <v>1</v>
      </c>
      <c r="T286" s="206" t="n">
        <f aca="false">(P286-O286)*S286</f>
        <v>2231</v>
      </c>
      <c r="U286" s="673" t="s">
        <v>999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1250.83</v>
      </c>
      <c r="D287" s="206"/>
      <c r="E287" s="206" t="n">
        <f aca="false">F287+G287</f>
        <v>81.83</v>
      </c>
      <c r="F287" s="206" t="n">
        <f aca="false">0.04*H287</f>
        <v>46.76</v>
      </c>
      <c r="G287" s="206" t="n">
        <f aca="false">0.03*H287</f>
        <v>35.07</v>
      </c>
      <c r="H287" s="206" t="n">
        <f aca="false">T287</f>
        <v>1169</v>
      </c>
      <c r="I287" s="206" t="n">
        <f aca="false">0.6*C287</f>
        <v>750.498</v>
      </c>
      <c r="J287" s="208"/>
      <c r="K287" s="208"/>
      <c r="L287" s="208"/>
      <c r="M287" s="208"/>
      <c r="N287" s="208"/>
      <c r="O287" s="206" t="n">
        <v>320895</v>
      </c>
      <c r="P287" s="206" t="n">
        <v>322064</v>
      </c>
      <c r="Q287" s="221"/>
      <c r="R287" s="404"/>
      <c r="S287" s="223" t="n">
        <v>1</v>
      </c>
      <c r="T287" s="206" t="n">
        <f aca="false">(P287-O287)*S287</f>
        <v>1169</v>
      </c>
      <c r="U287" s="673" t="s">
        <v>1000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9618.23</v>
      </c>
      <c r="D288" s="206"/>
      <c r="E288" s="206" t="n">
        <f aca="false">F288+G288</f>
        <v>629.23</v>
      </c>
      <c r="F288" s="206" t="n">
        <f aca="false">0.04*H288</f>
        <v>359.56</v>
      </c>
      <c r="G288" s="206" t="n">
        <f aca="false">0.03*H288</f>
        <v>269.67</v>
      </c>
      <c r="H288" s="206" t="n">
        <f aca="false">T288</f>
        <v>8989</v>
      </c>
      <c r="I288" s="206" t="n">
        <f aca="false">0.6*C288</f>
        <v>5770.938</v>
      </c>
      <c r="J288" s="208"/>
      <c r="K288" s="208"/>
      <c r="L288" s="208"/>
      <c r="M288" s="208"/>
      <c r="N288" s="208"/>
      <c r="O288" s="206" t="n">
        <v>355718</v>
      </c>
      <c r="P288" s="206" t="n">
        <v>364707</v>
      </c>
      <c r="Q288" s="221"/>
      <c r="R288" s="404"/>
      <c r="S288" s="223" t="n">
        <v>1</v>
      </c>
      <c r="T288" s="206" t="n">
        <f aca="false">(P288-O288)*S288</f>
        <v>8989</v>
      </c>
      <c r="U288" s="673" t="s">
        <v>1001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19966.2</v>
      </c>
      <c r="D289" s="206"/>
      <c r="E289" s="206" t="n">
        <f aca="false">F289+G289</f>
        <v>1306.2</v>
      </c>
      <c r="F289" s="206" t="n">
        <f aca="false">0.04*H289</f>
        <v>746.4</v>
      </c>
      <c r="G289" s="206" t="n">
        <f aca="false">0.03*H289</f>
        <v>559.8</v>
      </c>
      <c r="H289" s="206" t="n">
        <f aca="false">T289</f>
        <v>18660</v>
      </c>
      <c r="I289" s="206" t="n">
        <f aca="false">0.6*C289</f>
        <v>11979.72</v>
      </c>
      <c r="J289" s="208"/>
      <c r="K289" s="208"/>
      <c r="L289" s="208"/>
      <c r="M289" s="208"/>
      <c r="N289" s="208"/>
      <c r="O289" s="206" t="n">
        <v>12733</v>
      </c>
      <c r="P289" s="206" t="n">
        <v>13039</v>
      </c>
      <c r="Q289" s="221"/>
      <c r="R289" s="404"/>
      <c r="S289" s="223" t="n">
        <v>60</v>
      </c>
      <c r="T289" s="206" t="n">
        <f aca="false">(P289-O289)*S289+300</f>
        <v>18660</v>
      </c>
      <c r="U289" s="673" t="s">
        <v>1002</v>
      </c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356.31</v>
      </c>
      <c r="D290" s="206"/>
      <c r="E290" s="206" t="n">
        <f aca="false">F290+G290</f>
        <v>23.31</v>
      </c>
      <c r="F290" s="206" t="n">
        <f aca="false">0.04*H290</f>
        <v>13.32</v>
      </c>
      <c r="G290" s="206" t="n">
        <f aca="false">0.03*H290</f>
        <v>9.99</v>
      </c>
      <c r="H290" s="206" t="n">
        <f aca="false">T290</f>
        <v>333</v>
      </c>
      <c r="I290" s="206" t="n">
        <f aca="false">0.6*C290</f>
        <v>213.786</v>
      </c>
      <c r="J290" s="208"/>
      <c r="K290" s="208"/>
      <c r="L290" s="208"/>
      <c r="M290" s="208"/>
      <c r="N290" s="208"/>
      <c r="O290" s="206" t="n">
        <v>124577</v>
      </c>
      <c r="P290" s="206" t="n">
        <v>124910</v>
      </c>
      <c r="Q290" s="221"/>
      <c r="R290" s="404"/>
      <c r="S290" s="223" t="n">
        <v>1</v>
      </c>
      <c r="T290" s="206" t="n">
        <f aca="false">(P290-O290)*S290</f>
        <v>333</v>
      </c>
      <c r="U290" s="673" t="s">
        <v>1003</v>
      </c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756.49</v>
      </c>
      <c r="D291" s="206"/>
      <c r="E291" s="206" t="n">
        <f aca="false">F291+G291</f>
        <v>49.49</v>
      </c>
      <c r="F291" s="206" t="n">
        <f aca="false">0.04*H291</f>
        <v>28.28</v>
      </c>
      <c r="G291" s="206" t="n">
        <f aca="false">0.03*H291</f>
        <v>21.21</v>
      </c>
      <c r="H291" s="206" t="n">
        <f aca="false">T291</f>
        <v>707</v>
      </c>
      <c r="I291" s="206" t="n">
        <f aca="false">0.6*C291</f>
        <v>453.894</v>
      </c>
      <c r="J291" s="208"/>
      <c r="K291" s="208"/>
      <c r="L291" s="208"/>
      <c r="M291" s="208"/>
      <c r="N291" s="208"/>
      <c r="O291" s="206" t="n">
        <v>42185</v>
      </c>
      <c r="P291" s="206" t="n">
        <v>42892</v>
      </c>
      <c r="Q291" s="221"/>
      <c r="R291" s="404"/>
      <c r="S291" s="223" t="n">
        <v>1</v>
      </c>
      <c r="T291" s="206" t="n">
        <f aca="false">(P291-O291)*S291</f>
        <v>707</v>
      </c>
      <c r="U291" s="673" t="s">
        <v>1004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0</v>
      </c>
      <c r="D292" s="206"/>
      <c r="E292" s="206" t="n">
        <f aca="false">F292+G292</f>
        <v>0</v>
      </c>
      <c r="F292" s="206" t="n">
        <f aca="false">0.04*H292</f>
        <v>0</v>
      </c>
      <c r="G292" s="206" t="n">
        <f aca="false">0.03*H292</f>
        <v>0</v>
      </c>
      <c r="H292" s="206" t="n">
        <f aca="false">T292</f>
        <v>0</v>
      </c>
      <c r="I292" s="206" t="n">
        <f aca="false">0.6*C292</f>
        <v>0</v>
      </c>
      <c r="J292" s="208"/>
      <c r="K292" s="208"/>
      <c r="L292" s="208"/>
      <c r="M292" s="208"/>
      <c r="N292" s="208"/>
      <c r="O292" s="206" t="n">
        <v>153727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0</v>
      </c>
      <c r="U292" s="673" t="n">
        <v>5006</v>
      </c>
      <c r="V292" s="412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673" t="s">
        <v>1005</v>
      </c>
      <c r="V293" s="412" t="s">
        <v>1006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437.63</v>
      </c>
      <c r="D294" s="206"/>
      <c r="E294" s="206" t="n">
        <f aca="false">F294+G294</f>
        <v>28.63</v>
      </c>
      <c r="F294" s="206" t="n">
        <f aca="false">0.04*H294</f>
        <v>16.36</v>
      </c>
      <c r="G294" s="206" t="n">
        <f aca="false">0.03*H294</f>
        <v>12.27</v>
      </c>
      <c r="H294" s="206" t="n">
        <f aca="false">T294</f>
        <v>409</v>
      </c>
      <c r="I294" s="206" t="n">
        <f aca="false">0.6*C294</f>
        <v>262.578</v>
      </c>
      <c r="J294" s="208"/>
      <c r="K294" s="208"/>
      <c r="L294" s="208"/>
      <c r="M294" s="208"/>
      <c r="N294" s="208"/>
      <c r="O294" s="206" t="n">
        <v>2901</v>
      </c>
      <c r="P294" s="206" t="n">
        <v>3310</v>
      </c>
      <c r="Q294" s="221"/>
      <c r="R294" s="404"/>
      <c r="S294" s="223" t="n">
        <v>1</v>
      </c>
      <c r="T294" s="206" t="n">
        <f aca="false">(P294-O294)*S294</f>
        <v>409</v>
      </c>
      <c r="U294" s="673" t="s">
        <v>1007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3967.56</v>
      </c>
      <c r="D295" s="206"/>
      <c r="E295" s="206" t="n">
        <f aca="false">F295+G295</f>
        <v>259.56</v>
      </c>
      <c r="F295" s="206" t="n">
        <f aca="false">0.04*H295</f>
        <v>148.32</v>
      </c>
      <c r="G295" s="206" t="n">
        <f aca="false">0.03*H295</f>
        <v>111.24</v>
      </c>
      <c r="H295" s="206" t="n">
        <f aca="false">T295</f>
        <v>3708</v>
      </c>
      <c r="I295" s="206" t="n">
        <f aca="false">0.6*C295</f>
        <v>2380.536</v>
      </c>
      <c r="J295" s="208"/>
      <c r="K295" s="208"/>
      <c r="L295" s="208"/>
      <c r="M295" s="208"/>
      <c r="N295" s="208"/>
      <c r="O295" s="206" t="n">
        <v>453134</v>
      </c>
      <c r="P295" s="206" t="n">
        <v>456842</v>
      </c>
      <c r="Q295" s="221"/>
      <c r="R295" s="404"/>
      <c r="S295" s="223" t="n">
        <v>1</v>
      </c>
      <c r="T295" s="206" t="n">
        <f aca="false">(P295-O295)*S295</f>
        <v>3708</v>
      </c>
      <c r="U295" s="673" t="s">
        <v>1008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9474.85</v>
      </c>
      <c r="D296" s="206"/>
      <c r="E296" s="206" t="n">
        <f aca="false">F296+G296</f>
        <v>619.85</v>
      </c>
      <c r="F296" s="206" t="n">
        <f aca="false">0.04*H296</f>
        <v>354.2</v>
      </c>
      <c r="G296" s="206" t="n">
        <f aca="false">0.03*H296</f>
        <v>265.65</v>
      </c>
      <c r="H296" s="206" t="n">
        <f aca="false">T296</f>
        <v>8855</v>
      </c>
      <c r="I296" s="206" t="n">
        <f aca="false">0.6*C296</f>
        <v>5684.91</v>
      </c>
      <c r="J296" s="208"/>
      <c r="K296" s="208"/>
      <c r="L296" s="208"/>
      <c r="M296" s="208"/>
      <c r="N296" s="208"/>
      <c r="O296" s="206" t="n">
        <v>526418</v>
      </c>
      <c r="P296" s="206" t="n">
        <v>535273</v>
      </c>
      <c r="Q296" s="221"/>
      <c r="R296" s="404"/>
      <c r="S296" s="223" t="n">
        <v>1</v>
      </c>
      <c r="T296" s="206" t="n">
        <f aca="false">(P296-O296)*S296</f>
        <v>8855</v>
      </c>
      <c r="U296" s="673" t="s">
        <v>1009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1" t="s">
        <v>900</v>
      </c>
      <c r="C297" s="414" t="n">
        <f aca="false">H297+E297</f>
        <v>7522.1</v>
      </c>
      <c r="D297" s="206"/>
      <c r="E297" s="206" t="n">
        <f aca="false">F297+G297</f>
        <v>492.1</v>
      </c>
      <c r="F297" s="206" t="n">
        <f aca="false">0.04*H297</f>
        <v>281.2</v>
      </c>
      <c r="G297" s="206" t="n">
        <f aca="false">0.03*H297</f>
        <v>210.9</v>
      </c>
      <c r="H297" s="206" t="n">
        <f aca="false">T297</f>
        <v>7030</v>
      </c>
      <c r="I297" s="206" t="n">
        <f aca="false">0.6*C297</f>
        <v>4513.26</v>
      </c>
      <c r="J297" s="208"/>
      <c r="K297" s="208"/>
      <c r="L297" s="208"/>
      <c r="M297" s="208"/>
      <c r="N297" s="208"/>
      <c r="O297" s="206" t="n">
        <f aca="false">33501+2062</f>
        <v>35563</v>
      </c>
      <c r="P297" s="206" t="n">
        <f aca="false">39931+2662</f>
        <v>42593</v>
      </c>
      <c r="Q297" s="221"/>
      <c r="R297" s="404"/>
      <c r="S297" s="223" t="n">
        <v>1</v>
      </c>
      <c r="T297" s="206" t="n">
        <f aca="false">(P297-O297)*S297</f>
        <v>7030</v>
      </c>
      <c r="U297" s="673" t="s">
        <v>1010</v>
      </c>
      <c r="V297" s="412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1" t="s">
        <v>459</v>
      </c>
      <c r="C298" s="206" t="n">
        <f aca="false">H298+E298</f>
        <v>2331.53</v>
      </c>
      <c r="D298" s="206"/>
      <c r="E298" s="206" t="n">
        <f aca="false">F298+G298</f>
        <v>152.53</v>
      </c>
      <c r="F298" s="206" t="n">
        <f aca="false">0.04*H298</f>
        <v>87.16</v>
      </c>
      <c r="G298" s="206" t="n">
        <f aca="false">0.03*H298</f>
        <v>65.37</v>
      </c>
      <c r="H298" s="206" t="n">
        <f aca="false">T298</f>
        <v>2179</v>
      </c>
      <c r="I298" s="206" t="n">
        <f aca="false">0.6*C298</f>
        <v>1398.918</v>
      </c>
      <c r="J298" s="208"/>
      <c r="K298" s="208"/>
      <c r="L298" s="208"/>
      <c r="M298" s="208"/>
      <c r="N298" s="208"/>
      <c r="O298" s="206" t="n">
        <v>282150</v>
      </c>
      <c r="P298" s="206" t="n">
        <v>284329</v>
      </c>
      <c r="Q298" s="221"/>
      <c r="R298" s="404"/>
      <c r="S298" s="223" t="n">
        <v>1</v>
      </c>
      <c r="T298" s="206" t="n">
        <f aca="false">(P298-O298)*S298</f>
        <v>2179</v>
      </c>
      <c r="U298" s="673" t="s">
        <v>1011</v>
      </c>
      <c r="V298" s="412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1" t="s">
        <v>461</v>
      </c>
      <c r="C299" s="206" t="n">
        <f aca="false">H299+E299</f>
        <v>1710.93</v>
      </c>
      <c r="D299" s="206"/>
      <c r="E299" s="206" t="n">
        <f aca="false">F299+G299</f>
        <v>111.93</v>
      </c>
      <c r="F299" s="206" t="n">
        <f aca="false">0.04*H299</f>
        <v>63.96</v>
      </c>
      <c r="G299" s="206" t="n">
        <f aca="false">0.03*H299</f>
        <v>47.97</v>
      </c>
      <c r="H299" s="206" t="n">
        <f aca="false">T299</f>
        <v>1599</v>
      </c>
      <c r="I299" s="206" t="n">
        <f aca="false">0.6*C299</f>
        <v>1026.558</v>
      </c>
      <c r="J299" s="208"/>
      <c r="K299" s="208"/>
      <c r="L299" s="208"/>
      <c r="M299" s="208"/>
      <c r="N299" s="208"/>
      <c r="O299" s="206" t="n">
        <v>88236</v>
      </c>
      <c r="P299" s="206" t="n">
        <v>89835</v>
      </c>
      <c r="Q299" s="221"/>
      <c r="R299" s="404"/>
      <c r="S299" s="223" t="n">
        <v>1</v>
      </c>
      <c r="T299" s="206" t="n">
        <f aca="false">(P299-O299)*S299</f>
        <v>1599</v>
      </c>
      <c r="U299" s="673" t="s">
        <v>1012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1003.66</v>
      </c>
      <c r="D300" s="206"/>
      <c r="E300" s="206" t="n">
        <f aca="false">F300+G300</f>
        <v>65.66</v>
      </c>
      <c r="F300" s="206" t="n">
        <f aca="false">0.04*H300</f>
        <v>37.52</v>
      </c>
      <c r="G300" s="206" t="n">
        <f aca="false">0.03*H300</f>
        <v>28.14</v>
      </c>
      <c r="H300" s="206" t="n">
        <f aca="false">T300</f>
        <v>938</v>
      </c>
      <c r="I300" s="206" t="n">
        <f aca="false">0.6*C300</f>
        <v>602.196</v>
      </c>
      <c r="J300" s="208"/>
      <c r="K300" s="208"/>
      <c r="L300" s="208"/>
      <c r="M300" s="208"/>
      <c r="N300" s="208"/>
      <c r="O300" s="206" t="n">
        <v>37511</v>
      </c>
      <c r="P300" s="206" t="n">
        <v>38449</v>
      </c>
      <c r="Q300" s="221"/>
      <c r="R300" s="404"/>
      <c r="S300" s="223" t="n">
        <v>1</v>
      </c>
      <c r="T300" s="206" t="n">
        <f aca="false">(P300-O300)*S300</f>
        <v>938</v>
      </c>
      <c r="U300" s="673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449.4</v>
      </c>
      <c r="D301" s="206"/>
      <c r="E301" s="206" t="n">
        <f aca="false">F301+G301</f>
        <v>29.4</v>
      </c>
      <c r="F301" s="206" t="n">
        <f aca="false">0.04*H301</f>
        <v>16.8</v>
      </c>
      <c r="G301" s="206" t="n">
        <f aca="false">0.03*H301</f>
        <v>12.6</v>
      </c>
      <c r="H301" s="206" t="n">
        <f aca="false">T301</f>
        <v>420</v>
      </c>
      <c r="I301" s="206" t="n">
        <f aca="false">0.6*C301</f>
        <v>269.64</v>
      </c>
      <c r="J301" s="208"/>
      <c r="K301" s="208"/>
      <c r="L301" s="208"/>
      <c r="M301" s="208"/>
      <c r="N301" s="208"/>
      <c r="O301" s="206" t="n">
        <v>18668</v>
      </c>
      <c r="P301" s="206" t="n">
        <v>19088</v>
      </c>
      <c r="Q301" s="221"/>
      <c r="R301" s="404"/>
      <c r="S301" s="223" t="n">
        <v>1</v>
      </c>
      <c r="T301" s="206" t="n">
        <f aca="false">(P301-O301)*S301</f>
        <v>420</v>
      </c>
      <c r="U301" s="673" t="s">
        <v>1013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425.86</v>
      </c>
      <c r="D302" s="206"/>
      <c r="E302" s="206" t="n">
        <f aca="false">F302+G302</f>
        <v>27.86</v>
      </c>
      <c r="F302" s="206" t="n">
        <f aca="false">0.04*H302</f>
        <v>15.92</v>
      </c>
      <c r="G302" s="206" t="n">
        <f aca="false">0.03*H302</f>
        <v>11.94</v>
      </c>
      <c r="H302" s="206" t="n">
        <f aca="false">T302</f>
        <v>398</v>
      </c>
      <c r="I302" s="206" t="n">
        <f aca="false">0.6*C302</f>
        <v>255.516</v>
      </c>
      <c r="J302" s="208"/>
      <c r="K302" s="208"/>
      <c r="L302" s="208"/>
      <c r="M302" s="208"/>
      <c r="N302" s="208"/>
      <c r="O302" s="206" t="n">
        <v>26135</v>
      </c>
      <c r="P302" s="206" t="n">
        <v>26533</v>
      </c>
      <c r="Q302" s="221"/>
      <c r="R302" s="404"/>
      <c r="S302" s="223" t="n">
        <v>1</v>
      </c>
      <c r="T302" s="206" t="n">
        <f aca="false">(P302-O302)*S302</f>
        <v>398</v>
      </c>
      <c r="U302" s="673" t="s">
        <v>1014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1668.13</v>
      </c>
      <c r="D303" s="206"/>
      <c r="E303" s="206" t="n">
        <f aca="false">F303+G303</f>
        <v>109.13</v>
      </c>
      <c r="F303" s="206" t="n">
        <f aca="false">0.04*H303</f>
        <v>62.36</v>
      </c>
      <c r="G303" s="206" t="n">
        <f aca="false">0.03*H303</f>
        <v>46.77</v>
      </c>
      <c r="H303" s="206" t="n">
        <f aca="false">T303</f>
        <v>1559</v>
      </c>
      <c r="I303" s="206" t="n">
        <f aca="false">0.6*C303</f>
        <v>1000.878</v>
      </c>
      <c r="J303" s="208"/>
      <c r="K303" s="208"/>
      <c r="L303" s="208"/>
      <c r="M303" s="208"/>
      <c r="N303" s="208"/>
      <c r="O303" s="206" t="n">
        <v>245476</v>
      </c>
      <c r="P303" s="206" t="n">
        <v>247035</v>
      </c>
      <c r="Q303" s="221"/>
      <c r="R303" s="404"/>
      <c r="S303" s="223" t="n">
        <v>1</v>
      </c>
      <c r="T303" s="206" t="n">
        <f aca="false">(P303-O303)*S303</f>
        <v>1559</v>
      </c>
      <c r="U303" s="673" t="s">
        <v>1015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5388.52</v>
      </c>
      <c r="D304" s="206"/>
      <c r="E304" s="206" t="n">
        <f aca="false">F304+G304</f>
        <v>352.52</v>
      </c>
      <c r="F304" s="206" t="n">
        <f aca="false">0.04*H304</f>
        <v>201.44</v>
      </c>
      <c r="G304" s="206" t="n">
        <f aca="false">0.03*H304</f>
        <v>151.08</v>
      </c>
      <c r="H304" s="206" t="n">
        <f aca="false">T304</f>
        <v>5036</v>
      </c>
      <c r="I304" s="206" t="n">
        <f aca="false">0.6*C304</f>
        <v>3233.112</v>
      </c>
      <c r="J304" s="208"/>
      <c r="K304" s="208"/>
      <c r="L304" s="208"/>
      <c r="M304" s="208"/>
      <c r="N304" s="208"/>
      <c r="O304" s="206" t="n">
        <v>388367</v>
      </c>
      <c r="P304" s="206" t="n">
        <v>393403</v>
      </c>
      <c r="Q304" s="221"/>
      <c r="R304" s="404"/>
      <c r="S304" s="223" t="n">
        <v>1</v>
      </c>
      <c r="T304" s="206" t="n">
        <f aca="false">(P304-O304)*S304</f>
        <v>5036</v>
      </c>
      <c r="U304" s="673" t="s">
        <v>1016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265.36</v>
      </c>
      <c r="D305" s="206"/>
      <c r="E305" s="206" t="n">
        <f aca="false">F305+G305</f>
        <v>17.36</v>
      </c>
      <c r="F305" s="206" t="n">
        <f aca="false">0.04*H305</f>
        <v>9.92</v>
      </c>
      <c r="G305" s="206" t="n">
        <f aca="false">0.03*H305</f>
        <v>7.44</v>
      </c>
      <c r="H305" s="206" t="n">
        <f aca="false">T305</f>
        <v>248</v>
      </c>
      <c r="I305" s="206" t="n">
        <f aca="false">0.6*C305</f>
        <v>159.216</v>
      </c>
      <c r="J305" s="208"/>
      <c r="K305" s="208"/>
      <c r="L305" s="208"/>
      <c r="M305" s="208"/>
      <c r="N305" s="208"/>
      <c r="O305" s="206" t="n">
        <v>80140</v>
      </c>
      <c r="P305" s="206" t="n">
        <v>80388</v>
      </c>
      <c r="Q305" s="221"/>
      <c r="R305" s="404"/>
      <c r="S305" s="223" t="n">
        <v>1</v>
      </c>
      <c r="T305" s="206" t="n">
        <f aca="false">(P305-O305)*S305</f>
        <v>248</v>
      </c>
      <c r="U305" s="673" t="s">
        <v>1017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681.59</v>
      </c>
      <c r="D306" s="206"/>
      <c r="E306" s="206" t="n">
        <f aca="false">F306+G306</f>
        <v>44.59</v>
      </c>
      <c r="F306" s="206" t="n">
        <f aca="false">0.04*H306</f>
        <v>25.48</v>
      </c>
      <c r="G306" s="206" t="n">
        <f aca="false">0.03*H306</f>
        <v>19.11</v>
      </c>
      <c r="H306" s="206" t="n">
        <f aca="false">T306</f>
        <v>637</v>
      </c>
      <c r="I306" s="206" t="n">
        <f aca="false">0.6*C306</f>
        <v>408.954</v>
      </c>
      <c r="J306" s="208"/>
      <c r="K306" s="208"/>
      <c r="L306" s="208"/>
      <c r="M306" s="208"/>
      <c r="N306" s="208"/>
      <c r="O306" s="206" t="n">
        <v>199332</v>
      </c>
      <c r="P306" s="206" t="n">
        <v>199969</v>
      </c>
      <c r="Q306" s="221"/>
      <c r="R306" s="404"/>
      <c r="S306" s="223" t="n">
        <v>1</v>
      </c>
      <c r="T306" s="206" t="n">
        <f aca="false">(P306-O306)*S306</f>
        <v>637</v>
      </c>
      <c r="U306" s="673" t="s">
        <v>1018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1301.12</v>
      </c>
      <c r="D307" s="206"/>
      <c r="E307" s="206" t="n">
        <f aca="false">F307+G307</f>
        <v>85.12</v>
      </c>
      <c r="F307" s="206" t="n">
        <f aca="false">0.04*H307</f>
        <v>48.64</v>
      </c>
      <c r="G307" s="206" t="n">
        <f aca="false">0.03*H307</f>
        <v>36.48</v>
      </c>
      <c r="H307" s="206" t="n">
        <f aca="false">T307</f>
        <v>1216</v>
      </c>
      <c r="I307" s="206" t="n">
        <f aca="false">0.6*C307</f>
        <v>780.672</v>
      </c>
      <c r="J307" s="208"/>
      <c r="K307" s="208"/>
      <c r="L307" s="208"/>
      <c r="M307" s="208"/>
      <c r="N307" s="208"/>
      <c r="O307" s="206" t="n">
        <v>344492</v>
      </c>
      <c r="P307" s="206" t="n">
        <v>345708</v>
      </c>
      <c r="Q307" s="221"/>
      <c r="R307" s="404"/>
      <c r="S307" s="223" t="n">
        <v>1</v>
      </c>
      <c r="T307" s="206" t="n">
        <f aca="false">(P307-O307)*S307</f>
        <v>1216</v>
      </c>
      <c r="U307" s="673" t="s">
        <v>1019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673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673" t="n">
        <v>806</v>
      </c>
      <c r="V309" s="412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3321.28</v>
      </c>
      <c r="D310" s="206"/>
      <c r="E310" s="206" t="n">
        <f aca="false">F310+G310</f>
        <v>217.28</v>
      </c>
      <c r="F310" s="206" t="n">
        <f aca="false">0.04*H310</f>
        <v>124.16</v>
      </c>
      <c r="G310" s="206" t="n">
        <f aca="false">0.03*H310</f>
        <v>93.12</v>
      </c>
      <c r="H310" s="206" t="n">
        <f aca="false">T310</f>
        <v>3104</v>
      </c>
      <c r="I310" s="206" t="n">
        <f aca="false">0.6*C310</f>
        <v>1992.768</v>
      </c>
      <c r="J310" s="208"/>
      <c r="K310" s="208"/>
      <c r="L310" s="208"/>
      <c r="M310" s="208"/>
      <c r="N310" s="208"/>
      <c r="O310" s="206" t="n">
        <v>123209</v>
      </c>
      <c r="P310" s="206" t="n">
        <v>126313</v>
      </c>
      <c r="Q310" s="221"/>
      <c r="R310" s="404"/>
      <c r="S310" s="223" t="n">
        <v>1</v>
      </c>
      <c r="T310" s="206" t="n">
        <f aca="false">(P310-O310)*S310</f>
        <v>3104</v>
      </c>
      <c r="U310" s="673" t="s">
        <v>1020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0</v>
      </c>
      <c r="D311" s="206"/>
      <c r="E311" s="206" t="n">
        <f aca="false">F311+G311</f>
        <v>0</v>
      </c>
      <c r="F311" s="206" t="n">
        <f aca="false">0.04*H311</f>
        <v>0</v>
      </c>
      <c r="G311" s="206" t="n">
        <f aca="false">0.03*H311</f>
        <v>0</v>
      </c>
      <c r="H311" s="206" t="n">
        <f aca="false">T311</f>
        <v>0</v>
      </c>
      <c r="I311" s="206" t="n">
        <f aca="false">0.6*C311</f>
        <v>0</v>
      </c>
      <c r="J311" s="208"/>
      <c r="K311" s="208"/>
      <c r="L311" s="208"/>
      <c r="M311" s="208"/>
      <c r="N311" s="208"/>
      <c r="O311" s="206" t="n">
        <v>29110</v>
      </c>
      <c r="P311" s="206" t="n">
        <v>29110</v>
      </c>
      <c r="Q311" s="221"/>
      <c r="R311" s="404"/>
      <c r="S311" s="223" t="n">
        <v>1</v>
      </c>
      <c r="T311" s="206" t="n">
        <f aca="false">(P311-O311)*S311</f>
        <v>0</v>
      </c>
      <c r="U311" s="673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673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227.91</v>
      </c>
      <c r="D313" s="206"/>
      <c r="E313" s="206" t="n">
        <f aca="false">F313+G313</f>
        <v>14.91</v>
      </c>
      <c r="F313" s="206" t="n">
        <f aca="false">0.04*H313</f>
        <v>8.52</v>
      </c>
      <c r="G313" s="206" t="n">
        <f aca="false">0.03*H313</f>
        <v>6.39</v>
      </c>
      <c r="H313" s="206" t="n">
        <f aca="false">T313</f>
        <v>213</v>
      </c>
      <c r="I313" s="206" t="n">
        <f aca="false">0.6*C313</f>
        <v>136.746</v>
      </c>
      <c r="J313" s="208"/>
      <c r="K313" s="208"/>
      <c r="L313" s="208"/>
      <c r="M313" s="208"/>
      <c r="N313" s="208"/>
      <c r="O313" s="206" t="n">
        <v>85852</v>
      </c>
      <c r="P313" s="206" t="n">
        <v>86065</v>
      </c>
      <c r="Q313" s="221"/>
      <c r="R313" s="404"/>
      <c r="S313" s="223" t="n">
        <v>1</v>
      </c>
      <c r="T313" s="206" t="n">
        <f aca="false">(P313-O313)*S313</f>
        <v>213</v>
      </c>
      <c r="U313" s="673" t="s">
        <v>1021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1117.08</v>
      </c>
      <c r="D314" s="206"/>
      <c r="E314" s="206" t="n">
        <f aca="false">F314+G314</f>
        <v>73.08</v>
      </c>
      <c r="F314" s="206" t="n">
        <f aca="false">0.04*H314</f>
        <v>41.76</v>
      </c>
      <c r="G314" s="206" t="n">
        <f aca="false">0.03*H314</f>
        <v>31.32</v>
      </c>
      <c r="H314" s="206" t="n">
        <f aca="false">T314</f>
        <v>1044</v>
      </c>
      <c r="I314" s="206" t="n">
        <f aca="false">0.6*C314</f>
        <v>670.248</v>
      </c>
      <c r="J314" s="208"/>
      <c r="K314" s="208"/>
      <c r="L314" s="208"/>
      <c r="M314" s="208"/>
      <c r="N314" s="208"/>
      <c r="O314" s="206" t="n">
        <v>290687</v>
      </c>
      <c r="P314" s="206" t="n">
        <v>291731</v>
      </c>
      <c r="Q314" s="221"/>
      <c r="R314" s="404"/>
      <c r="S314" s="223" t="n">
        <v>1</v>
      </c>
      <c r="T314" s="206" t="n">
        <f aca="false">(P314-O314)*S314</f>
        <v>1044</v>
      </c>
      <c r="U314" s="673" t="s">
        <v>1022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673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17334</v>
      </c>
      <c r="D316" s="206"/>
      <c r="E316" s="206" t="n">
        <f aca="false">F316+G316</f>
        <v>1134</v>
      </c>
      <c r="F316" s="206" t="n">
        <f aca="false">0.04*H316</f>
        <v>648</v>
      </c>
      <c r="G316" s="206" t="n">
        <f aca="false">0.03*H316</f>
        <v>486</v>
      </c>
      <c r="H316" s="206" t="n">
        <f aca="false">T316</f>
        <v>16200</v>
      </c>
      <c r="I316" s="206" t="n">
        <f aca="false">0.6*C316</f>
        <v>10400.4</v>
      </c>
      <c r="J316" s="208"/>
      <c r="K316" s="208"/>
      <c r="L316" s="208"/>
      <c r="M316" s="208"/>
      <c r="N316" s="208"/>
      <c r="O316" s="206" t="n">
        <v>19796</v>
      </c>
      <c r="P316" s="206" t="n">
        <v>20606</v>
      </c>
      <c r="Q316" s="221"/>
      <c r="R316" s="404"/>
      <c r="S316" s="223" t="n">
        <v>20</v>
      </c>
      <c r="T316" s="206" t="n">
        <f aca="false">(P316-O316)*S316</f>
        <v>16200</v>
      </c>
      <c r="U316" s="673" t="s">
        <v>1023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10453.9</v>
      </c>
      <c r="D317" s="206"/>
      <c r="E317" s="206" t="n">
        <f aca="false">F317+G317</f>
        <v>683.9</v>
      </c>
      <c r="F317" s="206" t="n">
        <f aca="false">0.04*H317</f>
        <v>390.8</v>
      </c>
      <c r="G317" s="206" t="n">
        <f aca="false">0.03*H317</f>
        <v>293.1</v>
      </c>
      <c r="H317" s="206" t="n">
        <f aca="false">T317</f>
        <v>9770</v>
      </c>
      <c r="I317" s="206" t="n">
        <f aca="false">0.6*C317</f>
        <v>6272.34</v>
      </c>
      <c r="J317" s="208"/>
      <c r="K317" s="208"/>
      <c r="L317" s="208"/>
      <c r="M317" s="208"/>
      <c r="N317" s="208"/>
      <c r="O317" s="206" t="n">
        <v>238739</v>
      </c>
      <c r="P317" s="206" t="n">
        <v>248509</v>
      </c>
      <c r="Q317" s="221"/>
      <c r="R317" s="404"/>
      <c r="S317" s="223" t="n">
        <v>1</v>
      </c>
      <c r="T317" s="206" t="n">
        <f aca="false">(P317-O317)*S317</f>
        <v>9770</v>
      </c>
      <c r="U317" s="673" t="s">
        <v>1024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4194.4</v>
      </c>
      <c r="D318" s="206"/>
      <c r="E318" s="206" t="n">
        <f aca="false">F318+G318</f>
        <v>274.4</v>
      </c>
      <c r="F318" s="206" t="n">
        <f aca="false">0.04*H318</f>
        <v>156.8</v>
      </c>
      <c r="G318" s="206" t="n">
        <f aca="false">0.03*H318</f>
        <v>117.6</v>
      </c>
      <c r="H318" s="206" t="n">
        <f aca="false">T318</f>
        <v>3920</v>
      </c>
      <c r="I318" s="206" t="n">
        <f aca="false">0.6*C318</f>
        <v>2516.64</v>
      </c>
      <c r="J318" s="208"/>
      <c r="K318" s="208"/>
      <c r="L318" s="208"/>
      <c r="M318" s="208"/>
      <c r="N318" s="208"/>
      <c r="O318" s="206" t="n">
        <v>563370</v>
      </c>
      <c r="P318" s="206" t="n">
        <v>567290</v>
      </c>
      <c r="Q318" s="221"/>
      <c r="R318" s="404"/>
      <c r="S318" s="223" t="n">
        <v>1</v>
      </c>
      <c r="T318" s="206" t="n">
        <f aca="false">(P318-O318)*S318</f>
        <v>3920</v>
      </c>
      <c r="U318" s="673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1048.6</v>
      </c>
      <c r="D319" s="206"/>
      <c r="E319" s="206" t="n">
        <f aca="false">F319+G319</f>
        <v>68.6</v>
      </c>
      <c r="F319" s="206" t="n">
        <f aca="false">0.04*H319</f>
        <v>39.2</v>
      </c>
      <c r="G319" s="206" t="n">
        <f aca="false">0.03*H319</f>
        <v>29.4</v>
      </c>
      <c r="H319" s="206" t="n">
        <f aca="false">T319</f>
        <v>980</v>
      </c>
      <c r="I319" s="206" t="n">
        <f aca="false">0.6*C319</f>
        <v>629.16</v>
      </c>
      <c r="J319" s="208"/>
      <c r="K319" s="208"/>
      <c r="L319" s="208"/>
      <c r="M319" s="208"/>
      <c r="N319" s="208"/>
      <c r="O319" s="206" t="n">
        <v>27642</v>
      </c>
      <c r="P319" s="206" t="n">
        <v>28622</v>
      </c>
      <c r="Q319" s="221"/>
      <c r="R319" s="404"/>
      <c r="S319" s="223" t="n">
        <v>1</v>
      </c>
      <c r="T319" s="206" t="n">
        <f aca="false">(P319-O319)*S319</f>
        <v>980</v>
      </c>
      <c r="U319" s="673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818.55</v>
      </c>
      <c r="D320" s="206"/>
      <c r="E320" s="206" t="n">
        <f aca="false">F320+G320</f>
        <v>53.55</v>
      </c>
      <c r="F320" s="206" t="n">
        <f aca="false">0.04*H320</f>
        <v>30.6</v>
      </c>
      <c r="G320" s="206" t="n">
        <f aca="false">0.03*H320</f>
        <v>22.95</v>
      </c>
      <c r="H320" s="206" t="n">
        <f aca="false">T320</f>
        <v>765</v>
      </c>
      <c r="I320" s="206" t="n">
        <f aca="false">0.6*C320</f>
        <v>491.13</v>
      </c>
      <c r="J320" s="208"/>
      <c r="K320" s="208"/>
      <c r="L320" s="208"/>
      <c r="M320" s="208"/>
      <c r="N320" s="208"/>
      <c r="O320" s="206" t="n">
        <v>23985</v>
      </c>
      <c r="P320" s="206" t="n">
        <v>24750</v>
      </c>
      <c r="Q320" s="221"/>
      <c r="R320" s="404"/>
      <c r="S320" s="223" t="n">
        <v>1</v>
      </c>
      <c r="T320" s="206" t="n">
        <f aca="false">(P320-O320)*S320</f>
        <v>765</v>
      </c>
      <c r="U320" s="673" t="n">
        <v>103095559</v>
      </c>
      <c r="V320" s="210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1173.79</v>
      </c>
      <c r="D321" s="206"/>
      <c r="E321" s="206" t="n">
        <f aca="false">F321+G321</f>
        <v>76.79</v>
      </c>
      <c r="F321" s="206" t="n">
        <f aca="false">0.04*H321</f>
        <v>43.88</v>
      </c>
      <c r="G321" s="206" t="n">
        <f aca="false">0.03*H321</f>
        <v>32.91</v>
      </c>
      <c r="H321" s="206" t="n">
        <f aca="false">T321</f>
        <v>1097</v>
      </c>
      <c r="I321" s="206" t="n">
        <f aca="false">0.6*C321</f>
        <v>704.274</v>
      </c>
      <c r="J321" s="208"/>
      <c r="K321" s="208"/>
      <c r="L321" s="208"/>
      <c r="M321" s="208"/>
      <c r="N321" s="208"/>
      <c r="O321" s="206" t="n">
        <v>41976</v>
      </c>
      <c r="P321" s="206" t="n">
        <v>43073</v>
      </c>
      <c r="Q321" s="221"/>
      <c r="R321" s="404"/>
      <c r="S321" s="223" t="n">
        <v>1</v>
      </c>
      <c r="T321" s="206" t="n">
        <f aca="false">(P321-O321)*S321</f>
        <v>1097</v>
      </c>
      <c r="U321" s="673" t="s">
        <v>1025</v>
      </c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0</v>
      </c>
      <c r="D322" s="206"/>
      <c r="E322" s="206" t="n">
        <f aca="false">F322+G322</f>
        <v>0</v>
      </c>
      <c r="F322" s="206" t="n">
        <f aca="false">0.04*H322</f>
        <v>0</v>
      </c>
      <c r="G322" s="206" t="n">
        <f aca="false">0.03*H322</f>
        <v>0</v>
      </c>
      <c r="H322" s="206" t="n">
        <f aca="false">T322</f>
        <v>0</v>
      </c>
      <c r="I322" s="206" t="n">
        <f aca="false">0.6*C322</f>
        <v>0</v>
      </c>
      <c r="J322" s="208"/>
      <c r="K322" s="208"/>
      <c r="L322" s="208"/>
      <c r="M322" s="208"/>
      <c r="N322" s="208"/>
      <c r="O322" s="206" t="n">
        <v>59063</v>
      </c>
      <c r="P322" s="206" t="n">
        <v>59063</v>
      </c>
      <c r="Q322" s="221"/>
      <c r="R322" s="404"/>
      <c r="S322" s="223" t="n">
        <v>1</v>
      </c>
      <c r="T322" s="206" t="n">
        <f aca="false">(P322-O322)*S322</f>
        <v>0</v>
      </c>
      <c r="U322" s="673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16437.34</v>
      </c>
      <c r="D323" s="206"/>
      <c r="E323" s="206" t="n">
        <f aca="false">F323+G323</f>
        <v>1075.34</v>
      </c>
      <c r="F323" s="206" t="n">
        <f aca="false">0.04*H323</f>
        <v>614.48</v>
      </c>
      <c r="G323" s="206" t="n">
        <f aca="false">0.03*H323</f>
        <v>460.86</v>
      </c>
      <c r="H323" s="206" t="n">
        <f aca="false">T323</f>
        <v>15362</v>
      </c>
      <c r="I323" s="206" t="n">
        <f aca="false">0.6*C323</f>
        <v>9862.404</v>
      </c>
      <c r="J323" s="208"/>
      <c r="K323" s="208"/>
      <c r="L323" s="208"/>
      <c r="M323" s="208"/>
      <c r="N323" s="208"/>
      <c r="O323" s="206" t="n">
        <v>63419</v>
      </c>
      <c r="P323" s="206" t="n">
        <v>65819</v>
      </c>
      <c r="Q323" s="221"/>
      <c r="R323" s="404"/>
      <c r="S323" s="223" t="n">
        <v>20</v>
      </c>
      <c r="T323" s="206" t="n">
        <f aca="false">(P323-O323)*S323-T326-C327-T286-T317-T324-T325-T167-T168-T173</f>
        <v>15362</v>
      </c>
      <c r="U323" s="673" t="s">
        <v>1026</v>
      </c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6494.9</v>
      </c>
      <c r="D324" s="206"/>
      <c r="E324" s="206" t="n">
        <f aca="false">F324+G324</f>
        <v>424.9</v>
      </c>
      <c r="F324" s="206" t="n">
        <f aca="false">0.04*H324</f>
        <v>242.8</v>
      </c>
      <c r="G324" s="206" t="n">
        <f aca="false">0.03*H324</f>
        <v>182.1</v>
      </c>
      <c r="H324" s="206" t="n">
        <f aca="false">T324</f>
        <v>6070</v>
      </c>
      <c r="I324" s="206" t="n">
        <f aca="false">0.6*C324</f>
        <v>3896.94</v>
      </c>
      <c r="J324" s="208"/>
      <c r="K324" s="208"/>
      <c r="L324" s="208"/>
      <c r="M324" s="208"/>
      <c r="N324" s="208"/>
      <c r="O324" s="206" t="n">
        <v>50448</v>
      </c>
      <c r="P324" s="206" t="n">
        <v>56518</v>
      </c>
      <c r="Q324" s="221"/>
      <c r="R324" s="404"/>
      <c r="S324" s="223" t="n">
        <v>1</v>
      </c>
      <c r="T324" s="206" t="n">
        <f aca="false">(P324-O324)*S324</f>
        <v>6070</v>
      </c>
      <c r="U324" s="673" t="s">
        <v>1027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923.41</v>
      </c>
      <c r="D325" s="206"/>
      <c r="E325" s="206" t="n">
        <f aca="false">F325+G325</f>
        <v>60.41</v>
      </c>
      <c r="F325" s="206" t="n">
        <f aca="false">0.04*H325</f>
        <v>34.52</v>
      </c>
      <c r="G325" s="206" t="n">
        <f aca="false">0.03*H325</f>
        <v>25.89</v>
      </c>
      <c r="H325" s="206" t="n">
        <f aca="false">T325</f>
        <v>863</v>
      </c>
      <c r="I325" s="206" t="n">
        <f aca="false">0.6*C325</f>
        <v>554.046</v>
      </c>
      <c r="J325" s="208"/>
      <c r="K325" s="208"/>
      <c r="L325" s="208"/>
      <c r="M325" s="208"/>
      <c r="N325" s="208"/>
      <c r="O325" s="206" t="n">
        <v>15073</v>
      </c>
      <c r="P325" s="206" t="n">
        <v>15936</v>
      </c>
      <c r="Q325" s="221"/>
      <c r="R325" s="404"/>
      <c r="S325" s="223" t="n">
        <v>1</v>
      </c>
      <c r="T325" s="206" t="n">
        <f aca="false">(P325-O325)*S325</f>
        <v>863</v>
      </c>
      <c r="U325" s="673" t="s">
        <v>1028</v>
      </c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1367.46</v>
      </c>
      <c r="D326" s="206"/>
      <c r="E326" s="206" t="n">
        <f aca="false">F326+G326</f>
        <v>89.46</v>
      </c>
      <c r="F326" s="206" t="n">
        <f aca="false">0.04*H326</f>
        <v>51.12</v>
      </c>
      <c r="G326" s="206" t="n">
        <f aca="false">0.03*H326</f>
        <v>38.34</v>
      </c>
      <c r="H326" s="206" t="n">
        <f aca="false">T326</f>
        <v>1278</v>
      </c>
      <c r="I326" s="206" t="n">
        <f aca="false">0.6*C326</f>
        <v>820.476</v>
      </c>
      <c r="J326" s="208"/>
      <c r="K326" s="208"/>
      <c r="L326" s="208"/>
      <c r="M326" s="208"/>
      <c r="N326" s="208"/>
      <c r="O326" s="206" t="n">
        <v>9734</v>
      </c>
      <c r="P326" s="206" t="n">
        <v>11012</v>
      </c>
      <c r="Q326" s="221"/>
      <c r="R326" s="404"/>
      <c r="S326" s="223" t="n">
        <v>1</v>
      </c>
      <c r="T326" s="206" t="n">
        <f aca="false">(P326-O326)*S326</f>
        <v>1278</v>
      </c>
      <c r="U326" s="673" t="s">
        <v>1029</v>
      </c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12000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673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147876.09</v>
      </c>
      <c r="D328" s="148"/>
      <c r="E328" s="148"/>
      <c r="F328" s="148"/>
      <c r="G328" s="148"/>
      <c r="H328" s="148"/>
      <c r="I328" s="206" t="n">
        <f aca="false">0.6*C328</f>
        <v>88725.654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591378.935400005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640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177.62</v>
      </c>
      <c r="D334" s="148"/>
      <c r="E334" s="148" t="n">
        <f aca="false">F334+G334</f>
        <v>11.62</v>
      </c>
      <c r="F334" s="148" t="n">
        <f aca="false">0.04*H334</f>
        <v>6.64</v>
      </c>
      <c r="G334" s="148" t="n">
        <f aca="false">0.03*H334</f>
        <v>4.98</v>
      </c>
      <c r="H334" s="148" t="n">
        <f aca="false">T334</f>
        <v>166</v>
      </c>
      <c r="I334" s="148" t="n">
        <f aca="false">0.6*C334</f>
        <v>106.572</v>
      </c>
      <c r="J334" s="25"/>
      <c r="K334" s="25"/>
      <c r="L334" s="25"/>
      <c r="M334" s="25"/>
      <c r="N334" s="25"/>
      <c r="O334" s="148" t="n">
        <v>17448</v>
      </c>
      <c r="P334" s="148" t="n">
        <v>17614</v>
      </c>
      <c r="Q334" s="25"/>
      <c r="R334" s="226"/>
      <c r="S334" s="239" t="n">
        <v>1</v>
      </c>
      <c r="T334" s="148" t="n">
        <f aca="false">(P334-O334)*S334</f>
        <v>166</v>
      </c>
      <c r="U334" s="640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15664</v>
      </c>
      <c r="P335" s="148" t="n">
        <v>15680</v>
      </c>
      <c r="Q335" s="25"/>
      <c r="R335" s="226"/>
      <c r="S335" s="239" t="n">
        <v>1</v>
      </c>
      <c r="T335" s="148" t="n">
        <f aca="false">(P335-O335)*S335</f>
        <v>16</v>
      </c>
      <c r="U335" s="640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1485.16</v>
      </c>
      <c r="D336" s="148"/>
      <c r="E336" s="148" t="n">
        <f aca="false">F336+G336</f>
        <v>97.16</v>
      </c>
      <c r="F336" s="148" t="n">
        <f aca="false">0.04*H336</f>
        <v>55.52</v>
      </c>
      <c r="G336" s="148" t="n">
        <f aca="false">0.03*H336</f>
        <v>41.64</v>
      </c>
      <c r="H336" s="148" t="n">
        <f aca="false">T336</f>
        <v>1388</v>
      </c>
      <c r="I336" s="148" t="n">
        <f aca="false">0.6*C336</f>
        <v>891.096</v>
      </c>
      <c r="J336" s="25"/>
      <c r="K336" s="25"/>
      <c r="L336" s="25"/>
      <c r="M336" s="25"/>
      <c r="N336" s="25"/>
      <c r="O336" s="449" t="n">
        <f aca="false">69506+5771+36134</f>
        <v>111411</v>
      </c>
      <c r="P336" s="449" t="n">
        <f aca="false">5808+36528+70463</f>
        <v>112799</v>
      </c>
      <c r="Q336" s="25"/>
      <c r="R336" s="226"/>
      <c r="S336" s="239" t="n">
        <v>1</v>
      </c>
      <c r="T336" s="148" t="n">
        <f aca="false">(P336-O336)*S336</f>
        <v>1388</v>
      </c>
      <c r="U336" s="640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158.36</v>
      </c>
      <c r="D337" s="148"/>
      <c r="E337" s="148" t="n">
        <f aca="false">F337+G337</f>
        <v>10.36</v>
      </c>
      <c r="F337" s="148" t="n">
        <f aca="false">0.04*H337</f>
        <v>5.92</v>
      </c>
      <c r="G337" s="148" t="n">
        <f aca="false">0.03*H337</f>
        <v>4.44</v>
      </c>
      <c r="H337" s="148" t="n">
        <f aca="false">T337</f>
        <v>148</v>
      </c>
      <c r="I337" s="148" t="n">
        <f aca="false">0.6*C337</f>
        <v>95.016</v>
      </c>
      <c r="J337" s="25"/>
      <c r="K337" s="25"/>
      <c r="L337" s="25"/>
      <c r="M337" s="25"/>
      <c r="N337" s="25"/>
      <c r="O337" s="148" t="n">
        <v>1611</v>
      </c>
      <c r="P337" s="148" t="n">
        <v>1759</v>
      </c>
      <c r="Q337" s="25"/>
      <c r="R337" s="226"/>
      <c r="S337" s="239" t="n">
        <v>1</v>
      </c>
      <c r="T337" s="148" t="n">
        <f aca="false">(P337-O337)*S337</f>
        <v>148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44.94</v>
      </c>
      <c r="D338" s="148"/>
      <c r="E338" s="148" t="n">
        <f aca="false">F338+G338</f>
        <v>2.94</v>
      </c>
      <c r="F338" s="148" t="n">
        <f aca="false">0.04*H338</f>
        <v>1.68</v>
      </c>
      <c r="G338" s="148" t="n">
        <f aca="false">0.03*H338</f>
        <v>1.26</v>
      </c>
      <c r="H338" s="148" t="n">
        <f aca="false">T338</f>
        <v>42</v>
      </c>
      <c r="I338" s="148" t="n">
        <f aca="false">0.6*C338</f>
        <v>26.964</v>
      </c>
      <c r="J338" s="25"/>
      <c r="K338" s="25"/>
      <c r="L338" s="25"/>
      <c r="M338" s="25"/>
      <c r="N338" s="25"/>
      <c r="O338" s="148" t="n">
        <v>1397</v>
      </c>
      <c r="P338" s="148" t="n">
        <v>1439</v>
      </c>
      <c r="Q338" s="25"/>
      <c r="R338" s="226"/>
      <c r="S338" s="239" t="n">
        <v>1</v>
      </c>
      <c r="T338" s="148" t="n">
        <f aca="false">(P338-O338)*S338</f>
        <v>42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64.2</v>
      </c>
      <c r="D339" s="148"/>
      <c r="E339" s="148" t="n">
        <f aca="false">F339+G339</f>
        <v>4.2</v>
      </c>
      <c r="F339" s="148" t="n">
        <f aca="false">0.04*H339</f>
        <v>2.4</v>
      </c>
      <c r="G339" s="148" t="n">
        <f aca="false">0.03*H339</f>
        <v>1.8</v>
      </c>
      <c r="H339" s="148" t="n">
        <f aca="false">T339</f>
        <v>60</v>
      </c>
      <c r="I339" s="148" t="n">
        <f aca="false">0.6*C339</f>
        <v>38.52</v>
      </c>
      <c r="J339" s="25"/>
      <c r="K339" s="25"/>
      <c r="L339" s="25"/>
      <c r="M339" s="25"/>
      <c r="N339" s="25"/>
      <c r="O339" s="148" t="n">
        <v>4379</v>
      </c>
      <c r="P339" s="148" t="n">
        <v>4439</v>
      </c>
      <c r="Q339" s="25"/>
      <c r="R339" s="226"/>
      <c r="S339" s="239" t="n">
        <v>1</v>
      </c>
      <c r="T339" s="148" t="n">
        <f aca="false">(P339-O339)*S339</f>
        <v>60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133.75</v>
      </c>
      <c r="D340" s="148"/>
      <c r="E340" s="148" t="n">
        <f aca="false">F340+G340</f>
        <v>8.75</v>
      </c>
      <c r="F340" s="148" t="n">
        <f aca="false">0.04*H340</f>
        <v>5</v>
      </c>
      <c r="G340" s="148" t="n">
        <f aca="false">0.03*H340</f>
        <v>3.75</v>
      </c>
      <c r="H340" s="148" t="n">
        <f aca="false">T340</f>
        <v>125</v>
      </c>
      <c r="I340" s="148" t="n">
        <f aca="false">0.6*C340</f>
        <v>80.25</v>
      </c>
      <c r="J340" s="25"/>
      <c r="K340" s="25"/>
      <c r="L340" s="25"/>
      <c r="M340" s="25"/>
      <c r="N340" s="25"/>
      <c r="O340" s="148" t="n">
        <v>1246</v>
      </c>
      <c r="P340" s="148" t="n">
        <v>1371</v>
      </c>
      <c r="Q340" s="25"/>
      <c r="R340" s="226"/>
      <c r="S340" s="239" t="n">
        <v>1</v>
      </c>
      <c r="T340" s="148" t="n">
        <f aca="false">(P340-O340)*S340</f>
        <v>125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793.94</v>
      </c>
      <c r="D341" s="449"/>
      <c r="E341" s="449" t="n">
        <f aca="false">F341+G341</f>
        <v>51.94</v>
      </c>
      <c r="F341" s="449" t="n">
        <f aca="false">0.04*H341</f>
        <v>29.68</v>
      </c>
      <c r="G341" s="449" t="n">
        <f aca="false">0.03*H341</f>
        <v>22.26</v>
      </c>
      <c r="H341" s="449" t="n">
        <f aca="false">T341</f>
        <v>742</v>
      </c>
      <c r="I341" s="449" t="n">
        <f aca="false">0.6*C341</f>
        <v>476.364</v>
      </c>
      <c r="J341" s="614"/>
      <c r="K341" s="614"/>
      <c r="L341" s="614"/>
      <c r="M341" s="614"/>
      <c r="N341" s="614" t="s">
        <v>530</v>
      </c>
      <c r="O341" s="449" t="n">
        <f aca="false">5903+33619+32383</f>
        <v>71905</v>
      </c>
      <c r="P341" s="449" t="n">
        <f aca="false">33770+32647+6230</f>
        <v>72647</v>
      </c>
      <c r="Q341" s="621"/>
      <c r="R341" s="643"/>
      <c r="S341" s="449" t="n">
        <v>1</v>
      </c>
      <c r="T341" s="449" t="n">
        <f aca="false">(P341-O341)*S341</f>
        <v>742</v>
      </c>
      <c r="U341" s="640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245.03</v>
      </c>
      <c r="D342" s="148"/>
      <c r="E342" s="148" t="n">
        <f aca="false">F342+G342</f>
        <v>16.03</v>
      </c>
      <c r="F342" s="469" t="n">
        <f aca="false">0.04*H342</f>
        <v>9.16</v>
      </c>
      <c r="G342" s="148" t="n">
        <f aca="false">0.03*H342</f>
        <v>6.87</v>
      </c>
      <c r="H342" s="148" t="n">
        <f aca="false">T342</f>
        <v>229</v>
      </c>
      <c r="I342" s="148" t="n">
        <f aca="false">0.6*C342</f>
        <v>147.018</v>
      </c>
      <c r="J342" s="25"/>
      <c r="K342" s="25"/>
      <c r="L342" s="25"/>
      <c r="M342" s="25"/>
      <c r="N342" s="25"/>
      <c r="O342" s="148" t="n">
        <v>54109</v>
      </c>
      <c r="P342" s="148" t="n">
        <v>54338</v>
      </c>
      <c r="Q342" s="204"/>
      <c r="R342" s="362"/>
      <c r="S342" s="239" t="n">
        <v>1</v>
      </c>
      <c r="T342" s="148" t="n">
        <f aca="false">(P342-O342)*S342</f>
        <v>229</v>
      </c>
      <c r="U342" s="640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6149.29</v>
      </c>
      <c r="D343" s="148"/>
      <c r="E343" s="148" t="n">
        <f aca="false">F343+G343</f>
        <v>402.29</v>
      </c>
      <c r="F343" s="469" t="n">
        <f aca="false">0.04*H343</f>
        <v>229.88</v>
      </c>
      <c r="G343" s="148" t="n">
        <f aca="false">0.03*H343</f>
        <v>172.41</v>
      </c>
      <c r="H343" s="148" t="n">
        <f aca="false">T343</f>
        <v>5747</v>
      </c>
      <c r="I343" s="148" t="n">
        <f aca="false">0.5*C343</f>
        <v>3074.645</v>
      </c>
      <c r="J343" s="25"/>
      <c r="K343" s="25"/>
      <c r="L343" s="25"/>
      <c r="M343" s="25"/>
      <c r="N343" s="25"/>
      <c r="O343" s="148" t="n">
        <f aca="false">106679+1506+349689</f>
        <v>457874</v>
      </c>
      <c r="P343" s="148" t="n">
        <f aca="false">1520+354545+107556</f>
        <v>463621</v>
      </c>
      <c r="Q343" s="204"/>
      <c r="R343" s="362"/>
      <c r="S343" s="239" t="n">
        <v>1</v>
      </c>
      <c r="T343" s="148" t="n">
        <f aca="false">(P343-O343)*S343</f>
        <v>5747</v>
      </c>
      <c r="U343" s="640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238.61</v>
      </c>
      <c r="D344" s="148"/>
      <c r="E344" s="148" t="n">
        <f aca="false">F344+G344</f>
        <v>15.61</v>
      </c>
      <c r="F344" s="469" t="n">
        <f aca="false">0.04*H344</f>
        <v>8.92</v>
      </c>
      <c r="G344" s="148" t="n">
        <f aca="false">0.03*H344</f>
        <v>6.69</v>
      </c>
      <c r="H344" s="148" t="n">
        <f aca="false">T344</f>
        <v>223</v>
      </c>
      <c r="I344" s="148" t="n">
        <f aca="false">0.5*C344</f>
        <v>119.305</v>
      </c>
      <c r="J344" s="25"/>
      <c r="K344" s="25"/>
      <c r="L344" s="25"/>
      <c r="M344" s="25"/>
      <c r="N344" s="25"/>
      <c r="O344" s="148" t="n">
        <v>5920</v>
      </c>
      <c r="P344" s="148" t="n">
        <v>6143</v>
      </c>
      <c r="Q344" s="204"/>
      <c r="R344" s="362"/>
      <c r="S344" s="239" t="n">
        <v>1</v>
      </c>
      <c r="T344" s="148" t="n">
        <f aca="false">(P344-O344)*S344</f>
        <v>223</v>
      </c>
      <c r="U344" s="640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215.07</v>
      </c>
      <c r="D345" s="148"/>
      <c r="E345" s="148" t="n">
        <f aca="false">F345+G345</f>
        <v>14.07</v>
      </c>
      <c r="F345" s="148" t="n">
        <f aca="false">0.04*H345</f>
        <v>8.04</v>
      </c>
      <c r="G345" s="148" t="n">
        <f aca="false">0.03*H345</f>
        <v>6.03</v>
      </c>
      <c r="H345" s="148" t="n">
        <f aca="false">T345</f>
        <v>201</v>
      </c>
      <c r="I345" s="148" t="n">
        <f aca="false">0.6*C345</f>
        <v>129.042</v>
      </c>
      <c r="J345" s="25"/>
      <c r="K345" s="25"/>
      <c r="L345" s="25"/>
      <c r="M345" s="25"/>
      <c r="N345" s="25" t="s">
        <v>540</v>
      </c>
      <c r="O345" s="148" t="n">
        <f aca="false">32988+68637</f>
        <v>101625</v>
      </c>
      <c r="P345" s="148" t="n">
        <f aca="false">33107+68719</f>
        <v>101826</v>
      </c>
      <c r="Q345" s="237"/>
      <c r="R345" s="259"/>
      <c r="S345" s="239" t="n">
        <v>1</v>
      </c>
      <c r="T345" s="148" t="n">
        <f aca="false">(P345-O345)*S345</f>
        <v>201</v>
      </c>
      <c r="U345" s="685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6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149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11473</v>
      </c>
      <c r="P346" s="148" t="n">
        <v>11539</v>
      </c>
      <c r="Q346" s="204"/>
      <c r="R346" s="362"/>
      <c r="S346" s="239" t="n">
        <v>1</v>
      </c>
      <c r="T346" s="148" t="n">
        <f aca="false">(P346-O346)*S346</f>
        <v>66</v>
      </c>
      <c r="U346" s="640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64.2</v>
      </c>
      <c r="D347" s="429"/>
      <c r="E347" s="429" t="n">
        <f aca="false">F347+G347</f>
        <v>4.2</v>
      </c>
      <c r="F347" s="429" t="n">
        <f aca="false">0.04*H347</f>
        <v>2.4</v>
      </c>
      <c r="G347" s="429" t="n">
        <f aca="false">0.03*H347</f>
        <v>1.8</v>
      </c>
      <c r="H347" s="429" t="n">
        <f aca="false">T347</f>
        <v>60</v>
      </c>
      <c r="I347" s="429" t="n">
        <f aca="false">0.4*C347</f>
        <v>25.68</v>
      </c>
      <c r="J347" s="430"/>
      <c r="K347" s="430"/>
      <c r="L347" s="430"/>
      <c r="M347" s="430"/>
      <c r="N347" s="430"/>
      <c r="O347" s="429" t="n">
        <v>2724</v>
      </c>
      <c r="P347" s="429" t="n">
        <v>2784</v>
      </c>
      <c r="Q347" s="506"/>
      <c r="R347" s="570"/>
      <c r="S347" s="584" t="n">
        <v>1</v>
      </c>
      <c r="T347" s="429" t="n">
        <f aca="false">(P347-O347)*S347</f>
        <v>60</v>
      </c>
      <c r="U347" s="668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32" t="n">
        <f aca="false">H348+E348</f>
        <v>0</v>
      </c>
      <c r="D348" s="32"/>
      <c r="E348" s="32" t="n">
        <f aca="false">F348+G348</f>
        <v>0</v>
      </c>
      <c r="F348" s="32" t="n">
        <f aca="false">0.04*H348</f>
        <v>0</v>
      </c>
      <c r="G348" s="32" t="n">
        <f aca="false">0.03*H348</f>
        <v>0</v>
      </c>
      <c r="H348" s="32" t="n">
        <f aca="false">T348</f>
        <v>0</v>
      </c>
      <c r="I348" s="32" t="n">
        <f aca="false">0.6*C348</f>
        <v>0</v>
      </c>
      <c r="J348" s="35"/>
      <c r="K348" s="35"/>
      <c r="L348" s="35"/>
      <c r="M348" s="35"/>
      <c r="N348" s="35"/>
      <c r="O348" s="32" t="n">
        <v>3295</v>
      </c>
      <c r="P348" s="32" t="n">
        <v>3295</v>
      </c>
      <c r="Q348" s="35"/>
      <c r="R348" s="37"/>
      <c r="S348" s="32" t="n">
        <v>1</v>
      </c>
      <c r="T348" s="32" t="n">
        <f aca="false">(P348-O348)*S348</f>
        <v>0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68.48</v>
      </c>
      <c r="D349" s="148"/>
      <c r="E349" s="148" t="n">
        <f aca="false">F349+G349</f>
        <v>4.48</v>
      </c>
      <c r="F349" s="148" t="n">
        <f aca="false">0.04*H349</f>
        <v>2.56</v>
      </c>
      <c r="G349" s="148" t="n">
        <f aca="false">0.03*H349</f>
        <v>1.92</v>
      </c>
      <c r="H349" s="148" t="n">
        <f aca="false">T349</f>
        <v>64</v>
      </c>
      <c r="I349" s="148" t="n">
        <f aca="false">0.6*C349</f>
        <v>41.088</v>
      </c>
      <c r="J349" s="25"/>
      <c r="K349" s="25"/>
      <c r="L349" s="25"/>
      <c r="M349" s="25"/>
      <c r="N349" s="25"/>
      <c r="O349" s="148" t="n">
        <v>6978</v>
      </c>
      <c r="P349" s="148" t="n">
        <v>7102</v>
      </c>
      <c r="Q349" s="25"/>
      <c r="R349" s="226"/>
      <c r="S349" s="148" t="n">
        <v>1</v>
      </c>
      <c r="T349" s="148" t="n">
        <f aca="false">(P349-O349)*S349-T347</f>
        <v>64</v>
      </c>
      <c r="U349" s="640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12.84</v>
      </c>
      <c r="D351" s="148"/>
      <c r="E351" s="148" t="n">
        <f aca="false">F351+G351</f>
        <v>0.84</v>
      </c>
      <c r="F351" s="148" t="n">
        <f aca="false">0.04*H351</f>
        <v>0.48</v>
      </c>
      <c r="G351" s="148" t="n">
        <f aca="false">0.03*H351</f>
        <v>0.36</v>
      </c>
      <c r="H351" s="148" t="n">
        <f aca="false">T351</f>
        <v>12</v>
      </c>
      <c r="I351" s="148" t="n">
        <f aca="false">0.6*C351</f>
        <v>7.704</v>
      </c>
      <c r="J351" s="25"/>
      <c r="K351" s="25"/>
      <c r="L351" s="25"/>
      <c r="M351" s="25"/>
      <c r="N351" s="25"/>
      <c r="O351" s="148" t="n">
        <v>6941</v>
      </c>
      <c r="P351" s="148" t="n">
        <v>6953</v>
      </c>
      <c r="Q351" s="25" t="s">
        <v>39</v>
      </c>
      <c r="R351" s="226"/>
      <c r="S351" s="239" t="n">
        <v>1</v>
      </c>
      <c r="T351" s="148" t="n">
        <f aca="false">(P351-O351)*S351</f>
        <v>12</v>
      </c>
      <c r="U351" s="640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38.52</v>
      </c>
      <c r="D352" s="148"/>
      <c r="E352" s="148" t="n">
        <f aca="false">F352+G352</f>
        <v>2.52</v>
      </c>
      <c r="F352" s="148" t="n">
        <f aca="false">0.04*H352</f>
        <v>1.44</v>
      </c>
      <c r="G352" s="148" t="n">
        <f aca="false">0.03*H352</f>
        <v>1.08</v>
      </c>
      <c r="H352" s="148" t="n">
        <f aca="false">T352</f>
        <v>36</v>
      </c>
      <c r="I352" s="148" t="n">
        <f aca="false">0.6*C352</f>
        <v>23.112</v>
      </c>
      <c r="J352" s="25"/>
      <c r="K352" s="25"/>
      <c r="L352" s="25"/>
      <c r="M352" s="25"/>
      <c r="N352" s="25"/>
      <c r="O352" s="148" t="n">
        <v>10359</v>
      </c>
      <c r="P352" s="148" t="n">
        <v>10395</v>
      </c>
      <c r="Q352" s="25"/>
      <c r="R352" s="226"/>
      <c r="S352" s="239" t="n">
        <v>1</v>
      </c>
      <c r="T352" s="148" t="n">
        <f aca="false">(P352-O352)*S352</f>
        <v>36</v>
      </c>
      <c r="U352" s="640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640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112.35</v>
      </c>
      <c r="D354" s="148"/>
      <c r="E354" s="148" t="n">
        <f aca="false">F354+G354</f>
        <v>7.35</v>
      </c>
      <c r="F354" s="148" t="n">
        <f aca="false">0.04*H354</f>
        <v>4.2</v>
      </c>
      <c r="G354" s="148" t="n">
        <f aca="false">0.03*H354</f>
        <v>3.15</v>
      </c>
      <c r="H354" s="148" t="n">
        <f aca="false">T354</f>
        <v>105</v>
      </c>
      <c r="I354" s="148" t="n">
        <f aca="false">0.4*C354</f>
        <v>44.94</v>
      </c>
      <c r="J354" s="25"/>
      <c r="K354" s="25"/>
      <c r="L354" s="25"/>
      <c r="M354" s="25"/>
      <c r="N354" s="25"/>
      <c r="O354" s="148" t="n">
        <v>1869</v>
      </c>
      <c r="P354" s="148" t="n">
        <v>1974</v>
      </c>
      <c r="Q354" s="204"/>
      <c r="R354" s="276"/>
      <c r="S354" s="239" t="n">
        <v>1</v>
      </c>
      <c r="T354" s="148" t="n">
        <f aca="false">(P354-O354)*S354</f>
        <v>105</v>
      </c>
      <c r="U354" s="640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255.73</v>
      </c>
      <c r="D355" s="148"/>
      <c r="E355" s="148" t="n">
        <f aca="false">F355+G355</f>
        <v>16.73</v>
      </c>
      <c r="F355" s="148" t="n">
        <f aca="false">0.04*H355</f>
        <v>9.56</v>
      </c>
      <c r="G355" s="148" t="n">
        <f aca="false">0.03*H355</f>
        <v>7.17</v>
      </c>
      <c r="H355" s="148" t="n">
        <f aca="false">T355</f>
        <v>239</v>
      </c>
      <c r="I355" s="148" t="n">
        <f aca="false">H355*0.5</f>
        <v>119.5</v>
      </c>
      <c r="J355" s="463"/>
      <c r="K355" s="463"/>
      <c r="L355" s="463"/>
      <c r="M355" s="463"/>
      <c r="N355" s="463"/>
      <c r="O355" s="148" t="n">
        <v>4055</v>
      </c>
      <c r="P355" s="148" t="n">
        <v>4294</v>
      </c>
      <c r="Q355" s="463"/>
      <c r="R355" s="149"/>
      <c r="S355" s="239" t="n">
        <v>1</v>
      </c>
      <c r="T355" s="148" t="n">
        <f aca="false">(P355-O355)*S355</f>
        <v>239</v>
      </c>
      <c r="U355" s="640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1032</v>
      </c>
      <c r="C356" s="449" t="n">
        <f aca="false">H356+E356</f>
        <v>269.64</v>
      </c>
      <c r="D356" s="449"/>
      <c r="E356" s="449" t="n">
        <f aca="false">G356+F356</f>
        <v>17.64</v>
      </c>
      <c r="F356" s="449" t="n">
        <f aca="false">0.04*H356</f>
        <v>10.08</v>
      </c>
      <c r="G356" s="449" t="n">
        <f aca="false">0.03*H356</f>
        <v>7.56</v>
      </c>
      <c r="H356" s="449" t="n">
        <f aca="false">T356</f>
        <v>252</v>
      </c>
      <c r="I356" s="449" t="n">
        <f aca="false">0.6*C356</f>
        <v>161.784</v>
      </c>
      <c r="J356" s="614"/>
      <c r="K356" s="614"/>
      <c r="L356" s="614"/>
      <c r="M356" s="614"/>
      <c r="N356" s="614"/>
      <c r="O356" s="449" t="n">
        <v>35576</v>
      </c>
      <c r="P356" s="449" t="n">
        <v>35828</v>
      </c>
      <c r="Q356" s="615"/>
      <c r="R356" s="616"/>
      <c r="S356" s="617" t="n">
        <v>1</v>
      </c>
      <c r="T356" s="449" t="n">
        <f aca="false">(P356-O356)*S356</f>
        <v>252</v>
      </c>
      <c r="U356" s="640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354.17</v>
      </c>
      <c r="D357" s="148"/>
      <c r="E357" s="148" t="n">
        <f aca="false">G357+F357</f>
        <v>23.17</v>
      </c>
      <c r="F357" s="148" t="n">
        <f aca="false">0.04*H357</f>
        <v>13.24</v>
      </c>
      <c r="G357" s="148" t="n">
        <f aca="false">0.03*H357</f>
        <v>9.93</v>
      </c>
      <c r="H357" s="148" t="n">
        <f aca="false">T357</f>
        <v>331</v>
      </c>
      <c r="I357" s="148" t="n">
        <f aca="false">0.6*C357</f>
        <v>212.502</v>
      </c>
      <c r="J357" s="25"/>
      <c r="K357" s="25"/>
      <c r="L357" s="25"/>
      <c r="M357" s="25"/>
      <c r="N357" s="25"/>
      <c r="O357" s="148" t="n">
        <v>62004</v>
      </c>
      <c r="P357" s="148" t="n">
        <v>62335</v>
      </c>
      <c r="Q357" s="237"/>
      <c r="R357" s="259"/>
      <c r="S357" s="239" t="n">
        <v>1</v>
      </c>
      <c r="T357" s="148" t="n">
        <f aca="false">(P357-O357)*S357</f>
        <v>331</v>
      </c>
      <c r="U357" s="640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364.87</v>
      </c>
      <c r="D358" s="148"/>
      <c r="E358" s="148" t="n">
        <f aca="false">F358+G358</f>
        <v>23.87</v>
      </c>
      <c r="F358" s="148" t="n">
        <f aca="false">0.04*H358</f>
        <v>13.64</v>
      </c>
      <c r="G358" s="148" t="n">
        <f aca="false">0.03*H358</f>
        <v>10.23</v>
      </c>
      <c r="H358" s="148" t="n">
        <f aca="false">T358</f>
        <v>341</v>
      </c>
      <c r="I358" s="148" t="n">
        <f aca="false">0.6*C358</f>
        <v>218.922</v>
      </c>
      <c r="J358" s="25"/>
      <c r="K358" s="25"/>
      <c r="L358" s="25"/>
      <c r="M358" s="25"/>
      <c r="N358" s="25"/>
      <c r="O358" s="148" t="n">
        <v>26996</v>
      </c>
      <c r="P358" s="148" t="n">
        <v>27337</v>
      </c>
      <c r="Q358" s="204"/>
      <c r="R358" s="276"/>
      <c r="S358" s="148" t="n">
        <v>1</v>
      </c>
      <c r="T358" s="148" t="n">
        <f aca="false">(P358-O358)*S358</f>
        <v>341</v>
      </c>
      <c r="U358" s="640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732.95</v>
      </c>
      <c r="D359" s="148"/>
      <c r="E359" s="148" t="n">
        <f aca="false">F359+G359</f>
        <v>47.95</v>
      </c>
      <c r="F359" s="148" t="n">
        <f aca="false">0.04*H359</f>
        <v>27.4</v>
      </c>
      <c r="G359" s="148" t="n">
        <f aca="false">0.03*H359</f>
        <v>20.55</v>
      </c>
      <c r="H359" s="148" t="n">
        <f aca="false">T359</f>
        <v>685</v>
      </c>
      <c r="I359" s="148" t="n">
        <f aca="false">H359*0.5</f>
        <v>342.5</v>
      </c>
      <c r="J359" s="463"/>
      <c r="K359" s="463"/>
      <c r="L359" s="463"/>
      <c r="M359" s="463"/>
      <c r="N359" s="463"/>
      <c r="O359" s="148" t="n">
        <v>73578</v>
      </c>
      <c r="P359" s="148" t="n">
        <v>74263</v>
      </c>
      <c r="Q359" s="463"/>
      <c r="R359" s="149"/>
      <c r="S359" s="239" t="n">
        <v>1</v>
      </c>
      <c r="T359" s="148" t="n">
        <f aca="false">(P359-O359)*S359</f>
        <v>685</v>
      </c>
      <c r="U359" s="640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481.5</v>
      </c>
      <c r="D360" s="148"/>
      <c r="E360" s="148" t="n">
        <f aca="false">F360+G360</f>
        <v>31.5</v>
      </c>
      <c r="F360" s="148" t="n">
        <f aca="false">0.04*H360</f>
        <v>18</v>
      </c>
      <c r="G360" s="148" t="n">
        <f aca="false">0.03*H360</f>
        <v>13.5</v>
      </c>
      <c r="H360" s="148" t="n">
        <f aca="false">T360</f>
        <v>450</v>
      </c>
      <c r="I360" s="148" t="n">
        <f aca="false">0.6*C360</f>
        <v>288.9</v>
      </c>
      <c r="J360" s="25"/>
      <c r="K360" s="25"/>
      <c r="L360" s="25"/>
      <c r="M360" s="25"/>
      <c r="N360" s="25"/>
      <c r="O360" s="148" t="n">
        <v>23118</v>
      </c>
      <c r="P360" s="148" t="n">
        <v>23568</v>
      </c>
      <c r="Q360" s="204"/>
      <c r="R360" s="276"/>
      <c r="S360" s="239" t="n">
        <v>1</v>
      </c>
      <c r="T360" s="148" t="n">
        <f aca="false">(P360-O360)*S360</f>
        <v>450</v>
      </c>
      <c r="U360" s="640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516.81</v>
      </c>
      <c r="D361" s="148"/>
      <c r="E361" s="148" t="n">
        <f aca="false">F361+G361</f>
        <v>33.81</v>
      </c>
      <c r="F361" s="148" t="n">
        <f aca="false">0.04*H361</f>
        <v>19.32</v>
      </c>
      <c r="G361" s="148" t="n">
        <f aca="false">0.03*H361</f>
        <v>14.49</v>
      </c>
      <c r="H361" s="148" t="n">
        <f aca="false">T361</f>
        <v>483</v>
      </c>
      <c r="I361" s="148" t="n">
        <f aca="false">0.6*C361</f>
        <v>310.086</v>
      </c>
      <c r="J361" s="25"/>
      <c r="K361" s="25"/>
      <c r="L361" s="25"/>
      <c r="M361" s="25"/>
      <c r="N361" s="25"/>
      <c r="O361" s="148" t="n">
        <v>9457</v>
      </c>
      <c r="P361" s="148" t="n">
        <v>9940</v>
      </c>
      <c r="Q361" s="204"/>
      <c r="R361" s="276"/>
      <c r="S361" s="239" t="n">
        <v>1</v>
      </c>
      <c r="T361" s="148" t="n">
        <f aca="false">(P361-O361)*S361</f>
        <v>483</v>
      </c>
      <c r="U361" s="640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1744.1</v>
      </c>
      <c r="D362" s="148"/>
      <c r="E362" s="148" t="n">
        <f aca="false">F362+G362</f>
        <v>114.1</v>
      </c>
      <c r="F362" s="148" t="n">
        <f aca="false">0.04*H362</f>
        <v>65.2</v>
      </c>
      <c r="G362" s="148" t="n">
        <f aca="false">0.03*H362</f>
        <v>48.9</v>
      </c>
      <c r="H362" s="148" t="n">
        <f aca="false">T362</f>
        <v>1630</v>
      </c>
      <c r="I362" s="148" t="n">
        <f aca="false">0.6*C362</f>
        <v>1046.46</v>
      </c>
      <c r="J362" s="25"/>
      <c r="K362" s="25"/>
      <c r="L362" s="25"/>
      <c r="M362" s="25"/>
      <c r="N362" s="25"/>
      <c r="O362" s="148" t="n">
        <f aca="false">6280+48600+20400</f>
        <v>75280</v>
      </c>
      <c r="P362" s="148" t="n">
        <f aca="false">6730+49080+21100</f>
        <v>76910</v>
      </c>
      <c r="Q362" s="204"/>
      <c r="R362" s="276"/>
      <c r="S362" s="148" t="n">
        <v>1</v>
      </c>
      <c r="T362" s="148" t="n">
        <f aca="false">(P362-O362)*S362</f>
        <v>1630</v>
      </c>
      <c r="U362" s="640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209.72</v>
      </c>
      <c r="D365" s="148"/>
      <c r="E365" s="148" t="n">
        <f aca="false">F365+G365</f>
        <v>13.72</v>
      </c>
      <c r="F365" s="148" t="n">
        <f aca="false">0.04*H365</f>
        <v>7.84</v>
      </c>
      <c r="G365" s="148" t="n">
        <f aca="false">0.03*H365</f>
        <v>5.88</v>
      </c>
      <c r="H365" s="148" t="n">
        <f aca="false">T365</f>
        <v>196</v>
      </c>
      <c r="I365" s="148" t="n">
        <f aca="false">0.6*C365</f>
        <v>125.832</v>
      </c>
      <c r="J365" s="25"/>
      <c r="K365" s="25"/>
      <c r="L365" s="25"/>
      <c r="M365" s="25"/>
      <c r="N365" s="25"/>
      <c r="O365" s="148" t="n">
        <v>9350</v>
      </c>
      <c r="P365" s="148" t="n">
        <v>9546</v>
      </c>
      <c r="Q365" s="25" t="s">
        <v>35</v>
      </c>
      <c r="R365" s="226"/>
      <c r="S365" s="148" t="n">
        <v>1</v>
      </c>
      <c r="T365" s="148" t="n">
        <f aca="false">P365-O365</f>
        <v>196</v>
      </c>
      <c r="U365" s="640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220.42</v>
      </c>
      <c r="D366" s="148"/>
      <c r="E366" s="148" t="n">
        <f aca="false">F366+G366</f>
        <v>14.42</v>
      </c>
      <c r="F366" s="148" t="n">
        <f aca="false">0.04*H366</f>
        <v>8.24</v>
      </c>
      <c r="G366" s="148" t="n">
        <f aca="false">0.03*H366</f>
        <v>6.18</v>
      </c>
      <c r="H366" s="148" t="n">
        <f aca="false">T366</f>
        <v>206</v>
      </c>
      <c r="I366" s="148" t="n">
        <f aca="false">0.6*C366</f>
        <v>132.252</v>
      </c>
      <c r="J366" s="25"/>
      <c r="K366" s="25"/>
      <c r="L366" s="25"/>
      <c r="M366" s="25"/>
      <c r="N366" s="25"/>
      <c r="O366" s="148" t="n">
        <v>15729</v>
      </c>
      <c r="P366" s="148" t="n">
        <v>15935</v>
      </c>
      <c r="Q366" s="25"/>
      <c r="R366" s="226"/>
      <c r="S366" s="148" t="n">
        <v>1</v>
      </c>
      <c r="T366" s="148" t="n">
        <f aca="false">(P366-O366)*S366</f>
        <v>206</v>
      </c>
      <c r="U366" s="640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26.75</v>
      </c>
      <c r="D367" s="148"/>
      <c r="E367" s="148" t="n">
        <f aca="false">F367+G367</f>
        <v>1.75</v>
      </c>
      <c r="F367" s="148" t="n">
        <f aca="false">0.04*H367</f>
        <v>1</v>
      </c>
      <c r="G367" s="148" t="n">
        <f aca="false">0.03*H367</f>
        <v>0.75</v>
      </c>
      <c r="H367" s="148" t="n">
        <f aca="false">T367</f>
        <v>25</v>
      </c>
      <c r="I367" s="148" t="n">
        <f aca="false">0.6*C367</f>
        <v>16.05</v>
      </c>
      <c r="J367" s="25"/>
      <c r="K367" s="25"/>
      <c r="L367" s="25"/>
      <c r="M367" s="25"/>
      <c r="N367" s="25" t="s">
        <v>583</v>
      </c>
      <c r="O367" s="149" t="n">
        <v>27927</v>
      </c>
      <c r="P367" s="149" t="n">
        <v>27952</v>
      </c>
      <c r="Q367" s="204"/>
      <c r="R367" s="276"/>
      <c r="S367" s="239" t="n">
        <v>1</v>
      </c>
      <c r="T367" s="148" t="n">
        <f aca="false">(P367-O367)*S367</f>
        <v>25</v>
      </c>
      <c r="U367" s="640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5" t="n">
        <v>1</v>
      </c>
      <c r="T369" s="32" t="n">
        <f aca="false">(P369-O369)*S369</f>
        <v>18</v>
      </c>
      <c r="U369" s="41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191.53</v>
      </c>
      <c r="D370" s="148"/>
      <c r="E370" s="148" t="n">
        <f aca="false">G370+F370</f>
        <v>12.53</v>
      </c>
      <c r="F370" s="148" t="n">
        <f aca="false">0.04*H370</f>
        <v>7.16</v>
      </c>
      <c r="G370" s="148" t="n">
        <f aca="false">0.03*H370</f>
        <v>5.37</v>
      </c>
      <c r="H370" s="148" t="n">
        <f aca="false">T370</f>
        <v>179</v>
      </c>
      <c r="I370" s="148" t="n">
        <f aca="false">0.6*C370</f>
        <v>114.918</v>
      </c>
      <c r="J370" s="25"/>
      <c r="K370" s="25"/>
      <c r="L370" s="25"/>
      <c r="M370" s="25"/>
      <c r="N370" s="25"/>
      <c r="O370" s="148" t="n">
        <v>33780</v>
      </c>
      <c r="P370" s="148" t="n">
        <v>33959</v>
      </c>
      <c r="Q370" s="237"/>
      <c r="R370" s="259"/>
      <c r="S370" s="239" t="n">
        <v>1</v>
      </c>
      <c r="T370" s="148" t="n">
        <f aca="false">(P370-O370)*S370</f>
        <v>179</v>
      </c>
      <c r="U370" s="640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41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31" t="s">
        <v>936</v>
      </c>
      <c r="C372" s="32" t="n">
        <f aca="false">H372+E372</f>
        <v>0</v>
      </c>
      <c r="D372" s="32"/>
      <c r="E372" s="32" t="n">
        <f aca="false">F372+G372</f>
        <v>0</v>
      </c>
      <c r="F372" s="32" t="n">
        <f aca="false">0.04*H372</f>
        <v>0</v>
      </c>
      <c r="G372" s="32" t="n">
        <f aca="false">0.03*H372</f>
        <v>0</v>
      </c>
      <c r="H372" s="32" t="n">
        <f aca="false">T372</f>
        <v>0</v>
      </c>
      <c r="I372" s="32" t="n">
        <f aca="false">0.4*C372</f>
        <v>0</v>
      </c>
      <c r="J372" s="35"/>
      <c r="K372" s="35"/>
      <c r="L372" s="35"/>
      <c r="M372" s="35"/>
      <c r="N372" s="35"/>
      <c r="O372" s="32" t="n">
        <v>6962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0</v>
      </c>
      <c r="U372" s="418" t="n">
        <v>2302221</v>
      </c>
      <c r="V372" s="39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269.64</v>
      </c>
      <c r="D373" s="148"/>
      <c r="E373" s="148" t="n">
        <f aca="false">F373+G373</f>
        <v>17.64</v>
      </c>
      <c r="F373" s="148" t="n">
        <f aca="false">0.04*H373</f>
        <v>10.08</v>
      </c>
      <c r="G373" s="148" t="n">
        <f aca="false">0.03*H373</f>
        <v>7.56</v>
      </c>
      <c r="H373" s="148" t="n">
        <f aca="false">T373</f>
        <v>252</v>
      </c>
      <c r="I373" s="148" t="n">
        <f aca="false">0.6*C373</f>
        <v>161.784</v>
      </c>
      <c r="J373" s="25"/>
      <c r="K373" s="25"/>
      <c r="L373" s="25"/>
      <c r="M373" s="25"/>
      <c r="N373" s="25"/>
      <c r="O373" s="148" t="n">
        <v>10142</v>
      </c>
      <c r="P373" s="148" t="n">
        <v>10394</v>
      </c>
      <c r="Q373" s="237"/>
      <c r="R373" s="259"/>
      <c r="S373" s="148" t="n">
        <v>1</v>
      </c>
      <c r="T373" s="148" t="n">
        <f aca="false">(P373-O373)*S373</f>
        <v>252</v>
      </c>
      <c r="U373" s="640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75.77</v>
      </c>
      <c r="D374" s="148"/>
      <c r="E374" s="148" t="n">
        <f aca="false">F374+G374</f>
        <v>0.77</v>
      </c>
      <c r="F374" s="148" t="n">
        <f aca="false">0.04*H374</f>
        <v>0.44</v>
      </c>
      <c r="G374" s="148" t="n">
        <f aca="false">0.03*H374</f>
        <v>0.33</v>
      </c>
      <c r="H374" s="148" t="n">
        <f aca="false">T374</f>
        <v>11</v>
      </c>
      <c r="I374" s="148" t="n">
        <v>649</v>
      </c>
      <c r="J374" s="25"/>
      <c r="K374" s="25"/>
      <c r="L374" s="25"/>
      <c r="M374" s="25"/>
      <c r="N374" s="25"/>
      <c r="O374" s="148" t="n">
        <v>2198</v>
      </c>
      <c r="P374" s="148" t="n">
        <v>2209</v>
      </c>
      <c r="Q374" s="237"/>
      <c r="R374" s="259"/>
      <c r="S374" s="148" t="n">
        <v>1</v>
      </c>
      <c r="T374" s="148" t="n">
        <f aca="false">(P374-O374)*S374</f>
        <v>11</v>
      </c>
      <c r="U374" s="640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16627</v>
      </c>
      <c r="P375" s="148" t="n">
        <v>16642</v>
      </c>
      <c r="Q375" s="237"/>
      <c r="R375" s="259"/>
      <c r="S375" s="148" t="n">
        <v>1</v>
      </c>
      <c r="T375" s="148" t="n">
        <f aca="false">(P375-O375)*S375</f>
        <v>15</v>
      </c>
      <c r="U375" s="640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4573.18</v>
      </c>
      <c r="D376" s="148"/>
      <c r="E376" s="148" t="n">
        <f aca="false">F376++G376</f>
        <v>299.18</v>
      </c>
      <c r="F376" s="148" t="n">
        <f aca="false">0.04*H376</f>
        <v>170.96</v>
      </c>
      <c r="G376" s="148" t="n">
        <f aca="false">0.03*H376</f>
        <v>128.22</v>
      </c>
      <c r="H376" s="148" t="n">
        <f aca="false">T376</f>
        <v>4274</v>
      </c>
      <c r="I376" s="148" t="n">
        <f aca="false">0.6*C376</f>
        <v>2743.908</v>
      </c>
      <c r="J376" s="25"/>
      <c r="K376" s="25"/>
      <c r="L376" s="25"/>
      <c r="M376" s="25"/>
      <c r="N376" s="25"/>
      <c r="O376" s="148" t="n">
        <v>396748</v>
      </c>
      <c r="P376" s="148" t="n">
        <v>401022</v>
      </c>
      <c r="Q376" s="204"/>
      <c r="R376" s="276"/>
      <c r="S376" s="239" t="n">
        <v>1</v>
      </c>
      <c r="T376" s="148" t="n">
        <f aca="false">(P376-O376)*S376</f>
        <v>4274</v>
      </c>
      <c r="U376" s="640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1930.28</v>
      </c>
      <c r="D377" s="148"/>
      <c r="E377" s="148" t="n">
        <f aca="false">G377+F377</f>
        <v>126.28</v>
      </c>
      <c r="F377" s="148" t="n">
        <f aca="false">0.04*H377</f>
        <v>72.16</v>
      </c>
      <c r="G377" s="148" t="n">
        <f aca="false">0.03*H377</f>
        <v>54.12</v>
      </c>
      <c r="H377" s="148" t="n">
        <f aca="false">T377</f>
        <v>1804</v>
      </c>
      <c r="I377" s="148" t="n">
        <f aca="false">0.6*C377</f>
        <v>1158.168</v>
      </c>
      <c r="J377" s="25"/>
      <c r="K377" s="25"/>
      <c r="L377" s="25"/>
      <c r="M377" s="25"/>
      <c r="N377" s="25"/>
      <c r="O377" s="148" t="n">
        <v>183515</v>
      </c>
      <c r="P377" s="148" t="n">
        <v>185319</v>
      </c>
      <c r="Q377" s="237"/>
      <c r="R377" s="259"/>
      <c r="S377" s="239" t="n">
        <v>1</v>
      </c>
      <c r="T377" s="148" t="n">
        <f aca="false">(P377-O377)*S377</f>
        <v>1804</v>
      </c>
      <c r="U377" s="640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22342.47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268.57</v>
      </c>
      <c r="D615" s="190"/>
      <c r="E615" s="148" t="n">
        <f aca="false">F615+G615</f>
        <v>17.57</v>
      </c>
      <c r="F615" s="148" t="n">
        <f aca="false">0.04*H615</f>
        <v>10.04</v>
      </c>
      <c r="G615" s="148" t="n">
        <f aca="false">0.03*H615</f>
        <v>7.53</v>
      </c>
      <c r="H615" s="148" t="n">
        <f aca="false">T615</f>
        <v>251</v>
      </c>
      <c r="I615" s="148" t="n">
        <f aca="false">0.5*C615</f>
        <v>134.285</v>
      </c>
      <c r="J615" s="25"/>
      <c r="K615" s="25"/>
      <c r="L615" s="25"/>
      <c r="M615" s="25"/>
      <c r="N615" s="25"/>
      <c r="O615" s="449" t="n">
        <v>14862</v>
      </c>
      <c r="P615" s="449" t="n">
        <v>15113</v>
      </c>
      <c r="Q615" s="237"/>
      <c r="R615" s="259"/>
      <c r="S615" s="239" t="n">
        <v>1</v>
      </c>
      <c r="T615" s="148" t="n">
        <f aca="false">(P615-O615)*S615</f>
        <v>251</v>
      </c>
      <c r="U615" s="640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640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404.46</v>
      </c>
      <c r="D617" s="149"/>
      <c r="E617" s="148" t="n">
        <f aca="false">F617+G617</f>
        <v>26.46</v>
      </c>
      <c r="F617" s="148" t="n">
        <f aca="false">0.04*H617</f>
        <v>15.12</v>
      </c>
      <c r="G617" s="148" t="n">
        <f aca="false">0.03*H617</f>
        <v>11.34</v>
      </c>
      <c r="H617" s="148" t="n">
        <f aca="false">T617</f>
        <v>378</v>
      </c>
      <c r="I617" s="148" t="n">
        <f aca="false">0.5*C617</f>
        <v>202.23</v>
      </c>
      <c r="J617" s="25"/>
      <c r="K617" s="25"/>
      <c r="L617" s="25"/>
      <c r="M617" s="25"/>
      <c r="N617" s="25"/>
      <c r="O617" s="449" t="n">
        <v>36590</v>
      </c>
      <c r="P617" s="449" t="n">
        <v>36968</v>
      </c>
      <c r="Q617" s="204"/>
      <c r="R617" s="514"/>
      <c r="S617" s="239" t="n">
        <v>1</v>
      </c>
      <c r="T617" s="148" t="n">
        <f aca="false">(P617-O617)*S617</f>
        <v>378</v>
      </c>
      <c r="U617" s="640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793.94</v>
      </c>
      <c r="D618" s="149"/>
      <c r="E618" s="148" t="n">
        <f aca="false">F618+G618</f>
        <v>51.94</v>
      </c>
      <c r="F618" s="148" t="n">
        <f aca="false">0.04*H618</f>
        <v>29.68</v>
      </c>
      <c r="G618" s="148" t="n">
        <f aca="false">0.03*H618</f>
        <v>22.26</v>
      </c>
      <c r="H618" s="148" t="n">
        <f aca="false">T618</f>
        <v>742</v>
      </c>
      <c r="I618" s="148" t="n">
        <f aca="false">0.5*C618</f>
        <v>396.97</v>
      </c>
      <c r="J618" s="25"/>
      <c r="K618" s="25"/>
      <c r="L618" s="25"/>
      <c r="M618" s="25"/>
      <c r="N618" s="25"/>
      <c r="O618" s="449" t="n">
        <v>45320</v>
      </c>
      <c r="P618" s="449" t="n">
        <v>46062</v>
      </c>
      <c r="Q618" s="204"/>
      <c r="R618" s="514"/>
      <c r="S618" s="239" t="n">
        <v>1</v>
      </c>
      <c r="T618" s="148" t="n">
        <f aca="false">(P618-O618)*S618</f>
        <v>742</v>
      </c>
      <c r="U618" s="640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435.49</v>
      </c>
      <c r="D619" s="190"/>
      <c r="E619" s="148" t="n">
        <f aca="false">F619+G619</f>
        <v>28.49</v>
      </c>
      <c r="F619" s="148" t="n">
        <f aca="false">0.04*H619</f>
        <v>16.28</v>
      </c>
      <c r="G619" s="148" t="n">
        <f aca="false">0.03*H619</f>
        <v>12.21</v>
      </c>
      <c r="H619" s="148" t="n">
        <f aca="false">T619</f>
        <v>407</v>
      </c>
      <c r="I619" s="148" t="n">
        <f aca="false">0.5*C619</f>
        <v>217.745</v>
      </c>
      <c r="J619" s="25"/>
      <c r="K619" s="25"/>
      <c r="L619" s="25"/>
      <c r="M619" s="25"/>
      <c r="N619" s="25"/>
      <c r="O619" s="449" t="n">
        <v>68691</v>
      </c>
      <c r="P619" s="449" t="n">
        <v>69098</v>
      </c>
      <c r="Q619" s="204"/>
      <c r="R619" s="514"/>
      <c r="S619" s="239" t="n">
        <v>1</v>
      </c>
      <c r="T619" s="148" t="n">
        <f aca="false">(P619-O619)*S619</f>
        <v>407</v>
      </c>
      <c r="U619" s="640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205.44</v>
      </c>
      <c r="D620" s="149"/>
      <c r="E620" s="148" t="n">
        <f aca="false">F620+G620</f>
        <v>13.44</v>
      </c>
      <c r="F620" s="148" t="n">
        <f aca="false">0.04*H620</f>
        <v>7.68</v>
      </c>
      <c r="G620" s="148" t="n">
        <f aca="false">0.03*H620</f>
        <v>5.76</v>
      </c>
      <c r="H620" s="148" t="n">
        <f aca="false">T620</f>
        <v>192</v>
      </c>
      <c r="I620" s="148" t="n">
        <f aca="false">0.5*C620</f>
        <v>102.72</v>
      </c>
      <c r="J620" s="25"/>
      <c r="K620" s="25"/>
      <c r="L620" s="25"/>
      <c r="M620" s="25"/>
      <c r="N620" s="25"/>
      <c r="O620" s="449" t="n">
        <v>39013</v>
      </c>
      <c r="P620" s="449" t="n">
        <v>39205</v>
      </c>
      <c r="Q620" s="204"/>
      <c r="R620" s="514"/>
      <c r="S620" s="239" t="n">
        <v>1</v>
      </c>
      <c r="T620" s="148" t="n">
        <f aca="false">(P620-O620)*S620</f>
        <v>192</v>
      </c>
      <c r="U620" s="640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291.04</v>
      </c>
      <c r="D621" s="149"/>
      <c r="E621" s="148" t="n">
        <f aca="false">F621+G621</f>
        <v>19.04</v>
      </c>
      <c r="F621" s="148" t="n">
        <f aca="false">0.04*H621</f>
        <v>10.88</v>
      </c>
      <c r="G621" s="148" t="n">
        <f aca="false">0.03*H621</f>
        <v>8.16</v>
      </c>
      <c r="H621" s="148" t="n">
        <f aca="false">T621</f>
        <v>272</v>
      </c>
      <c r="I621" s="148" t="n">
        <f aca="false">0.5*C621</f>
        <v>145.52</v>
      </c>
      <c r="J621" s="25"/>
      <c r="K621" s="25"/>
      <c r="L621" s="25"/>
      <c r="M621" s="25"/>
      <c r="N621" s="25"/>
      <c r="O621" s="449" t="n">
        <v>49565</v>
      </c>
      <c r="P621" s="449" t="n">
        <v>49837</v>
      </c>
      <c r="Q621" s="204"/>
      <c r="R621" s="514"/>
      <c r="S621" s="239" t="n">
        <v>1</v>
      </c>
      <c r="T621" s="148" t="n">
        <f aca="false">(P621-O621)*S621</f>
        <v>272</v>
      </c>
      <c r="U621" s="640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362.73</v>
      </c>
      <c r="D622" s="149"/>
      <c r="E622" s="148" t="n">
        <f aca="false">F622+G622</f>
        <v>23.73</v>
      </c>
      <c r="F622" s="148" t="n">
        <f aca="false">0.04*H622</f>
        <v>13.56</v>
      </c>
      <c r="G622" s="148" t="n">
        <f aca="false">0.03*H622</f>
        <v>10.17</v>
      </c>
      <c r="H622" s="148" t="n">
        <f aca="false">T622</f>
        <v>339</v>
      </c>
      <c r="I622" s="148" t="n">
        <f aca="false">0.5*C622</f>
        <v>181.365</v>
      </c>
      <c r="J622" s="25"/>
      <c r="K622" s="25"/>
      <c r="L622" s="25"/>
      <c r="M622" s="25"/>
      <c r="N622" s="25"/>
      <c r="O622" s="449" t="n">
        <v>89456</v>
      </c>
      <c r="P622" s="449" t="n">
        <v>89795</v>
      </c>
      <c r="Q622" s="204"/>
      <c r="R622" s="514"/>
      <c r="S622" s="239" t="n">
        <v>1</v>
      </c>
      <c r="T622" s="148" t="n">
        <f aca="false">(P622-O622)*S622</f>
        <v>339</v>
      </c>
      <c r="U622" s="640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938.39</v>
      </c>
      <c r="D623" s="149"/>
      <c r="E623" s="148" t="n">
        <f aca="false">F623+G623</f>
        <v>61.39</v>
      </c>
      <c r="F623" s="148" t="n">
        <f aca="false">0.04*H623</f>
        <v>35.08</v>
      </c>
      <c r="G623" s="148" t="n">
        <f aca="false">0.03*H623</f>
        <v>26.31</v>
      </c>
      <c r="H623" s="148" t="n">
        <f aca="false">T623</f>
        <v>877</v>
      </c>
      <c r="I623" s="148" t="n">
        <f aca="false">0.5*C623</f>
        <v>469.195</v>
      </c>
      <c r="J623" s="25"/>
      <c r="K623" s="25"/>
      <c r="L623" s="25"/>
      <c r="M623" s="25"/>
      <c r="N623" s="25"/>
      <c r="O623" s="449" t="n">
        <v>44743</v>
      </c>
      <c r="P623" s="449" t="n">
        <v>45620</v>
      </c>
      <c r="Q623" s="237"/>
      <c r="R623" s="238"/>
      <c r="S623" s="239" t="n">
        <v>1</v>
      </c>
      <c r="T623" s="148" t="n">
        <f aca="false">(P623-O623)*S623</f>
        <v>877</v>
      </c>
      <c r="U623" s="640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6" t="s">
        <v>675</v>
      </c>
      <c r="C624" s="148" t="n">
        <f aca="false">H624+E624</f>
        <v>14437.51</v>
      </c>
      <c r="D624" s="149"/>
      <c r="E624" s="148" t="n">
        <f aca="false">F624+G624</f>
        <v>944.51</v>
      </c>
      <c r="F624" s="148" t="n">
        <f aca="false">0.04*H624</f>
        <v>539.72</v>
      </c>
      <c r="G624" s="148" t="n">
        <f aca="false">0.03*H624</f>
        <v>404.79</v>
      </c>
      <c r="H624" s="148" t="n">
        <f aca="false">T624</f>
        <v>13493</v>
      </c>
      <c r="I624" s="148" t="n">
        <f aca="false">0.5*C624</f>
        <v>7218.755</v>
      </c>
      <c r="J624" s="25"/>
      <c r="K624" s="25"/>
      <c r="L624" s="25"/>
      <c r="M624" s="25"/>
      <c r="N624" s="25"/>
      <c r="O624" s="449" t="n">
        <v>272458</v>
      </c>
      <c r="P624" s="449" t="n">
        <v>285951</v>
      </c>
      <c r="Q624" s="237"/>
      <c r="R624" s="238"/>
      <c r="S624" s="239" t="n">
        <v>1</v>
      </c>
      <c r="T624" s="148" t="n">
        <f aca="false">(P624-O624)*S624</f>
        <v>13493</v>
      </c>
      <c r="U624" s="640" t="s">
        <v>1034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647" t="s">
        <v>677</v>
      </c>
      <c r="C625" s="148" t="n">
        <f aca="false">H625+E625</f>
        <v>560.68</v>
      </c>
      <c r="D625" s="185"/>
      <c r="E625" s="148" t="n">
        <f aca="false">F625+G625</f>
        <v>36.68</v>
      </c>
      <c r="F625" s="148" t="n">
        <f aca="false">0.04*H625</f>
        <v>20.96</v>
      </c>
      <c r="G625" s="148" t="n">
        <f aca="false">0.03*H625</f>
        <v>15.72</v>
      </c>
      <c r="H625" s="148" t="n">
        <f aca="false">T625</f>
        <v>524</v>
      </c>
      <c r="I625" s="148" t="n">
        <f aca="false">0.5*C625</f>
        <v>280.34</v>
      </c>
      <c r="J625" s="162"/>
      <c r="K625" s="25"/>
      <c r="L625" s="25"/>
      <c r="M625" s="25"/>
      <c r="N625" s="25"/>
      <c r="O625" s="648" t="n">
        <v>49296</v>
      </c>
      <c r="P625" s="648" t="n">
        <v>49820</v>
      </c>
      <c r="Q625" s="204"/>
      <c r="R625" s="649"/>
      <c r="S625" s="239" t="n">
        <v>1</v>
      </c>
      <c r="T625" s="148" t="n">
        <f aca="false">(P625-O625)*S625</f>
        <v>524</v>
      </c>
      <c r="U625" s="640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1" t="s">
        <v>911</v>
      </c>
      <c r="C626" s="148" t="n">
        <f aca="false">H626+E626</f>
        <v>1566.48</v>
      </c>
      <c r="D626" s="497"/>
      <c r="E626" s="148" t="n">
        <f aca="false">F626+G626</f>
        <v>102.48</v>
      </c>
      <c r="F626" s="148" t="n">
        <f aca="false">0.04*H626</f>
        <v>58.56</v>
      </c>
      <c r="G626" s="148" t="n">
        <f aca="false">0.03*H626</f>
        <v>43.92</v>
      </c>
      <c r="H626" s="148" t="n">
        <f aca="false">T626</f>
        <v>1464</v>
      </c>
      <c r="I626" s="148" t="n">
        <f aca="false">0.5*C626</f>
        <v>783.24</v>
      </c>
      <c r="J626" s="226"/>
      <c r="K626" s="226"/>
      <c r="L626" s="226"/>
      <c r="M626" s="226"/>
      <c r="N626" s="226"/>
      <c r="O626" s="482" t="n">
        <v>67521</v>
      </c>
      <c r="P626" s="482" t="n">
        <v>68985</v>
      </c>
      <c r="Q626" s="276"/>
      <c r="R626" s="276"/>
      <c r="S626" s="239" t="n">
        <v>1</v>
      </c>
      <c r="T626" s="148" t="n">
        <f aca="false">(P626-O626)*S626</f>
        <v>1464</v>
      </c>
      <c r="U626" s="640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400.18</v>
      </c>
      <c r="D627" s="149"/>
      <c r="E627" s="148" t="n">
        <f aca="false">F627+G627</f>
        <v>26.18</v>
      </c>
      <c r="F627" s="148" t="n">
        <f aca="false">0.04*H627</f>
        <v>14.96</v>
      </c>
      <c r="G627" s="148" t="n">
        <f aca="false">0.03*H627</f>
        <v>11.22</v>
      </c>
      <c r="H627" s="148" t="n">
        <f aca="false">T627</f>
        <v>374</v>
      </c>
      <c r="I627" s="148" t="n">
        <f aca="false">0.5*C627</f>
        <v>200.09</v>
      </c>
      <c r="J627" s="226"/>
      <c r="K627" s="226"/>
      <c r="L627" s="226"/>
      <c r="M627" s="226"/>
      <c r="N627" s="226"/>
      <c r="O627" s="482" t="n">
        <v>27530</v>
      </c>
      <c r="P627" s="482" t="n">
        <v>27904</v>
      </c>
      <c r="Q627" s="276"/>
      <c r="R627" s="276"/>
      <c r="S627" s="239" t="n">
        <v>1</v>
      </c>
      <c r="T627" s="148" t="n">
        <f aca="false">(P627-O627)*S627</f>
        <v>374</v>
      </c>
      <c r="U627" s="640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361.66</v>
      </c>
      <c r="D628" s="149"/>
      <c r="E628" s="148" t="n">
        <f aca="false">F628+G628</f>
        <v>23.66</v>
      </c>
      <c r="F628" s="148" t="n">
        <f aca="false">0.04*H628</f>
        <v>13.52</v>
      </c>
      <c r="G628" s="148" t="n">
        <f aca="false">0.03*H628</f>
        <v>10.14</v>
      </c>
      <c r="H628" s="148" t="n">
        <f aca="false">T628</f>
        <v>338</v>
      </c>
      <c r="I628" s="148" t="n">
        <f aca="false">0.5*C628</f>
        <v>180.83</v>
      </c>
      <c r="J628" s="226"/>
      <c r="K628" s="226"/>
      <c r="L628" s="226"/>
      <c r="M628" s="226"/>
      <c r="N628" s="226"/>
      <c r="O628" s="482" t="n">
        <v>37656</v>
      </c>
      <c r="P628" s="482" t="n">
        <v>37994</v>
      </c>
      <c r="Q628" s="276"/>
      <c r="R628" s="276"/>
      <c r="S628" s="239" t="n">
        <v>1</v>
      </c>
      <c r="T628" s="148" t="n">
        <f aca="false">(P628-O628)*S628</f>
        <v>338</v>
      </c>
      <c r="U628" s="640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591.71</v>
      </c>
      <c r="D629" s="149"/>
      <c r="E629" s="148" t="n">
        <f aca="false">F629+G629</f>
        <v>38.71</v>
      </c>
      <c r="F629" s="148" t="n">
        <f aca="false">0.04*H629</f>
        <v>22.12</v>
      </c>
      <c r="G629" s="148" t="n">
        <f aca="false">0.03*H629</f>
        <v>16.59</v>
      </c>
      <c r="H629" s="148" t="n">
        <f aca="false">T629</f>
        <v>553</v>
      </c>
      <c r="I629" s="148" t="n">
        <f aca="false">0.5*C629</f>
        <v>295.855</v>
      </c>
      <c r="J629" s="226"/>
      <c r="K629" s="226"/>
      <c r="L629" s="226"/>
      <c r="M629" s="226"/>
      <c r="N629" s="226"/>
      <c r="O629" s="482" t="n">
        <v>33000</v>
      </c>
      <c r="P629" s="482" t="n">
        <v>33553</v>
      </c>
      <c r="Q629" s="276"/>
      <c r="R629" s="276"/>
      <c r="S629" s="239" t="n">
        <v>1</v>
      </c>
      <c r="T629" s="148" t="n">
        <f aca="false">(P629-O629)*S629</f>
        <v>553</v>
      </c>
      <c r="U629" s="640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281.41</v>
      </c>
      <c r="D630" s="149"/>
      <c r="E630" s="148" t="n">
        <f aca="false">F630+G630</f>
        <v>18.41</v>
      </c>
      <c r="F630" s="148" t="n">
        <f aca="false">0.04*H630</f>
        <v>10.52</v>
      </c>
      <c r="G630" s="148" t="n">
        <f aca="false">0.03*H630</f>
        <v>7.89</v>
      </c>
      <c r="H630" s="148" t="n">
        <f aca="false">T630</f>
        <v>263</v>
      </c>
      <c r="I630" s="148" t="n">
        <f aca="false">0.5*C630</f>
        <v>140.705</v>
      </c>
      <c r="J630" s="226"/>
      <c r="K630" s="226"/>
      <c r="L630" s="226"/>
      <c r="M630" s="226"/>
      <c r="N630" s="226"/>
      <c r="O630" s="482" t="n">
        <v>22847</v>
      </c>
      <c r="P630" s="482" t="n">
        <v>23110</v>
      </c>
      <c r="Q630" s="276"/>
      <c r="R630" s="276"/>
      <c r="S630" s="239" t="n">
        <v>1</v>
      </c>
      <c r="T630" s="148" t="n">
        <f aca="false">(P630-O630)*S630</f>
        <v>263</v>
      </c>
      <c r="U630" s="640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354.17</v>
      </c>
      <c r="D631" s="149"/>
      <c r="E631" s="148" t="n">
        <f aca="false">F631+G631</f>
        <v>23.17</v>
      </c>
      <c r="F631" s="148" t="n">
        <f aca="false">0.04*H631</f>
        <v>13.24</v>
      </c>
      <c r="G631" s="148" t="n">
        <f aca="false">0.03*H631</f>
        <v>9.93</v>
      </c>
      <c r="H631" s="148" t="n">
        <f aca="false">T631</f>
        <v>331</v>
      </c>
      <c r="I631" s="148" t="n">
        <f aca="false">0.5*C631</f>
        <v>177.085</v>
      </c>
      <c r="J631" s="226"/>
      <c r="K631" s="226"/>
      <c r="L631" s="226"/>
      <c r="M631" s="226"/>
      <c r="N631" s="226"/>
      <c r="O631" s="482" t="n">
        <v>25356</v>
      </c>
      <c r="P631" s="482" t="n">
        <v>25687</v>
      </c>
      <c r="Q631" s="276"/>
      <c r="R631" s="276"/>
      <c r="S631" s="239" t="n">
        <v>1</v>
      </c>
      <c r="T631" s="148" t="n">
        <f aca="false">(P631-O631)*S631</f>
        <v>331</v>
      </c>
      <c r="U631" s="640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398.04</v>
      </c>
      <c r="D632" s="149"/>
      <c r="E632" s="148" t="n">
        <f aca="false">F632+G632</f>
        <v>26.04</v>
      </c>
      <c r="F632" s="148" t="n">
        <f aca="false">0.04*H632</f>
        <v>14.88</v>
      </c>
      <c r="G632" s="148" t="n">
        <f aca="false">0.03*H632</f>
        <v>11.16</v>
      </c>
      <c r="H632" s="148" t="n">
        <f aca="false">T632</f>
        <v>372</v>
      </c>
      <c r="I632" s="148" t="n">
        <f aca="false">0.5*C632</f>
        <v>199.02</v>
      </c>
      <c r="J632" s="226"/>
      <c r="K632" s="226"/>
      <c r="L632" s="226"/>
      <c r="M632" s="226"/>
      <c r="N632" s="226"/>
      <c r="O632" s="482" t="n">
        <v>22635</v>
      </c>
      <c r="P632" s="482" t="n">
        <v>23007</v>
      </c>
      <c r="Q632" s="276"/>
      <c r="R632" s="276"/>
      <c r="S632" s="239" t="n">
        <v>1</v>
      </c>
      <c r="T632" s="148" t="n">
        <f aca="false">(P632-O632)*S632</f>
        <v>372</v>
      </c>
      <c r="U632" s="640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503.97</v>
      </c>
      <c r="D633" s="149"/>
      <c r="E633" s="148" t="n">
        <f aca="false">F633+G633</f>
        <v>32.97</v>
      </c>
      <c r="F633" s="148" t="n">
        <f aca="false">0.04*H633</f>
        <v>18.84</v>
      </c>
      <c r="G633" s="148" t="n">
        <f aca="false">0.03*H633</f>
        <v>14.13</v>
      </c>
      <c r="H633" s="148" t="n">
        <f aca="false">T633</f>
        <v>471</v>
      </c>
      <c r="I633" s="148" t="n">
        <f aca="false">0.5*C633</f>
        <v>251.985</v>
      </c>
      <c r="J633" s="226"/>
      <c r="K633" s="226"/>
      <c r="L633" s="226"/>
      <c r="M633" s="226"/>
      <c r="N633" s="226"/>
      <c r="O633" s="482" t="n">
        <v>61974</v>
      </c>
      <c r="P633" s="482" t="n">
        <v>62445</v>
      </c>
      <c r="Q633" s="276"/>
      <c r="R633" s="276"/>
      <c r="S633" s="239" t="n">
        <v>1</v>
      </c>
      <c r="T633" s="148" t="n">
        <f aca="false">(P633-O633)*S633</f>
        <v>471</v>
      </c>
      <c r="U633" s="640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151.94</v>
      </c>
      <c r="D634" s="149"/>
      <c r="E634" s="148" t="n">
        <f aca="false">F634+G634</f>
        <v>9.94</v>
      </c>
      <c r="F634" s="148" t="n">
        <f aca="false">0.04*H634</f>
        <v>5.68</v>
      </c>
      <c r="G634" s="148" t="n">
        <f aca="false">0.03*H634</f>
        <v>4.26</v>
      </c>
      <c r="H634" s="148" t="n">
        <f aca="false">T634</f>
        <v>142</v>
      </c>
      <c r="I634" s="148" t="n">
        <f aca="false">0.5*C634</f>
        <v>75.97</v>
      </c>
      <c r="J634" s="226"/>
      <c r="K634" s="226"/>
      <c r="L634" s="226"/>
      <c r="M634" s="226"/>
      <c r="N634" s="226"/>
      <c r="O634" s="482" t="n">
        <v>14780</v>
      </c>
      <c r="P634" s="482" t="n">
        <v>14922</v>
      </c>
      <c r="Q634" s="276"/>
      <c r="R634" s="276"/>
      <c r="S634" s="239" t="n">
        <v>1</v>
      </c>
      <c r="T634" s="148" t="n">
        <f aca="false">(P634-O634)*S634</f>
        <v>142</v>
      </c>
      <c r="U634" s="640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640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640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54.57</v>
      </c>
      <c r="D637" s="149"/>
      <c r="E637" s="148" t="n">
        <f aca="false">F637+G637</f>
        <v>3.57</v>
      </c>
      <c r="F637" s="148" t="n">
        <f aca="false">0.04*H637</f>
        <v>2.04</v>
      </c>
      <c r="G637" s="148" t="n">
        <f aca="false">0.03*H637</f>
        <v>1.53</v>
      </c>
      <c r="H637" s="148" t="n">
        <f aca="false">T637</f>
        <v>51</v>
      </c>
      <c r="I637" s="148" t="n">
        <f aca="false">0.5*C637</f>
        <v>27.285</v>
      </c>
      <c r="J637" s="226"/>
      <c r="K637" s="226"/>
      <c r="L637" s="226"/>
      <c r="M637" s="226"/>
      <c r="N637" s="226"/>
      <c r="O637" s="482" t="n">
        <v>751</v>
      </c>
      <c r="P637" s="482" t="n">
        <v>802</v>
      </c>
      <c r="Q637" s="276"/>
      <c r="R637" s="276"/>
      <c r="S637" s="239" t="n">
        <v>1</v>
      </c>
      <c r="T637" s="148" t="n">
        <f aca="false">(P637-O637)*S637</f>
        <v>51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478.29</v>
      </c>
      <c r="D638" s="149"/>
      <c r="E638" s="148" t="n">
        <f aca="false">F638+G638</f>
        <v>31.29</v>
      </c>
      <c r="F638" s="148" t="n">
        <f aca="false">0.04*H638</f>
        <v>17.88</v>
      </c>
      <c r="G638" s="148" t="n">
        <f aca="false">0.03*H638</f>
        <v>13.41</v>
      </c>
      <c r="H638" s="148" t="n">
        <f aca="false">T638</f>
        <v>447</v>
      </c>
      <c r="I638" s="148" t="n">
        <f aca="false">0.5*C638</f>
        <v>239.145</v>
      </c>
      <c r="J638" s="226"/>
      <c r="K638" s="226"/>
      <c r="L638" s="226"/>
      <c r="M638" s="226"/>
      <c r="N638" s="226"/>
      <c r="O638" s="482" t="n">
        <v>9613</v>
      </c>
      <c r="P638" s="482" t="n">
        <v>10060</v>
      </c>
      <c r="Q638" s="276"/>
      <c r="R638" s="276"/>
      <c r="S638" s="239" t="n">
        <v>1</v>
      </c>
      <c r="T638" s="148" t="n">
        <f aca="false">(P638-O638)*S638</f>
        <v>447</v>
      </c>
      <c r="U638" s="640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631.3</v>
      </c>
      <c r="D639" s="149"/>
      <c r="E639" s="148" t="n">
        <f aca="false">F639+G639</f>
        <v>41.3</v>
      </c>
      <c r="F639" s="148" t="n">
        <f aca="false">0.04*H639</f>
        <v>23.6</v>
      </c>
      <c r="G639" s="148" t="n">
        <f aca="false">0.03*H639</f>
        <v>17.7</v>
      </c>
      <c r="H639" s="148" t="n">
        <f aca="false">T639</f>
        <v>590</v>
      </c>
      <c r="I639" s="148" t="n">
        <f aca="false">0.5*C639</f>
        <v>315.65</v>
      </c>
      <c r="J639" s="226"/>
      <c r="K639" s="226"/>
      <c r="L639" s="226"/>
      <c r="M639" s="226"/>
      <c r="N639" s="226"/>
      <c r="O639" s="482" t="n">
        <v>108688</v>
      </c>
      <c r="P639" s="482" t="n">
        <v>109278</v>
      </c>
      <c r="Q639" s="276"/>
      <c r="R639" s="276"/>
      <c r="S639" s="239" t="n">
        <v>1</v>
      </c>
      <c r="T639" s="148" t="n">
        <f aca="false">(P639-O639)*S639</f>
        <v>590</v>
      </c>
      <c r="U639" s="640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2091.85</v>
      </c>
      <c r="D640" s="149"/>
      <c r="E640" s="148" t="n">
        <f aca="false">F640+G640</f>
        <v>136.85</v>
      </c>
      <c r="F640" s="148" t="n">
        <f aca="false">0.04*H640</f>
        <v>78.2</v>
      </c>
      <c r="G640" s="148" t="n">
        <f aca="false">0.03*H640</f>
        <v>58.65</v>
      </c>
      <c r="H640" s="148" t="n">
        <f aca="false">T640</f>
        <v>1955</v>
      </c>
      <c r="I640" s="148" t="n">
        <f aca="false">0.5*C640</f>
        <v>1045.925</v>
      </c>
      <c r="J640" s="226"/>
      <c r="K640" s="226"/>
      <c r="L640" s="226"/>
      <c r="M640" s="226"/>
      <c r="N640" s="226"/>
      <c r="O640" s="482" t="n">
        <v>253917</v>
      </c>
      <c r="P640" s="482" t="n">
        <v>255872</v>
      </c>
      <c r="Q640" s="276"/>
      <c r="R640" s="276"/>
      <c r="S640" s="239" t="n">
        <v>1</v>
      </c>
      <c r="T640" s="148" t="n">
        <f aca="false">(P640-O640)*S640</f>
        <v>1955</v>
      </c>
      <c r="U640" s="640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640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345.61</v>
      </c>
      <c r="D642" s="190"/>
      <c r="E642" s="148" t="n">
        <f aca="false">F642+G642</f>
        <v>22.61</v>
      </c>
      <c r="F642" s="148" t="n">
        <f aca="false">0.04*H642</f>
        <v>12.92</v>
      </c>
      <c r="G642" s="148" t="n">
        <f aca="false">0.03*H642</f>
        <v>9.69</v>
      </c>
      <c r="H642" s="148" t="n">
        <f aca="false">T642</f>
        <v>323</v>
      </c>
      <c r="I642" s="148" t="n">
        <f aca="false">0.5*C642</f>
        <v>172.805</v>
      </c>
      <c r="J642" s="226"/>
      <c r="K642" s="226"/>
      <c r="L642" s="226"/>
      <c r="M642" s="226"/>
      <c r="N642" s="226"/>
      <c r="O642" s="482" t="n">
        <v>3573</v>
      </c>
      <c r="P642" s="482" t="n">
        <v>3896</v>
      </c>
      <c r="Q642" s="276"/>
      <c r="R642" s="276"/>
      <c r="S642" s="149" t="n">
        <v>1</v>
      </c>
      <c r="T642" s="148" t="n">
        <f aca="false">(P642-O642)*S642</f>
        <v>323</v>
      </c>
      <c r="U642" s="640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54.57</v>
      </c>
      <c r="D643" s="190"/>
      <c r="E643" s="148" t="n">
        <f aca="false">F643+G643</f>
        <v>3.57</v>
      </c>
      <c r="F643" s="148" t="n">
        <f aca="false">0.04*H643</f>
        <v>2.04</v>
      </c>
      <c r="G643" s="148" t="n">
        <f aca="false">0.03*H643</f>
        <v>1.53</v>
      </c>
      <c r="H643" s="148" t="n">
        <f aca="false">T643</f>
        <v>51</v>
      </c>
      <c r="I643" s="148" t="n">
        <f aca="false">0.5*C643</f>
        <v>27.285</v>
      </c>
      <c r="J643" s="226"/>
      <c r="K643" s="226"/>
      <c r="L643" s="226"/>
      <c r="M643" s="226"/>
      <c r="N643" s="226"/>
      <c r="O643" s="482" t="n">
        <v>13761</v>
      </c>
      <c r="P643" s="482" t="n">
        <v>13812</v>
      </c>
      <c r="Q643" s="276"/>
      <c r="R643" s="276"/>
      <c r="S643" s="149" t="n">
        <v>1</v>
      </c>
      <c r="T643" s="148" t="n">
        <f aca="false">(P643-O643)*S643</f>
        <v>51</v>
      </c>
      <c r="U643" s="640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689"/>
      <c r="C644" s="85"/>
      <c r="D644" s="84"/>
      <c r="E644" s="85"/>
      <c r="F644" s="85"/>
      <c r="G644" s="85"/>
      <c r="H644" s="85"/>
      <c r="I644" s="85"/>
      <c r="J644" s="167"/>
      <c r="K644" s="167"/>
      <c r="L644" s="167"/>
      <c r="M644" s="167"/>
      <c r="N644" s="167"/>
      <c r="O644" s="690"/>
      <c r="P644" s="690"/>
      <c r="Q644" s="114"/>
      <c r="R644" s="114"/>
      <c r="S644" s="165"/>
      <c r="T644" s="85"/>
      <c r="U644" s="674"/>
      <c r="V644" s="691"/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640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392.69</v>
      </c>
      <c r="D647" s="148"/>
      <c r="E647" s="148" t="n">
        <f aca="false">G647+F647</f>
        <v>25.69</v>
      </c>
      <c r="F647" s="148" t="n">
        <f aca="false">0.04*H647</f>
        <v>14.68</v>
      </c>
      <c r="G647" s="148" t="n">
        <f aca="false">0.03*H647</f>
        <v>11.01</v>
      </c>
      <c r="H647" s="148" t="n">
        <f aca="false">T647</f>
        <v>367</v>
      </c>
      <c r="I647" s="148" t="n">
        <f aca="false">0.6*C647</f>
        <v>235.614</v>
      </c>
      <c r="J647" s="25"/>
      <c r="K647" s="25"/>
      <c r="L647" s="25"/>
      <c r="M647" s="25"/>
      <c r="N647" s="25"/>
      <c r="O647" s="148" t="n">
        <v>17590</v>
      </c>
      <c r="P647" s="148" t="n">
        <v>17957</v>
      </c>
      <c r="Q647" s="204"/>
      <c r="R647" s="452"/>
      <c r="S647" s="239" t="n">
        <v>1</v>
      </c>
      <c r="T647" s="148" t="n">
        <f aca="false">(P647-O647)*S647</f>
        <v>367</v>
      </c>
      <c r="U647" s="640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40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40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4280</v>
      </c>
      <c r="P650" s="149" t="n">
        <v>4371</v>
      </c>
      <c r="Q650" s="149"/>
      <c r="R650" s="149"/>
      <c r="S650" s="149" t="n">
        <v>1</v>
      </c>
      <c r="T650" s="148" t="n">
        <f aca="false">(P650-O650)*S650</f>
        <v>91</v>
      </c>
      <c r="U650" s="640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668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40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112.35</v>
      </c>
      <c r="D653" s="148"/>
      <c r="E653" s="148" t="n">
        <f aca="false">F653+G653</f>
        <v>7.35</v>
      </c>
      <c r="F653" s="148" t="n">
        <f aca="false">0.04*H653</f>
        <v>4.2</v>
      </c>
      <c r="G653" s="148" t="n">
        <f aca="false">0.03*H653</f>
        <v>3.15</v>
      </c>
      <c r="H653" s="148" t="n">
        <f aca="false">T653</f>
        <v>105</v>
      </c>
      <c r="I653" s="148" t="n">
        <f aca="false">0.6*C653</f>
        <v>67.41</v>
      </c>
      <c r="J653" s="25"/>
      <c r="K653" s="25"/>
      <c r="L653" s="25"/>
      <c r="M653" s="25"/>
      <c r="N653" s="25"/>
      <c r="O653" s="148" t="n">
        <v>9245</v>
      </c>
      <c r="P653" s="148" t="n">
        <v>9350</v>
      </c>
      <c r="Q653" s="25" t="s">
        <v>153</v>
      </c>
      <c r="R653" s="226"/>
      <c r="S653" s="239" t="n">
        <v>1</v>
      </c>
      <c r="T653" s="148" t="n">
        <f aca="false">(P653-O653)*S653</f>
        <v>105</v>
      </c>
      <c r="U653" s="640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27566.41</v>
      </c>
      <c r="D654" s="190"/>
      <c r="E654" s="190" t="n">
        <f aca="false">F654+G654</f>
        <v>1746.43</v>
      </c>
      <c r="F654" s="190" t="n">
        <f aca="false">0.04*H654</f>
        <v>997.96</v>
      </c>
      <c r="G654" s="190" t="n">
        <f aca="false">0.03*H654</f>
        <v>748.47</v>
      </c>
      <c r="H654" s="190" t="n">
        <f aca="false">SUM(H616:H645)</f>
        <v>24949</v>
      </c>
      <c r="I654" s="190" t="n">
        <f aca="false">SUM(I616:I647)</f>
        <v>13583.329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640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1" t="s">
        <v>724</v>
      </c>
      <c r="C658" s="148" t="n">
        <f aca="false">H658+E658</f>
        <v>2426.76</v>
      </c>
      <c r="D658" s="149"/>
      <c r="E658" s="148" t="n">
        <f aca="false">F658+G658</f>
        <v>158.76</v>
      </c>
      <c r="F658" s="148" t="n">
        <f aca="false">0.04*T658</f>
        <v>90.72</v>
      </c>
      <c r="G658" s="148" t="n">
        <f aca="false">0.03*T658</f>
        <v>68.04</v>
      </c>
      <c r="H658" s="148" t="n">
        <f aca="false">T658</f>
        <v>2268</v>
      </c>
      <c r="I658" s="148" t="n">
        <f aca="false">H658*0.5</f>
        <v>1134</v>
      </c>
      <c r="J658" s="162"/>
      <c r="K658" s="162"/>
      <c r="L658" s="162"/>
      <c r="M658" s="162"/>
      <c r="N658" s="162"/>
      <c r="O658" s="149" t="n">
        <v>42633</v>
      </c>
      <c r="P658" s="149" t="n">
        <v>44901</v>
      </c>
      <c r="Q658" s="466"/>
      <c r="R658" s="498"/>
      <c r="S658" s="149" t="n">
        <v>1</v>
      </c>
      <c r="T658" s="148" t="n">
        <f aca="false">(P658-O658)*S658</f>
        <v>2268</v>
      </c>
      <c r="U658" s="640" t="s">
        <v>1045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1" t="s">
        <v>727</v>
      </c>
      <c r="C659" s="148" t="n">
        <f aca="false">H659+E659</f>
        <v>3617.67</v>
      </c>
      <c r="D659" s="149"/>
      <c r="E659" s="148" t="n">
        <f aca="false">F659+G659</f>
        <v>236.67</v>
      </c>
      <c r="F659" s="148" t="n">
        <f aca="false">0.04*T659</f>
        <v>135.24</v>
      </c>
      <c r="G659" s="148" t="n">
        <f aca="false">0.03*T659</f>
        <v>101.43</v>
      </c>
      <c r="H659" s="148" t="n">
        <f aca="false">T659</f>
        <v>3381</v>
      </c>
      <c r="I659" s="148" t="n">
        <f aca="false">H659*0.5</f>
        <v>1690.5</v>
      </c>
      <c r="J659" s="162"/>
      <c r="K659" s="162"/>
      <c r="L659" s="162"/>
      <c r="M659" s="162"/>
      <c r="N659" s="162"/>
      <c r="O659" s="149" t="n">
        <v>160912</v>
      </c>
      <c r="P659" s="149" t="n">
        <v>164293</v>
      </c>
      <c r="Q659" s="466"/>
      <c r="R659" s="498"/>
      <c r="S659" s="149" t="n">
        <v>1</v>
      </c>
      <c r="T659" s="148" t="n">
        <f aca="false">(P659-O659)*S659</f>
        <v>3381</v>
      </c>
      <c r="U659" s="640" t="s">
        <v>1046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150.87</v>
      </c>
      <c r="D660" s="149"/>
      <c r="E660" s="148" t="n">
        <f aca="false">F660+G660</f>
        <v>9.87</v>
      </c>
      <c r="F660" s="148" t="n">
        <f aca="false">0.04*T660</f>
        <v>5.64</v>
      </c>
      <c r="G660" s="148" t="n">
        <f aca="false">0.03*T660</f>
        <v>4.23</v>
      </c>
      <c r="H660" s="148" t="n">
        <f aca="false">T660</f>
        <v>141</v>
      </c>
      <c r="I660" s="148" t="n">
        <f aca="false">H660*0.5</f>
        <v>70.5</v>
      </c>
      <c r="J660" s="162"/>
      <c r="K660" s="162"/>
      <c r="L660" s="162"/>
      <c r="M660" s="162"/>
      <c r="N660" s="162"/>
      <c r="O660" s="149" t="n">
        <v>15722</v>
      </c>
      <c r="P660" s="149" t="n">
        <v>15863</v>
      </c>
      <c r="Q660" s="466"/>
      <c r="R660" s="498"/>
      <c r="S660" s="149" t="n">
        <v>1</v>
      </c>
      <c r="T660" s="148" t="n">
        <f aca="false">(P660-O660)*S660</f>
        <v>141</v>
      </c>
      <c r="U660" s="640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282.48</v>
      </c>
      <c r="D661" s="149"/>
      <c r="E661" s="148" t="n">
        <f aca="false">F661+G661</f>
        <v>18.48</v>
      </c>
      <c r="F661" s="148" t="n">
        <f aca="false">0.04*T661</f>
        <v>10.56</v>
      </c>
      <c r="G661" s="148" t="n">
        <f aca="false">0.03*T661</f>
        <v>7.92</v>
      </c>
      <c r="H661" s="148" t="n">
        <f aca="false">T661</f>
        <v>264</v>
      </c>
      <c r="I661" s="148" t="n">
        <f aca="false">H661*0.5</f>
        <v>132</v>
      </c>
      <c r="J661" s="162"/>
      <c r="K661" s="162"/>
      <c r="L661" s="162"/>
      <c r="M661" s="162"/>
      <c r="N661" s="162"/>
      <c r="O661" s="149" t="n">
        <v>18054</v>
      </c>
      <c r="P661" s="149" t="n">
        <v>18318</v>
      </c>
      <c r="Q661" s="466"/>
      <c r="R661" s="498"/>
      <c r="S661" s="149" t="n">
        <v>1</v>
      </c>
      <c r="T661" s="148" t="n">
        <f aca="false">(P661-O661)*S661</f>
        <v>264</v>
      </c>
      <c r="U661" s="640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257.87</v>
      </c>
      <c r="D662" s="149"/>
      <c r="E662" s="148" t="n">
        <f aca="false">F662+G662</f>
        <v>16.87</v>
      </c>
      <c r="F662" s="148" t="n">
        <f aca="false">0.04*T662</f>
        <v>9.64</v>
      </c>
      <c r="G662" s="148" t="n">
        <f aca="false">0.03*T662</f>
        <v>7.23</v>
      </c>
      <c r="H662" s="148" t="n">
        <f aca="false">T662</f>
        <v>241</v>
      </c>
      <c r="I662" s="148" t="n">
        <f aca="false">H662*0.5</f>
        <v>120.5</v>
      </c>
      <c r="J662" s="162"/>
      <c r="K662" s="162"/>
      <c r="L662" s="162"/>
      <c r="M662" s="162"/>
      <c r="N662" s="162"/>
      <c r="O662" s="149" t="n">
        <v>17935</v>
      </c>
      <c r="P662" s="149" t="n">
        <v>18176</v>
      </c>
      <c r="Q662" s="466"/>
      <c r="R662" s="498"/>
      <c r="S662" s="149" t="n">
        <v>1</v>
      </c>
      <c r="T662" s="148" t="n">
        <f aca="false">(P662-O662)*S662</f>
        <v>241</v>
      </c>
      <c r="U662" s="640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256.8</v>
      </c>
      <c r="D663" s="149"/>
      <c r="E663" s="148" t="n">
        <f aca="false">F663+G663</f>
        <v>16.8</v>
      </c>
      <c r="F663" s="148" t="n">
        <f aca="false">0.04*T663</f>
        <v>9.6</v>
      </c>
      <c r="G663" s="148" t="n">
        <f aca="false">0.03*T663</f>
        <v>7.2</v>
      </c>
      <c r="H663" s="148" t="n">
        <f aca="false">T663</f>
        <v>240</v>
      </c>
      <c r="I663" s="148" t="n">
        <f aca="false">H663*0.5</f>
        <v>120</v>
      </c>
      <c r="J663" s="162"/>
      <c r="K663" s="162"/>
      <c r="L663" s="162"/>
      <c r="M663" s="162"/>
      <c r="N663" s="162"/>
      <c r="O663" s="149" t="n">
        <v>21347</v>
      </c>
      <c r="P663" s="149" t="n">
        <v>21587</v>
      </c>
      <c r="Q663" s="466"/>
      <c r="R663" s="498"/>
      <c r="S663" s="149" t="n">
        <v>1</v>
      </c>
      <c r="T663" s="148" t="n">
        <f aca="false">(P663-O663)*S663</f>
        <v>240</v>
      </c>
      <c r="U663" s="640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186.18</v>
      </c>
      <c r="D664" s="149"/>
      <c r="E664" s="148" t="n">
        <f aca="false">F664+G664</f>
        <v>12.18</v>
      </c>
      <c r="F664" s="148" t="n">
        <f aca="false">0.04*T664</f>
        <v>6.96</v>
      </c>
      <c r="G664" s="148" t="n">
        <f aca="false">0.03*T664</f>
        <v>5.22</v>
      </c>
      <c r="H664" s="148" t="n">
        <f aca="false">T664</f>
        <v>174</v>
      </c>
      <c r="I664" s="148" t="n">
        <f aca="false">H664*0.5</f>
        <v>87</v>
      </c>
      <c r="J664" s="162"/>
      <c r="K664" s="162"/>
      <c r="L664" s="162"/>
      <c r="M664" s="162"/>
      <c r="N664" s="162"/>
      <c r="O664" s="149" t="n">
        <v>20850</v>
      </c>
      <c r="P664" s="149" t="n">
        <v>21024</v>
      </c>
      <c r="Q664" s="466"/>
      <c r="R664" s="498"/>
      <c r="S664" s="149" t="n">
        <v>1</v>
      </c>
      <c r="T664" s="148" t="n">
        <f aca="false">(P664-O664)*S664</f>
        <v>174</v>
      </c>
      <c r="U664" s="640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636.65</v>
      </c>
      <c r="D665" s="149"/>
      <c r="E665" s="148" t="n">
        <f aca="false">F665+G665</f>
        <v>41.65</v>
      </c>
      <c r="F665" s="148" t="n">
        <f aca="false">0.04*T665</f>
        <v>23.8</v>
      </c>
      <c r="G665" s="148" t="n">
        <f aca="false">0.03*T665</f>
        <v>17.85</v>
      </c>
      <c r="H665" s="148" t="n">
        <f aca="false">T665</f>
        <v>595</v>
      </c>
      <c r="I665" s="148" t="n">
        <f aca="false">H665*0.5</f>
        <v>297.5</v>
      </c>
      <c r="J665" s="162"/>
      <c r="K665" s="162"/>
      <c r="L665" s="162"/>
      <c r="M665" s="162"/>
      <c r="N665" s="162"/>
      <c r="O665" s="149" t="n">
        <v>35800</v>
      </c>
      <c r="P665" s="149" t="n">
        <v>36395</v>
      </c>
      <c r="Q665" s="466"/>
      <c r="R665" s="498"/>
      <c r="S665" s="149" t="n">
        <v>1</v>
      </c>
      <c r="T665" s="148" t="n">
        <f aca="false">(P665-O665)*S665</f>
        <v>595</v>
      </c>
      <c r="U665" s="640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153.01</v>
      </c>
      <c r="D666" s="149"/>
      <c r="E666" s="148" t="n">
        <f aca="false">F666+G666</f>
        <v>10.01</v>
      </c>
      <c r="F666" s="148" t="n">
        <f aca="false">0.04*T666</f>
        <v>5.72</v>
      </c>
      <c r="G666" s="148" t="n">
        <f aca="false">0.03*T666</f>
        <v>4.29</v>
      </c>
      <c r="H666" s="148" t="n">
        <f aca="false">T666</f>
        <v>143</v>
      </c>
      <c r="I666" s="148" t="n">
        <f aca="false">H666*0.5</f>
        <v>71.5</v>
      </c>
      <c r="J666" s="162"/>
      <c r="K666" s="162"/>
      <c r="L666" s="162"/>
      <c r="M666" s="162"/>
      <c r="N666" s="162"/>
      <c r="O666" s="149" t="n">
        <v>9617</v>
      </c>
      <c r="P666" s="149" t="n">
        <v>9760</v>
      </c>
      <c r="Q666" s="466"/>
      <c r="R666" s="498"/>
      <c r="S666" s="149" t="n">
        <v>1</v>
      </c>
      <c r="T666" s="148" t="n">
        <f aca="false">(P666-O666)*S666</f>
        <v>143</v>
      </c>
      <c r="U666" s="640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1173.79</v>
      </c>
      <c r="D667" s="149"/>
      <c r="E667" s="148" t="n">
        <f aca="false">F667+G667</f>
        <v>76.79</v>
      </c>
      <c r="F667" s="148" t="n">
        <f aca="false">0.04*T667</f>
        <v>43.88</v>
      </c>
      <c r="G667" s="148" t="n">
        <f aca="false">0.03*T667</f>
        <v>32.91</v>
      </c>
      <c r="H667" s="148" t="n">
        <f aca="false">T667</f>
        <v>1097</v>
      </c>
      <c r="I667" s="148" t="n">
        <f aca="false">H667*0.5</f>
        <v>548.5</v>
      </c>
      <c r="J667" s="162"/>
      <c r="K667" s="162"/>
      <c r="L667" s="162"/>
      <c r="M667" s="162"/>
      <c r="N667" s="162"/>
      <c r="O667" s="149" t="n">
        <v>88820</v>
      </c>
      <c r="P667" s="149" t="n">
        <v>89917</v>
      </c>
      <c r="Q667" s="466"/>
      <c r="R667" s="498"/>
      <c r="S667" s="149" t="n">
        <v>1</v>
      </c>
      <c r="T667" s="148" t="n">
        <f aca="false">(P667-O667)*S667</f>
        <v>1097</v>
      </c>
      <c r="U667" s="640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514.67</v>
      </c>
      <c r="D668" s="149"/>
      <c r="E668" s="148" t="n">
        <f aca="false">F668+G668</f>
        <v>33.67</v>
      </c>
      <c r="F668" s="148" t="n">
        <f aca="false">0.04*T668</f>
        <v>19.24</v>
      </c>
      <c r="G668" s="148" t="n">
        <f aca="false">0.03*T668</f>
        <v>14.43</v>
      </c>
      <c r="H668" s="148" t="n">
        <f aca="false">T668</f>
        <v>481</v>
      </c>
      <c r="I668" s="148" t="n">
        <f aca="false">H668*0.5</f>
        <v>240.5</v>
      </c>
      <c r="J668" s="162"/>
      <c r="K668" s="162"/>
      <c r="L668" s="162"/>
      <c r="M668" s="162"/>
      <c r="N668" s="162"/>
      <c r="O668" s="149" t="n">
        <v>41440</v>
      </c>
      <c r="P668" s="149" t="n">
        <v>41921</v>
      </c>
      <c r="Q668" s="466"/>
      <c r="R668" s="498"/>
      <c r="S668" s="149" t="n">
        <v>1</v>
      </c>
      <c r="T668" s="148" t="n">
        <f aca="false">(P668-O668)*S668</f>
        <v>481</v>
      </c>
      <c r="U668" s="640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127.33</v>
      </c>
      <c r="D669" s="149"/>
      <c r="E669" s="148" t="n">
        <f aca="false">F669+G669</f>
        <v>8.33</v>
      </c>
      <c r="F669" s="148" t="n">
        <f aca="false">0.04*T669</f>
        <v>4.76</v>
      </c>
      <c r="G669" s="148" t="n">
        <f aca="false">0.03*T669</f>
        <v>3.57</v>
      </c>
      <c r="H669" s="148" t="n">
        <f aca="false">T669</f>
        <v>119</v>
      </c>
      <c r="I669" s="148" t="n">
        <f aca="false">H669*0.5</f>
        <v>59.5</v>
      </c>
      <c r="J669" s="162"/>
      <c r="K669" s="162"/>
      <c r="L669" s="162"/>
      <c r="M669" s="162"/>
      <c r="N669" s="162"/>
      <c r="O669" s="149" t="n">
        <v>9333</v>
      </c>
      <c r="P669" s="149" t="n">
        <v>9452</v>
      </c>
      <c r="Q669" s="466"/>
      <c r="R669" s="498"/>
      <c r="S669" s="149" t="n">
        <v>1</v>
      </c>
      <c r="T669" s="148" t="n">
        <f aca="false">(P669-O669)*S669</f>
        <v>119</v>
      </c>
      <c r="U669" s="640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648.42</v>
      </c>
      <c r="D671" s="149"/>
      <c r="E671" s="148" t="n">
        <f aca="false">F671+G671</f>
        <v>42.42</v>
      </c>
      <c r="F671" s="148" t="n">
        <f aca="false">0.04*T671</f>
        <v>24.24</v>
      </c>
      <c r="G671" s="148" t="n">
        <f aca="false">0.03*T671</f>
        <v>18.18</v>
      </c>
      <c r="H671" s="148" t="n">
        <f aca="false">T671</f>
        <v>606</v>
      </c>
      <c r="I671" s="148" t="n">
        <f aca="false">H671*0.5</f>
        <v>303</v>
      </c>
      <c r="J671" s="162"/>
      <c r="K671" s="162"/>
      <c r="L671" s="162"/>
      <c r="M671" s="162"/>
      <c r="N671" s="162"/>
      <c r="O671" s="149" t="n">
        <v>23314</v>
      </c>
      <c r="P671" s="149" t="n">
        <v>23920</v>
      </c>
      <c r="Q671" s="466"/>
      <c r="R671" s="498"/>
      <c r="S671" s="149" t="n">
        <v>1</v>
      </c>
      <c r="T671" s="148" t="n">
        <f aca="false">(P671-O671)*S671</f>
        <v>606</v>
      </c>
      <c r="U671" s="640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1346.06</v>
      </c>
      <c r="D672" s="149"/>
      <c r="E672" s="148" t="n">
        <f aca="false">F672+G672</f>
        <v>88.06</v>
      </c>
      <c r="F672" s="148" t="n">
        <f aca="false">0.04*T672</f>
        <v>50.32</v>
      </c>
      <c r="G672" s="148" t="n">
        <f aca="false">0.03*T672</f>
        <v>37.74</v>
      </c>
      <c r="H672" s="148" t="n">
        <f aca="false">T672</f>
        <v>1258</v>
      </c>
      <c r="I672" s="148" t="n">
        <f aca="false">H672*0.5</f>
        <v>629</v>
      </c>
      <c r="J672" s="162"/>
      <c r="K672" s="162"/>
      <c r="L672" s="162"/>
      <c r="M672" s="162"/>
      <c r="N672" s="162"/>
      <c r="O672" s="149" t="n">
        <v>10720</v>
      </c>
      <c r="P672" s="149" t="n">
        <v>11978</v>
      </c>
      <c r="Q672" s="466"/>
      <c r="R672" s="498"/>
      <c r="S672" s="149" t="n">
        <v>1</v>
      </c>
      <c r="T672" s="148" t="n">
        <f aca="false">(P672-O672)*S672</f>
        <v>1258</v>
      </c>
      <c r="U672" s="640" t="s">
        <v>1061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303.88</v>
      </c>
      <c r="D673" s="149"/>
      <c r="E673" s="148" t="n">
        <f aca="false">F673+G673</f>
        <v>19.88</v>
      </c>
      <c r="F673" s="148" t="n">
        <f aca="false">0.04*T673</f>
        <v>11.36</v>
      </c>
      <c r="G673" s="148" t="n">
        <f aca="false">0.03*T673</f>
        <v>8.52</v>
      </c>
      <c r="H673" s="148" t="n">
        <f aca="false">T673</f>
        <v>284</v>
      </c>
      <c r="I673" s="148" t="n">
        <f aca="false">H673*0.5</f>
        <v>142</v>
      </c>
      <c r="J673" s="162"/>
      <c r="K673" s="162"/>
      <c r="L673" s="162"/>
      <c r="M673" s="162"/>
      <c r="N673" s="162"/>
      <c r="O673" s="149" t="n">
        <v>16535</v>
      </c>
      <c r="P673" s="149" t="n">
        <v>16819</v>
      </c>
      <c r="Q673" s="466"/>
      <c r="R673" s="498"/>
      <c r="S673" s="149" t="n">
        <v>1</v>
      </c>
      <c r="T673" s="148" t="n">
        <f aca="false">(P673-O673)*S673</f>
        <v>284</v>
      </c>
      <c r="U673" s="640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306.02</v>
      </c>
      <c r="D674" s="149"/>
      <c r="E674" s="148" t="n">
        <f aca="false">F674+G674</f>
        <v>20.02</v>
      </c>
      <c r="F674" s="148" t="n">
        <f aca="false">0.04*T674</f>
        <v>11.44</v>
      </c>
      <c r="G674" s="148" t="n">
        <f aca="false">0.03*T674</f>
        <v>8.58</v>
      </c>
      <c r="H674" s="148" t="n">
        <f aca="false">T674</f>
        <v>286</v>
      </c>
      <c r="I674" s="148" t="n">
        <f aca="false">H674*0.5</f>
        <v>143</v>
      </c>
      <c r="J674" s="162"/>
      <c r="K674" s="162"/>
      <c r="L674" s="162"/>
      <c r="M674" s="162"/>
      <c r="N674" s="162"/>
      <c r="O674" s="149" t="n">
        <v>45139</v>
      </c>
      <c r="P674" s="149" t="n">
        <v>45425</v>
      </c>
      <c r="Q674" s="466"/>
      <c r="R674" s="498"/>
      <c r="S674" s="149" t="n">
        <v>1</v>
      </c>
      <c r="T674" s="148" t="n">
        <f aca="false">(P674-O674)*S674</f>
        <v>286</v>
      </c>
      <c r="U674" s="640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380.92</v>
      </c>
      <c r="D675" s="149"/>
      <c r="E675" s="148" t="n">
        <f aca="false">F675+G675</f>
        <v>24.92</v>
      </c>
      <c r="F675" s="148" t="n">
        <f aca="false">0.04*T675</f>
        <v>14.24</v>
      </c>
      <c r="G675" s="148" t="n">
        <f aca="false">0.03*T675</f>
        <v>10.68</v>
      </c>
      <c r="H675" s="148" t="n">
        <f aca="false">T675</f>
        <v>356</v>
      </c>
      <c r="I675" s="148" t="n">
        <f aca="false">H675*0.5</f>
        <v>178</v>
      </c>
      <c r="J675" s="162"/>
      <c r="K675" s="162"/>
      <c r="L675" s="162"/>
      <c r="M675" s="162"/>
      <c r="N675" s="162"/>
      <c r="O675" s="149" t="n">
        <v>23686</v>
      </c>
      <c r="P675" s="149" t="n">
        <v>24042</v>
      </c>
      <c r="Q675" s="466"/>
      <c r="R675" s="498"/>
      <c r="S675" s="149" t="n">
        <v>1</v>
      </c>
      <c r="T675" s="148" t="n">
        <f aca="false">(P675-O675)*S675</f>
        <v>356</v>
      </c>
      <c r="U675" s="640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445.12</v>
      </c>
      <c r="D676" s="149"/>
      <c r="E676" s="148" t="n">
        <f aca="false">F676+G676</f>
        <v>29.12</v>
      </c>
      <c r="F676" s="148" t="n">
        <f aca="false">0.04*T676</f>
        <v>16.64</v>
      </c>
      <c r="G676" s="148" t="n">
        <f aca="false">0.03*T676</f>
        <v>12.48</v>
      </c>
      <c r="H676" s="148" t="n">
        <f aca="false">T676</f>
        <v>416</v>
      </c>
      <c r="I676" s="148" t="n">
        <f aca="false">H676*0.5</f>
        <v>208</v>
      </c>
      <c r="J676" s="162"/>
      <c r="K676" s="162"/>
      <c r="L676" s="162"/>
      <c r="M676" s="162"/>
      <c r="N676" s="162"/>
      <c r="O676" s="149" t="n">
        <v>34948</v>
      </c>
      <c r="P676" s="149" t="n">
        <v>35364</v>
      </c>
      <c r="Q676" s="466"/>
      <c r="R676" s="498"/>
      <c r="S676" s="149" t="n">
        <v>1</v>
      </c>
      <c r="T676" s="148" t="n">
        <f aca="false">(P676-O676)*S676</f>
        <v>416</v>
      </c>
      <c r="U676" s="640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976.91</v>
      </c>
      <c r="D678" s="149"/>
      <c r="E678" s="148" t="n">
        <f aca="false">F678+G678</f>
        <v>63.91</v>
      </c>
      <c r="F678" s="148" t="n">
        <f aca="false">0.04*T678</f>
        <v>36.52</v>
      </c>
      <c r="G678" s="148" t="n">
        <f aca="false">0.03*T678</f>
        <v>27.39</v>
      </c>
      <c r="H678" s="148" t="n">
        <f aca="false">T678</f>
        <v>913</v>
      </c>
      <c r="I678" s="148" t="n">
        <f aca="false">H678*0.5</f>
        <v>456.5</v>
      </c>
      <c r="J678" s="162"/>
      <c r="K678" s="162"/>
      <c r="L678" s="162"/>
      <c r="M678" s="162"/>
      <c r="N678" s="162"/>
      <c r="O678" s="149" t="n">
        <v>58094</v>
      </c>
      <c r="P678" s="149" t="n">
        <v>59007</v>
      </c>
      <c r="Q678" s="466"/>
      <c r="R678" s="498"/>
      <c r="S678" s="149" t="n">
        <v>1</v>
      </c>
      <c r="T678" s="148" t="n">
        <f aca="false">(P678-O678)*S678</f>
        <v>913</v>
      </c>
      <c r="U678" s="640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1499.07</v>
      </c>
      <c r="D679" s="148"/>
      <c r="E679" s="148" t="n">
        <f aca="false">F679+G679</f>
        <v>98.07</v>
      </c>
      <c r="F679" s="148" t="n">
        <f aca="false">0.04*H679</f>
        <v>56.04</v>
      </c>
      <c r="G679" s="148" t="n">
        <f aca="false">0.03*H679</f>
        <v>42.03</v>
      </c>
      <c r="H679" s="148" t="n">
        <f aca="false">T679</f>
        <v>1401</v>
      </c>
      <c r="I679" s="148" t="n">
        <f aca="false">0.5*C679</f>
        <v>749.535</v>
      </c>
      <c r="J679" s="25"/>
      <c r="K679" s="25"/>
      <c r="L679" s="25"/>
      <c r="M679" s="25"/>
      <c r="N679" s="25"/>
      <c r="O679" s="148" t="n">
        <v>72609</v>
      </c>
      <c r="P679" s="148" t="n">
        <v>74010</v>
      </c>
      <c r="Q679" s="204"/>
      <c r="R679" s="652"/>
      <c r="S679" s="148" t="n">
        <v>1</v>
      </c>
      <c r="T679" s="148" t="n">
        <f aca="false">(P679-O679)*S679</f>
        <v>1401</v>
      </c>
      <c r="U679" s="640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1069</v>
      </c>
      <c r="C680" s="148" t="n">
        <f aca="false">H680+E680</f>
        <v>1675.62</v>
      </c>
      <c r="D680" s="149"/>
      <c r="E680" s="148" t="n">
        <f aca="false">F680+G680</f>
        <v>109.62</v>
      </c>
      <c r="F680" s="148" t="n">
        <f aca="false">0.04*T680</f>
        <v>62.64</v>
      </c>
      <c r="G680" s="148" t="n">
        <f aca="false">0.03*T680</f>
        <v>46.98</v>
      </c>
      <c r="H680" s="148" t="n">
        <f aca="false">T680</f>
        <v>1566</v>
      </c>
      <c r="I680" s="148" t="n">
        <f aca="false">H680*0.5</f>
        <v>783</v>
      </c>
      <c r="J680" s="162"/>
      <c r="K680" s="162"/>
      <c r="L680" s="162"/>
      <c r="M680" s="162"/>
      <c r="N680" s="162"/>
      <c r="O680" s="149" t="n">
        <v>41568</v>
      </c>
      <c r="P680" s="149" t="n">
        <v>43134</v>
      </c>
      <c r="Q680" s="466"/>
      <c r="R680" s="498"/>
      <c r="S680" s="149" t="n">
        <v>1</v>
      </c>
      <c r="T680" s="148" t="n">
        <f aca="false">(P680-O680)*S680</f>
        <v>1566</v>
      </c>
      <c r="U680" s="640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668.75</v>
      </c>
      <c r="D681" s="149"/>
      <c r="E681" s="148" t="n">
        <f aca="false">F681+G681</f>
        <v>43.75</v>
      </c>
      <c r="F681" s="148" t="n">
        <f aca="false">0.04*T681</f>
        <v>25</v>
      </c>
      <c r="G681" s="148" t="n">
        <f aca="false">0.03*T681</f>
        <v>18.75</v>
      </c>
      <c r="H681" s="148" t="n">
        <f aca="false">T681</f>
        <v>625</v>
      </c>
      <c r="I681" s="148" t="n">
        <f aca="false">H681*0.5</f>
        <v>312.5</v>
      </c>
      <c r="J681" s="162"/>
      <c r="K681" s="162"/>
      <c r="L681" s="162"/>
      <c r="M681" s="162"/>
      <c r="N681" s="162"/>
      <c r="O681" s="149" t="n">
        <v>55109</v>
      </c>
      <c r="P681" s="149" t="n">
        <v>55734</v>
      </c>
      <c r="Q681" s="466"/>
      <c r="R681" s="498"/>
      <c r="S681" s="149" t="n">
        <v>1</v>
      </c>
      <c r="T681" s="148" t="n">
        <f aca="false">(P681-O681)*S681</f>
        <v>625</v>
      </c>
      <c r="U681" s="640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1361.04</v>
      </c>
      <c r="D682" s="149"/>
      <c r="E682" s="148" t="n">
        <f aca="false">F682+G682</f>
        <v>89.04</v>
      </c>
      <c r="F682" s="148" t="n">
        <f aca="false">0.04*T682</f>
        <v>50.88</v>
      </c>
      <c r="G682" s="148" t="n">
        <f aca="false">0.03*T682</f>
        <v>38.16</v>
      </c>
      <c r="H682" s="148" t="n">
        <f aca="false">T682</f>
        <v>1272</v>
      </c>
      <c r="I682" s="148" t="n">
        <f aca="false">H682*0.5</f>
        <v>636</v>
      </c>
      <c r="J682" s="162"/>
      <c r="K682" s="162"/>
      <c r="L682" s="162"/>
      <c r="M682" s="162"/>
      <c r="N682" s="162"/>
      <c r="O682" s="149" t="n">
        <v>176856</v>
      </c>
      <c r="P682" s="149" t="n">
        <v>178128</v>
      </c>
      <c r="Q682" s="466"/>
      <c r="R682" s="498"/>
      <c r="S682" s="149" t="n">
        <v>1</v>
      </c>
      <c r="T682" s="148" t="n">
        <f aca="false">(P682-O682)*S682</f>
        <v>1272</v>
      </c>
      <c r="U682" s="640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1114.94</v>
      </c>
      <c r="D683" s="149"/>
      <c r="E683" s="148" t="n">
        <f aca="false">F683+G683</f>
        <v>72.94</v>
      </c>
      <c r="F683" s="148" t="n">
        <f aca="false">0.04*T683</f>
        <v>41.68</v>
      </c>
      <c r="G683" s="148" t="n">
        <f aca="false">0.03*T683</f>
        <v>31.26</v>
      </c>
      <c r="H683" s="148" t="n">
        <f aca="false">T683</f>
        <v>1042</v>
      </c>
      <c r="I683" s="148" t="n">
        <f aca="false">H683*0.5</f>
        <v>521</v>
      </c>
      <c r="J683" s="25"/>
      <c r="K683" s="25"/>
      <c r="L683" s="25"/>
      <c r="M683" s="25"/>
      <c r="N683" s="25"/>
      <c r="O683" s="148" t="n">
        <v>56958</v>
      </c>
      <c r="P683" s="148" t="n">
        <v>58000</v>
      </c>
      <c r="Q683" s="463"/>
      <c r="R683" s="498"/>
      <c r="S683" s="239" t="n">
        <v>1</v>
      </c>
      <c r="T683" s="148" t="n">
        <f aca="false">(P683-O683)*S683</f>
        <v>1042</v>
      </c>
      <c r="U683" s="640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383.06</v>
      </c>
      <c r="D684" s="149"/>
      <c r="E684" s="148" t="n">
        <f aca="false">F684+G684</f>
        <v>25.06</v>
      </c>
      <c r="F684" s="148" t="n">
        <f aca="false">0.04*T684</f>
        <v>14.32</v>
      </c>
      <c r="G684" s="148" t="n">
        <f aca="false">0.03*T684</f>
        <v>10.74</v>
      </c>
      <c r="H684" s="148" t="n">
        <f aca="false">T684</f>
        <v>358</v>
      </c>
      <c r="I684" s="148" t="n">
        <f aca="false">H684*0.5</f>
        <v>179</v>
      </c>
      <c r="J684" s="25"/>
      <c r="K684" s="25"/>
      <c r="L684" s="25"/>
      <c r="M684" s="25"/>
      <c r="N684" s="25"/>
      <c r="O684" s="148" t="n">
        <v>32940</v>
      </c>
      <c r="P684" s="148" t="n">
        <v>33298</v>
      </c>
      <c r="Q684" s="463"/>
      <c r="R684" s="498"/>
      <c r="S684" s="239" t="n">
        <v>1</v>
      </c>
      <c r="T684" s="148" t="n">
        <f aca="false">(P684-O684)*S684</f>
        <v>358</v>
      </c>
      <c r="U684" s="640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438.7</v>
      </c>
      <c r="D685" s="149"/>
      <c r="E685" s="148" t="n">
        <f aca="false">F685+G685</f>
        <v>28.7</v>
      </c>
      <c r="F685" s="148" t="n">
        <f aca="false">0.04*T685</f>
        <v>16.4</v>
      </c>
      <c r="G685" s="148" t="n">
        <f aca="false">0.03*T685</f>
        <v>12.3</v>
      </c>
      <c r="H685" s="148" t="n">
        <f aca="false">T685</f>
        <v>410</v>
      </c>
      <c r="I685" s="148" t="n">
        <f aca="false">H685*0.5</f>
        <v>205</v>
      </c>
      <c r="J685" s="25"/>
      <c r="K685" s="25"/>
      <c r="L685" s="25"/>
      <c r="M685" s="25"/>
      <c r="N685" s="25"/>
      <c r="O685" s="148" t="n">
        <v>16343</v>
      </c>
      <c r="P685" s="148" t="n">
        <v>16753</v>
      </c>
      <c r="Q685" s="463"/>
      <c r="R685" s="498"/>
      <c r="S685" s="239" t="n">
        <v>1</v>
      </c>
      <c r="T685" s="148" t="n">
        <f aca="false">(P685-O685)*S685</f>
        <v>410</v>
      </c>
      <c r="U685" s="640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 t="s">
        <v>1076</v>
      </c>
      <c r="C686" s="148" t="n">
        <f aca="false">H686+E686</f>
        <v>1120.29</v>
      </c>
      <c r="D686" s="149"/>
      <c r="E686" s="148" t="n">
        <f aca="false">F686+G686</f>
        <v>73.29</v>
      </c>
      <c r="F686" s="148" t="n">
        <f aca="false">0.04*T686</f>
        <v>41.88</v>
      </c>
      <c r="G686" s="148" t="n">
        <f aca="false">0.03*T686</f>
        <v>31.41</v>
      </c>
      <c r="H686" s="148" t="n">
        <f aca="false">T686</f>
        <v>1047</v>
      </c>
      <c r="I686" s="148" t="n">
        <f aca="false">H686*0.5</f>
        <v>523.5</v>
      </c>
      <c r="J686" s="25"/>
      <c r="K686" s="25"/>
      <c r="L686" s="25"/>
      <c r="M686" s="25"/>
      <c r="N686" s="25"/>
      <c r="O686" s="148" t="n">
        <v>241492</v>
      </c>
      <c r="P686" s="148" t="n">
        <v>242539</v>
      </c>
      <c r="Q686" s="463"/>
      <c r="R686" s="498"/>
      <c r="S686" s="239" t="n">
        <v>1</v>
      </c>
      <c r="T686" s="148" t="n">
        <f aca="false">(P686-O686)*S686</f>
        <v>1047</v>
      </c>
      <c r="U686" s="640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640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640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669.82</v>
      </c>
      <c r="D689" s="149"/>
      <c r="E689" s="148" t="n">
        <f aca="false">F689+G689</f>
        <v>43.82</v>
      </c>
      <c r="F689" s="148" t="n">
        <f aca="false">0.04*T689</f>
        <v>25.04</v>
      </c>
      <c r="G689" s="148" t="n">
        <f aca="false">0.03*T689</f>
        <v>18.78</v>
      </c>
      <c r="H689" s="148" t="n">
        <f aca="false">T689</f>
        <v>626</v>
      </c>
      <c r="I689" s="148" t="n">
        <f aca="false">H689*0.5</f>
        <v>313</v>
      </c>
      <c r="J689" s="25"/>
      <c r="K689" s="25"/>
      <c r="L689" s="25"/>
      <c r="M689" s="25"/>
      <c r="N689" s="25"/>
      <c r="O689" s="148" t="n">
        <v>42422</v>
      </c>
      <c r="P689" s="148" t="n">
        <v>43048</v>
      </c>
      <c r="Q689" s="463"/>
      <c r="R689" s="498"/>
      <c r="S689" s="239" t="n">
        <v>1</v>
      </c>
      <c r="T689" s="148" t="n">
        <f aca="false">(P689-O689)*S689</f>
        <v>626</v>
      </c>
      <c r="U689" s="640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640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1" t="s">
        <v>786</v>
      </c>
      <c r="C693" s="148" t="n">
        <f aca="false">H693+E693</f>
        <v>3759.98</v>
      </c>
      <c r="D693" s="149"/>
      <c r="E693" s="148" t="n">
        <f aca="false">F693+G693</f>
        <v>245.98</v>
      </c>
      <c r="F693" s="148" t="n">
        <f aca="false">0.04*T693</f>
        <v>140.56</v>
      </c>
      <c r="G693" s="148" t="n">
        <f aca="false">0.03*T693</f>
        <v>105.42</v>
      </c>
      <c r="H693" s="148" t="n">
        <f aca="false">T693</f>
        <v>3514</v>
      </c>
      <c r="I693" s="148" t="n">
        <f aca="false">H693*0.5</f>
        <v>1757</v>
      </c>
      <c r="J693" s="25"/>
      <c r="K693" s="25"/>
      <c r="L693" s="25"/>
      <c r="M693" s="25"/>
      <c r="N693" s="25"/>
      <c r="O693" s="148" t="n">
        <v>53022</v>
      </c>
      <c r="P693" s="148" t="n">
        <v>56536</v>
      </c>
      <c r="Q693" s="463"/>
      <c r="R693" s="498"/>
      <c r="S693" s="239" t="n">
        <v>1</v>
      </c>
      <c r="T693" s="148" t="n">
        <f aca="false">(P693-O693)*S693</f>
        <v>3514</v>
      </c>
      <c r="U693" s="640" t="s">
        <v>1079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9852.56</v>
      </c>
      <c r="D694" s="149"/>
      <c r="E694" s="148" t="n">
        <f aca="false">F694+G694</f>
        <v>644.56</v>
      </c>
      <c r="F694" s="148" t="n">
        <f aca="false">0.04*T694</f>
        <v>368.32</v>
      </c>
      <c r="G694" s="148" t="n">
        <f aca="false">0.03*T694</f>
        <v>276.24</v>
      </c>
      <c r="H694" s="148" t="n">
        <f aca="false">T694</f>
        <v>9208</v>
      </c>
      <c r="I694" s="148" t="n">
        <f aca="false">H694*0.5</f>
        <v>4604</v>
      </c>
      <c r="J694" s="25"/>
      <c r="K694" s="25"/>
      <c r="L694" s="25"/>
      <c r="M694" s="25"/>
      <c r="N694" s="25"/>
      <c r="O694" s="148" t="n">
        <v>83460</v>
      </c>
      <c r="P694" s="148" t="n">
        <v>92668</v>
      </c>
      <c r="Q694" s="463"/>
      <c r="R694" s="498"/>
      <c r="S694" s="239" t="n">
        <v>1</v>
      </c>
      <c r="T694" s="148" t="n">
        <f aca="false">(P694-O694)*S694</f>
        <v>9208</v>
      </c>
      <c r="U694" s="640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28.89</v>
      </c>
      <c r="D696" s="149"/>
      <c r="E696" s="148" t="n">
        <f aca="false">F696+G696</f>
        <v>1.89</v>
      </c>
      <c r="F696" s="148" t="n">
        <f aca="false">0.04*T696</f>
        <v>1.08</v>
      </c>
      <c r="G696" s="148" t="n">
        <f aca="false">0.03*T696</f>
        <v>0.81</v>
      </c>
      <c r="H696" s="148" t="n">
        <f aca="false">T696</f>
        <v>27</v>
      </c>
      <c r="I696" s="148" t="n">
        <f aca="false">H696*0.5</f>
        <v>13.5</v>
      </c>
      <c r="J696" s="25"/>
      <c r="K696" s="25"/>
      <c r="L696" s="25"/>
      <c r="M696" s="25"/>
      <c r="N696" s="25"/>
      <c r="O696" s="148" t="n">
        <v>63598</v>
      </c>
      <c r="P696" s="148" t="n">
        <v>64667</v>
      </c>
      <c r="Q696" s="463"/>
      <c r="R696" s="498"/>
      <c r="S696" s="239" t="n">
        <v>1</v>
      </c>
      <c r="T696" s="148" t="n">
        <f aca="false">(P696-O696)*S696-T683</f>
        <v>27</v>
      </c>
      <c r="U696" s="640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36764.13</v>
      </c>
      <c r="D706" s="465"/>
      <c r="E706" s="190"/>
      <c r="F706" s="190"/>
      <c r="G706" s="190"/>
      <c r="H706" s="190"/>
      <c r="I706" s="190" t="n">
        <f aca="false">SUM(I657:I691)</f>
        <v>10854.035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1354993.75868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191138.176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60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8076</v>
      </c>
      <c r="P719" s="148" t="n">
        <v>8136</v>
      </c>
      <c r="Q719" s="204"/>
      <c r="R719" s="514"/>
      <c r="S719" s="239" t="n">
        <v>1</v>
      </c>
      <c r="T719" s="148" t="n">
        <f aca="false">(P719-O719)*S719</f>
        <v>60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680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123350</v>
      </c>
      <c r="P720" s="148" t="n">
        <v>124030</v>
      </c>
      <c r="Q720" s="204"/>
      <c r="R720" s="514"/>
      <c r="S720" s="401" t="n">
        <v>1</v>
      </c>
      <c r="T720" s="148" t="n">
        <f aca="false">(P720-O720)*S720</f>
        <v>680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40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14910</v>
      </c>
      <c r="P721" s="148" t="n">
        <v>14950</v>
      </c>
      <c r="Q721" s="204"/>
      <c r="R721" s="514"/>
      <c r="S721" s="401" t="n">
        <v>1</v>
      </c>
      <c r="T721" s="148" t="n">
        <f aca="false">(P721-O721)*S721</f>
        <v>40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1080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89430</v>
      </c>
      <c r="P722" s="149" t="n">
        <v>90510</v>
      </c>
      <c r="Q722" s="204"/>
      <c r="R722" s="514"/>
      <c r="S722" s="401" t="n">
        <v>1</v>
      </c>
      <c r="T722" s="148" t="n">
        <f aca="false">(P722-O722)*S722</f>
        <v>1080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203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51039</v>
      </c>
      <c r="P723" s="148" t="n">
        <v>51242</v>
      </c>
      <c r="Q723" s="204"/>
      <c r="R723" s="514"/>
      <c r="S723" s="239" t="n">
        <v>1</v>
      </c>
      <c r="T723" s="148" t="n">
        <f aca="false">(P723-O723)*S723</f>
        <v>203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801</v>
      </c>
      <c r="C724" s="190" t="n">
        <f aca="false">T724</f>
        <v>832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7944</v>
      </c>
      <c r="P724" s="148" t="n">
        <v>8776</v>
      </c>
      <c r="Q724" s="237"/>
      <c r="R724" s="238"/>
      <c r="S724" s="239" t="n">
        <v>1</v>
      </c>
      <c r="T724" s="148" t="n">
        <f aca="false">P724-O724</f>
        <v>832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2215</v>
      </c>
      <c r="D726" s="148" t="n">
        <f aca="false">D720+D724</f>
        <v>680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1387753.75868</v>
      </c>
      <c r="D729" s="190" t="n">
        <f aca="false">D709+D726</f>
        <v>680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191138.176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8" colorId="64" zoomScale="40" zoomScaleNormal="40" zoomScalePageLayoutView="100" workbookViewId="0">
      <selection pane="topLeft" activeCell="O83" activeCellId="0" sqref="O8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1082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2482.4</v>
      </c>
      <c r="C33" s="393"/>
      <c r="D33" s="393" t="n">
        <f aca="false">E33+F33</f>
        <v>162.4</v>
      </c>
      <c r="E33" s="393" t="n">
        <f aca="false">0.04*G33</f>
        <v>92.8</v>
      </c>
      <c r="F33" s="393" t="n">
        <f aca="false">0.03*G33</f>
        <v>69.6</v>
      </c>
      <c r="G33" s="393" t="n">
        <f aca="false">S33</f>
        <v>2320</v>
      </c>
      <c r="H33" s="393" t="n">
        <f aca="false">0.6*B33</f>
        <v>1489.44</v>
      </c>
      <c r="I33" s="532"/>
      <c r="J33" s="532"/>
      <c r="K33" s="532"/>
      <c r="L33" s="532"/>
      <c r="M33" s="532"/>
      <c r="N33" s="393" t="n">
        <v>4673</v>
      </c>
      <c r="O33" s="393" t="n">
        <v>4731</v>
      </c>
      <c r="P33" s="390"/>
      <c r="Q33" s="392"/>
      <c r="R33" s="533" t="n">
        <v>40</v>
      </c>
      <c r="S33" s="393" t="n">
        <f aca="false">(O33-N33)*R33</f>
        <v>2320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3081.6</v>
      </c>
      <c r="C34" s="393"/>
      <c r="D34" s="393" t="n">
        <f aca="false">E34+F34</f>
        <v>201.6</v>
      </c>
      <c r="E34" s="393" t="n">
        <f aca="false">0.04*G34</f>
        <v>115.2</v>
      </c>
      <c r="F34" s="393" t="n">
        <f aca="false">0.03*G34</f>
        <v>86.4</v>
      </c>
      <c r="G34" s="393" t="n">
        <f aca="false">S34</f>
        <v>2880</v>
      </c>
      <c r="H34" s="393" t="n">
        <f aca="false">0.6*B34</f>
        <v>1848.96</v>
      </c>
      <c r="I34" s="532"/>
      <c r="J34" s="532"/>
      <c r="K34" s="532"/>
      <c r="L34" s="532"/>
      <c r="M34" s="532"/>
      <c r="N34" s="393" t="n">
        <v>4244</v>
      </c>
      <c r="O34" s="393" t="n">
        <v>4316</v>
      </c>
      <c r="P34" s="390"/>
      <c r="Q34" s="392"/>
      <c r="R34" s="533" t="n">
        <v>40</v>
      </c>
      <c r="S34" s="393" t="n">
        <f aca="false">(O34-N34)*R34</f>
        <v>2880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3381.2</v>
      </c>
      <c r="C35" s="393"/>
      <c r="D35" s="393" t="n">
        <f aca="false">E35+F35</f>
        <v>221.2</v>
      </c>
      <c r="E35" s="393" t="n">
        <f aca="false">0.04*G35</f>
        <v>126.4</v>
      </c>
      <c r="F35" s="393" t="n">
        <f aca="false">0.03*G35</f>
        <v>94.8</v>
      </c>
      <c r="G35" s="393" t="n">
        <f aca="false">S35</f>
        <v>3160</v>
      </c>
      <c r="H35" s="393" t="n">
        <f aca="false">0.6*B35</f>
        <v>2028.72</v>
      </c>
      <c r="I35" s="532"/>
      <c r="J35" s="532"/>
      <c r="K35" s="532"/>
      <c r="L35" s="532"/>
      <c r="M35" s="532"/>
      <c r="N35" s="393" t="n">
        <v>4722</v>
      </c>
      <c r="O35" s="393" t="n">
        <v>4801</v>
      </c>
      <c r="P35" s="390"/>
      <c r="Q35" s="392"/>
      <c r="R35" s="533" t="n">
        <v>40</v>
      </c>
      <c r="S35" s="393" t="n">
        <f aca="false">(O35-N35)*R35</f>
        <v>3160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20415.6</v>
      </c>
      <c r="C36" s="393"/>
      <c r="D36" s="393" t="n">
        <f aca="false">E36+F36</f>
        <v>1335.6</v>
      </c>
      <c r="E36" s="393" t="n">
        <f aca="false">0.04*G36</f>
        <v>763.2</v>
      </c>
      <c r="F36" s="393" t="n">
        <f aca="false">0.03*G36</f>
        <v>572.4</v>
      </c>
      <c r="G36" s="393" t="n">
        <f aca="false">S36</f>
        <v>19080</v>
      </c>
      <c r="H36" s="393" t="n">
        <f aca="false">0.6*B36</f>
        <v>12249.36</v>
      </c>
      <c r="I36" s="532"/>
      <c r="J36" s="532"/>
      <c r="K36" s="532"/>
      <c r="L36" s="532"/>
      <c r="M36" s="532"/>
      <c r="N36" s="393" t="n">
        <v>15650</v>
      </c>
      <c r="O36" s="393" t="n">
        <v>16127</v>
      </c>
      <c r="P36" s="390"/>
      <c r="Q36" s="392"/>
      <c r="R36" s="533" t="n">
        <v>40</v>
      </c>
      <c r="S36" s="393" t="n">
        <f aca="false">(O36-N36)*R36</f>
        <v>19080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2140</v>
      </c>
      <c r="C37" s="393"/>
      <c r="D37" s="393" t="n">
        <f aca="false">E37+F37</f>
        <v>140</v>
      </c>
      <c r="E37" s="393" t="n">
        <f aca="false">0.04*G37</f>
        <v>80</v>
      </c>
      <c r="F37" s="393" t="n">
        <f aca="false">0.03*G37</f>
        <v>60</v>
      </c>
      <c r="G37" s="393" t="n">
        <f aca="false">S37</f>
        <v>2000</v>
      </c>
      <c r="H37" s="393" t="n">
        <f aca="false">0.6*B37</f>
        <v>1284</v>
      </c>
      <c r="I37" s="532"/>
      <c r="J37" s="532"/>
      <c r="K37" s="532"/>
      <c r="L37" s="532"/>
      <c r="M37" s="532"/>
      <c r="N37" s="393" t="n">
        <v>6471</v>
      </c>
      <c r="O37" s="393" t="n">
        <v>6521</v>
      </c>
      <c r="P37" s="390"/>
      <c r="Q37" s="392"/>
      <c r="R37" s="533" t="n">
        <v>40</v>
      </c>
      <c r="S37" s="393" t="n">
        <f aca="false">(O37-N37)*R37</f>
        <v>2000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834.6</v>
      </c>
      <c r="C38" s="393"/>
      <c r="D38" s="393" t="n">
        <f aca="false">E38+F38</f>
        <v>54.6</v>
      </c>
      <c r="E38" s="393" t="n">
        <f aca="false">0.04*G38</f>
        <v>31.2</v>
      </c>
      <c r="F38" s="393" t="n">
        <f aca="false">0.03*G38</f>
        <v>23.4</v>
      </c>
      <c r="G38" s="393" t="n">
        <f aca="false">S38</f>
        <v>780</v>
      </c>
      <c r="H38" s="393" t="n">
        <f aca="false">0.6*B38</f>
        <v>500.76</v>
      </c>
      <c r="I38" s="532"/>
      <c r="J38" s="532"/>
      <c r="K38" s="532"/>
      <c r="L38" s="532"/>
      <c r="M38" s="532"/>
      <c r="N38" s="393" t="n">
        <v>711</v>
      </c>
      <c r="O38" s="393" t="n">
        <v>737</v>
      </c>
      <c r="P38" s="390"/>
      <c r="Q38" s="392"/>
      <c r="R38" s="533" t="n">
        <v>30</v>
      </c>
      <c r="S38" s="393" t="n">
        <f aca="false">(O38-N38)*R38</f>
        <v>780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2610.8</v>
      </c>
      <c r="C39" s="393"/>
      <c r="D39" s="393" t="n">
        <f aca="false">E39+F39</f>
        <v>170.8</v>
      </c>
      <c r="E39" s="393" t="n">
        <f aca="false">0.04*G39</f>
        <v>97.6</v>
      </c>
      <c r="F39" s="393" t="n">
        <f aca="false">0.03*G39</f>
        <v>73.2</v>
      </c>
      <c r="G39" s="393" t="n">
        <f aca="false">S39</f>
        <v>2440</v>
      </c>
      <c r="H39" s="393" t="n">
        <f aca="false">0.6*B39</f>
        <v>1566.48</v>
      </c>
      <c r="I39" s="532"/>
      <c r="J39" s="532"/>
      <c r="K39" s="532"/>
      <c r="L39" s="532"/>
      <c r="M39" s="532"/>
      <c r="N39" s="393" t="n">
        <v>4153</v>
      </c>
      <c r="O39" s="393" t="n">
        <v>4214</v>
      </c>
      <c r="P39" s="390"/>
      <c r="Q39" s="392"/>
      <c r="R39" s="533" t="n">
        <v>40</v>
      </c>
      <c r="S39" s="393" t="n">
        <f aca="false">(O39-N39)*R39</f>
        <v>2440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3894.8</v>
      </c>
      <c r="C40" s="393"/>
      <c r="D40" s="393" t="n">
        <f aca="false">E40+F40</f>
        <v>254.8</v>
      </c>
      <c r="E40" s="393" t="n">
        <f aca="false">0.04*G40</f>
        <v>145.6</v>
      </c>
      <c r="F40" s="393" t="n">
        <f aca="false">0.03*G40</f>
        <v>109.2</v>
      </c>
      <c r="G40" s="393" t="n">
        <f aca="false">S40</f>
        <v>3640</v>
      </c>
      <c r="H40" s="393" t="n">
        <f aca="false">0.6*B40</f>
        <v>2336.88</v>
      </c>
      <c r="I40" s="532"/>
      <c r="J40" s="532"/>
      <c r="K40" s="532"/>
      <c r="L40" s="532"/>
      <c r="M40" s="532"/>
      <c r="N40" s="393" t="n">
        <v>5023</v>
      </c>
      <c r="O40" s="393" t="n">
        <v>5114</v>
      </c>
      <c r="P40" s="390"/>
      <c r="Q40" s="392"/>
      <c r="R40" s="533" t="n">
        <v>40</v>
      </c>
      <c r="S40" s="393" t="n">
        <f aca="false">(O40-N40)*R40</f>
        <v>3640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4280</v>
      </c>
      <c r="C41" s="393"/>
      <c r="D41" s="393" t="n">
        <f aca="false">E41+F41</f>
        <v>280</v>
      </c>
      <c r="E41" s="393" t="n">
        <f aca="false">0.04*G41</f>
        <v>160</v>
      </c>
      <c r="F41" s="393" t="n">
        <f aca="false">0.03*G41</f>
        <v>120</v>
      </c>
      <c r="G41" s="393" t="n">
        <f aca="false">S41</f>
        <v>4000</v>
      </c>
      <c r="H41" s="393" t="n">
        <f aca="false">0.6*B41</f>
        <v>2568</v>
      </c>
      <c r="I41" s="532"/>
      <c r="J41" s="532"/>
      <c r="K41" s="532"/>
      <c r="L41" s="532"/>
      <c r="M41" s="532"/>
      <c r="N41" s="393" t="n">
        <v>8621</v>
      </c>
      <c r="O41" s="393" t="n">
        <v>8721</v>
      </c>
      <c r="P41" s="390"/>
      <c r="Q41" s="392"/>
      <c r="R41" s="533" t="n">
        <v>40</v>
      </c>
      <c r="S41" s="393" t="n">
        <f aca="false">(O41-N41)*R41</f>
        <v>4000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1712</v>
      </c>
      <c r="C42" s="393"/>
      <c r="D42" s="393" t="n">
        <f aca="false">E42+F42</f>
        <v>112</v>
      </c>
      <c r="E42" s="393" t="n">
        <f aca="false">0.04*G42</f>
        <v>64</v>
      </c>
      <c r="F42" s="393" t="n">
        <f aca="false">0.03*G42</f>
        <v>48</v>
      </c>
      <c r="G42" s="393" t="n">
        <f aca="false">S42</f>
        <v>1600</v>
      </c>
      <c r="H42" s="393" t="n">
        <f aca="false">0.6*B42</f>
        <v>1027.2</v>
      </c>
      <c r="I42" s="532"/>
      <c r="J42" s="532"/>
      <c r="K42" s="532"/>
      <c r="L42" s="532"/>
      <c r="M42" s="532"/>
      <c r="N42" s="393" t="n">
        <v>1996</v>
      </c>
      <c r="O42" s="393" t="n">
        <v>2036</v>
      </c>
      <c r="P42" s="390"/>
      <c r="Q42" s="392"/>
      <c r="R42" s="533" t="n">
        <v>40</v>
      </c>
      <c r="S42" s="393" t="n">
        <f aca="false">(O42-N42)*R42</f>
        <v>1600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5.1" hidden="false" customHeight="true" outlineLevel="0" collapsed="false">
      <c r="A43" s="531" t="s">
        <v>814</v>
      </c>
      <c r="B43" s="393" t="n">
        <f aca="false">G43+D43</f>
        <v>1540.8</v>
      </c>
      <c r="C43" s="393"/>
      <c r="D43" s="393" t="n">
        <f aca="false">E43+F43</f>
        <v>100.8</v>
      </c>
      <c r="E43" s="393" t="n">
        <f aca="false">0.04*G43</f>
        <v>57.6</v>
      </c>
      <c r="F43" s="393" t="n">
        <f aca="false">0.03*G43</f>
        <v>43.2</v>
      </c>
      <c r="G43" s="393" t="n">
        <f aca="false">S43</f>
        <v>1440</v>
      </c>
      <c r="H43" s="393" t="n">
        <f aca="false">0.6*B43</f>
        <v>924.48</v>
      </c>
      <c r="I43" s="532"/>
      <c r="J43" s="532"/>
      <c r="K43" s="532"/>
      <c r="L43" s="532"/>
      <c r="M43" s="532"/>
      <c r="N43" s="393" t="n">
        <v>1500</v>
      </c>
      <c r="O43" s="393" t="n">
        <v>1536</v>
      </c>
      <c r="P43" s="390"/>
      <c r="Q43" s="392"/>
      <c r="R43" s="533" t="n">
        <v>40</v>
      </c>
      <c r="S43" s="393" t="n">
        <f aca="false">(O43-N43)*R43</f>
        <v>1440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5.1" hidden="false" customHeight="true" outlineLevel="0" collapsed="false">
      <c r="A44" s="534" t="s">
        <v>815</v>
      </c>
      <c r="B44" s="535" t="n">
        <f aca="false">G44+D44</f>
        <v>10443.2</v>
      </c>
      <c r="C44" s="535"/>
      <c r="D44" s="535" t="n">
        <f aca="false">E44+F44</f>
        <v>683.2</v>
      </c>
      <c r="E44" s="535" t="n">
        <f aca="false">0.04*G44</f>
        <v>390.4</v>
      </c>
      <c r="F44" s="535" t="n">
        <f aca="false">0.03*G44</f>
        <v>292.8</v>
      </c>
      <c r="G44" s="535" t="n">
        <f aca="false">S44</f>
        <v>9760</v>
      </c>
      <c r="H44" s="535" t="n">
        <f aca="false">0.6*B44</f>
        <v>6265.92</v>
      </c>
      <c r="I44" s="536"/>
      <c r="J44" s="536"/>
      <c r="K44" s="536"/>
      <c r="L44" s="536"/>
      <c r="M44" s="536"/>
      <c r="N44" s="535" t="n">
        <v>28052</v>
      </c>
      <c r="O44" s="535" t="n">
        <v>28296</v>
      </c>
      <c r="P44" s="537"/>
      <c r="Q44" s="538"/>
      <c r="R44" s="539" t="n">
        <v>40</v>
      </c>
      <c r="S44" s="535" t="n">
        <f aca="false">(O44-N44)*R44</f>
        <v>9760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18190</v>
      </c>
      <c r="C45" s="393"/>
      <c r="D45" s="393" t="n">
        <f aca="false">E45+F45</f>
        <v>1190</v>
      </c>
      <c r="E45" s="393" t="n">
        <f aca="false">0.04*G45</f>
        <v>680</v>
      </c>
      <c r="F45" s="393" t="n">
        <f aca="false">0.03*G45</f>
        <v>510</v>
      </c>
      <c r="G45" s="393" t="n">
        <f aca="false">S45</f>
        <v>17000</v>
      </c>
      <c r="H45" s="393" t="n">
        <f aca="false">0.6*B45</f>
        <v>10914</v>
      </c>
      <c r="I45" s="532"/>
      <c r="J45" s="532"/>
      <c r="K45" s="532"/>
      <c r="L45" s="532"/>
      <c r="M45" s="532"/>
      <c r="N45" s="393" t="n">
        <v>23500</v>
      </c>
      <c r="O45" s="393" t="n">
        <v>23925</v>
      </c>
      <c r="P45" s="390"/>
      <c r="Q45" s="392"/>
      <c r="R45" s="533" t="n">
        <v>40</v>
      </c>
      <c r="S45" s="393" t="n">
        <f aca="false">(O45-N45)*R45</f>
        <v>17000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14124</v>
      </c>
      <c r="C46" s="393"/>
      <c r="D46" s="393" t="n">
        <f aca="false">E46+F46</f>
        <v>924</v>
      </c>
      <c r="E46" s="393" t="n">
        <f aca="false">0.04*G46</f>
        <v>528</v>
      </c>
      <c r="F46" s="393" t="n">
        <f aca="false">0.03*G46</f>
        <v>396</v>
      </c>
      <c r="G46" s="393" t="n">
        <f aca="false">S46</f>
        <v>13200</v>
      </c>
      <c r="H46" s="393" t="n">
        <f aca="false">0.6*B46</f>
        <v>8474.4</v>
      </c>
      <c r="I46" s="532"/>
      <c r="J46" s="532"/>
      <c r="K46" s="532"/>
      <c r="L46" s="532"/>
      <c r="M46" s="532"/>
      <c r="N46" s="393" t="n">
        <v>17815</v>
      </c>
      <c r="O46" s="393" t="n">
        <v>18145</v>
      </c>
      <c r="P46" s="390"/>
      <c r="Q46" s="392"/>
      <c r="R46" s="533" t="n">
        <v>40</v>
      </c>
      <c r="S46" s="393" t="n">
        <f aca="false">(O46-N46)*R46</f>
        <v>13200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1412.4</v>
      </c>
      <c r="C47" s="393"/>
      <c r="D47" s="393" t="n">
        <f aca="false">E47+F47</f>
        <v>92.4</v>
      </c>
      <c r="E47" s="393" t="n">
        <f aca="false">0.04*G47</f>
        <v>52.8</v>
      </c>
      <c r="F47" s="393" t="n">
        <f aca="false">0.03*G47</f>
        <v>39.6</v>
      </c>
      <c r="G47" s="393" t="n">
        <f aca="false">S47</f>
        <v>1320</v>
      </c>
      <c r="H47" s="393" t="n">
        <f aca="false">0.6*B47</f>
        <v>847.44</v>
      </c>
      <c r="I47" s="532"/>
      <c r="J47" s="532"/>
      <c r="K47" s="532"/>
      <c r="L47" s="532"/>
      <c r="M47" s="532"/>
      <c r="N47" s="393" t="n">
        <v>2658</v>
      </c>
      <c r="O47" s="393" t="n">
        <v>2691</v>
      </c>
      <c r="P47" s="390"/>
      <c r="Q47" s="392"/>
      <c r="R47" s="533" t="n">
        <v>40</v>
      </c>
      <c r="S47" s="393" t="n">
        <f aca="false">(O47-N47)*R47</f>
        <v>1320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28697.4</v>
      </c>
      <c r="C49" s="393"/>
      <c r="D49" s="393" t="n">
        <f aca="false">E49+F49</f>
        <v>1877.4</v>
      </c>
      <c r="E49" s="393" t="n">
        <f aca="false">0.04*G49</f>
        <v>1072.8</v>
      </c>
      <c r="F49" s="393" t="n">
        <f aca="false">0.03*G49</f>
        <v>804.6</v>
      </c>
      <c r="G49" s="393" t="n">
        <f aca="false">S49</f>
        <v>26820</v>
      </c>
      <c r="H49" s="393" t="n">
        <f aca="false">0.6*B49</f>
        <v>17218.44</v>
      </c>
      <c r="I49" s="532"/>
      <c r="J49" s="532"/>
      <c r="K49" s="532"/>
      <c r="L49" s="532"/>
      <c r="M49" s="532"/>
      <c r="N49" s="393" t="n">
        <v>25163</v>
      </c>
      <c r="O49" s="393" t="n">
        <v>25610</v>
      </c>
      <c r="P49" s="390"/>
      <c r="Q49" s="392"/>
      <c r="R49" s="533" t="n">
        <v>60</v>
      </c>
      <c r="S49" s="393" t="n">
        <f aca="false">(O49-N49)*R49</f>
        <v>26820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3852</v>
      </c>
      <c r="C50" s="393"/>
      <c r="D50" s="393" t="n">
        <f aca="false">E50+F50</f>
        <v>252</v>
      </c>
      <c r="E50" s="393" t="n">
        <f aca="false">0.04*G50</f>
        <v>144</v>
      </c>
      <c r="F50" s="393" t="n">
        <f aca="false">0.03*G50</f>
        <v>108</v>
      </c>
      <c r="G50" s="393" t="n">
        <f aca="false">S50</f>
        <v>3600</v>
      </c>
      <c r="H50" s="393" t="n">
        <f aca="false">0.6*B50</f>
        <v>2311.2</v>
      </c>
      <c r="I50" s="532"/>
      <c r="J50" s="532"/>
      <c r="K50" s="532"/>
      <c r="L50" s="532"/>
      <c r="M50" s="532"/>
      <c r="N50" s="393" t="n">
        <v>3227</v>
      </c>
      <c r="O50" s="393" t="n">
        <v>3317</v>
      </c>
      <c r="P50" s="390"/>
      <c r="Q50" s="392"/>
      <c r="R50" s="533" t="n">
        <v>40</v>
      </c>
      <c r="S50" s="393" t="n">
        <f aca="false">(O50-N50)*R50</f>
        <v>3600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2140</v>
      </c>
      <c r="C51" s="393"/>
      <c r="D51" s="393" t="n">
        <f aca="false">E51+F51</f>
        <v>140</v>
      </c>
      <c r="E51" s="393" t="n">
        <f aca="false">0.04*G51</f>
        <v>80</v>
      </c>
      <c r="F51" s="393" t="n">
        <f aca="false">0.03*G51</f>
        <v>60</v>
      </c>
      <c r="G51" s="393" t="n">
        <f aca="false">S51</f>
        <v>2000</v>
      </c>
      <c r="H51" s="393" t="n">
        <f aca="false">0.6*B51</f>
        <v>1284</v>
      </c>
      <c r="I51" s="532"/>
      <c r="J51" s="532"/>
      <c r="K51" s="532"/>
      <c r="L51" s="532"/>
      <c r="M51" s="532"/>
      <c r="N51" s="393" t="n">
        <v>2558</v>
      </c>
      <c r="O51" s="393" t="n">
        <v>2608</v>
      </c>
      <c r="P51" s="390"/>
      <c r="Q51" s="392"/>
      <c r="R51" s="533" t="n">
        <v>40</v>
      </c>
      <c r="S51" s="393" t="n">
        <f aca="false">(O51-N51)*R51</f>
        <v>2000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2867.6</v>
      </c>
      <c r="C52" s="393"/>
      <c r="D52" s="393" t="n">
        <f aca="false">E52+F52</f>
        <v>187.6</v>
      </c>
      <c r="E52" s="393" t="n">
        <f aca="false">0.04*G52</f>
        <v>107.2</v>
      </c>
      <c r="F52" s="393" t="n">
        <f aca="false">0.03*G52</f>
        <v>80.4</v>
      </c>
      <c r="G52" s="393" t="n">
        <f aca="false">S52</f>
        <v>2680</v>
      </c>
      <c r="H52" s="393" t="n">
        <f aca="false">0.6*B52</f>
        <v>1720.56</v>
      </c>
      <c r="I52" s="532"/>
      <c r="J52" s="532"/>
      <c r="K52" s="532"/>
      <c r="L52" s="532"/>
      <c r="M52" s="532"/>
      <c r="N52" s="393" t="n">
        <v>5258</v>
      </c>
      <c r="O52" s="393" t="n">
        <v>5325</v>
      </c>
      <c r="P52" s="390"/>
      <c r="Q52" s="392"/>
      <c r="R52" s="533" t="n">
        <v>40</v>
      </c>
      <c r="S52" s="393" t="n">
        <f aca="false">(O52-N52)*R52</f>
        <v>2680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12369.2</v>
      </c>
      <c r="C53" s="393"/>
      <c r="D53" s="393" t="n">
        <f aca="false">E53+F53</f>
        <v>809.2</v>
      </c>
      <c r="E53" s="393" t="n">
        <f aca="false">0.04*G53</f>
        <v>462.4</v>
      </c>
      <c r="F53" s="393" t="n">
        <f aca="false">0.03*G53</f>
        <v>346.8</v>
      </c>
      <c r="G53" s="393" t="n">
        <f aca="false">S53</f>
        <v>11560</v>
      </c>
      <c r="H53" s="393" t="n">
        <f aca="false">0.6*B53</f>
        <v>7421.52</v>
      </c>
      <c r="I53" s="532"/>
      <c r="J53" s="532"/>
      <c r="K53" s="532"/>
      <c r="L53" s="532"/>
      <c r="M53" s="532"/>
      <c r="N53" s="393" t="n">
        <v>29983</v>
      </c>
      <c r="O53" s="393" t="n">
        <v>30272</v>
      </c>
      <c r="P53" s="390"/>
      <c r="Q53" s="392"/>
      <c r="R53" s="533" t="n">
        <v>40</v>
      </c>
      <c r="S53" s="393" t="n">
        <f aca="false">(O53-N53)*R53</f>
        <v>11560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7532.8</v>
      </c>
      <c r="C54" s="393"/>
      <c r="D54" s="393" t="n">
        <f aca="false">E54+F54</f>
        <v>492.8</v>
      </c>
      <c r="E54" s="393" t="n">
        <f aca="false">0.04*G54</f>
        <v>281.6</v>
      </c>
      <c r="F54" s="393" t="n">
        <f aca="false">0.03*G54</f>
        <v>211.2</v>
      </c>
      <c r="G54" s="393" t="n">
        <f aca="false">S54</f>
        <v>7040</v>
      </c>
      <c r="H54" s="393" t="n">
        <f aca="false">0.6*B54</f>
        <v>4519.68</v>
      </c>
      <c r="I54" s="532"/>
      <c r="J54" s="532"/>
      <c r="K54" s="532"/>
      <c r="L54" s="532"/>
      <c r="M54" s="532"/>
      <c r="N54" s="393" t="n">
        <v>9402</v>
      </c>
      <c r="O54" s="393" t="n">
        <v>9578</v>
      </c>
      <c r="P54" s="390"/>
      <c r="Q54" s="392"/>
      <c r="R54" s="533" t="n">
        <v>40</v>
      </c>
      <c r="S54" s="393" t="n">
        <f aca="false">(O54-N54)*R54</f>
        <v>7040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1797.6</v>
      </c>
      <c r="C55" s="393"/>
      <c r="D55" s="393" t="n">
        <f aca="false">E55+F55</f>
        <v>117.6</v>
      </c>
      <c r="E55" s="393" t="n">
        <f aca="false">0.04*G55</f>
        <v>67.2</v>
      </c>
      <c r="F55" s="393" t="n">
        <f aca="false">0.03*G55</f>
        <v>50.4</v>
      </c>
      <c r="G55" s="393" t="n">
        <f aca="false">S55</f>
        <v>1680</v>
      </c>
      <c r="H55" s="393" t="n">
        <f aca="false">0.6*B55</f>
        <v>1078.56</v>
      </c>
      <c r="I55" s="532"/>
      <c r="J55" s="532"/>
      <c r="K55" s="532"/>
      <c r="L55" s="532"/>
      <c r="M55" s="532"/>
      <c r="N55" s="393" t="n">
        <v>2081</v>
      </c>
      <c r="O55" s="393" t="n">
        <v>2123</v>
      </c>
      <c r="P55" s="390"/>
      <c r="Q55" s="392"/>
      <c r="R55" s="533" t="n">
        <v>40</v>
      </c>
      <c r="S55" s="393" t="n">
        <f aca="false">(O55-N55)*R55</f>
        <v>1680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21956.4</v>
      </c>
      <c r="C56" s="393"/>
      <c r="D56" s="393" t="n">
        <f aca="false">E56+F56</f>
        <v>1436.4</v>
      </c>
      <c r="E56" s="393" t="n">
        <f aca="false">0.04*G56</f>
        <v>820.8</v>
      </c>
      <c r="F56" s="393" t="n">
        <f aca="false">0.03*G56</f>
        <v>615.6</v>
      </c>
      <c r="G56" s="393" t="n">
        <f aca="false">S56</f>
        <v>20520</v>
      </c>
      <c r="H56" s="393" t="n">
        <f aca="false">0.6*B56</f>
        <v>13173.84</v>
      </c>
      <c r="I56" s="532"/>
      <c r="J56" s="532"/>
      <c r="K56" s="532"/>
      <c r="L56" s="532"/>
      <c r="M56" s="532"/>
      <c r="N56" s="393" t="n">
        <v>42514</v>
      </c>
      <c r="O56" s="393" t="n">
        <v>43027</v>
      </c>
      <c r="P56" s="390"/>
      <c r="Q56" s="392"/>
      <c r="R56" s="533" t="n">
        <v>40</v>
      </c>
      <c r="S56" s="393" t="n">
        <f aca="false">(O56-N56)*R56</f>
        <v>20520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10357.6</v>
      </c>
      <c r="C57" s="393"/>
      <c r="D57" s="393" t="n">
        <f aca="false">E57+F57</f>
        <v>677.6</v>
      </c>
      <c r="E57" s="393" t="n">
        <f aca="false">0.04*G57</f>
        <v>387.2</v>
      </c>
      <c r="F57" s="393" t="n">
        <f aca="false">0.03*G57</f>
        <v>290.4</v>
      </c>
      <c r="G57" s="393" t="n">
        <f aca="false">S57</f>
        <v>9680</v>
      </c>
      <c r="H57" s="393" t="n">
        <f aca="false">0.6*B57</f>
        <v>6214.56</v>
      </c>
      <c r="I57" s="532"/>
      <c r="J57" s="532"/>
      <c r="K57" s="532"/>
      <c r="L57" s="532"/>
      <c r="M57" s="532"/>
      <c r="N57" s="393" t="n">
        <v>11823</v>
      </c>
      <c r="O57" s="393" t="n">
        <v>12065</v>
      </c>
      <c r="P57" s="390"/>
      <c r="Q57" s="392"/>
      <c r="R57" s="533" t="n">
        <v>40</v>
      </c>
      <c r="S57" s="393" t="n">
        <f aca="false">(O57-N57)*R57</f>
        <v>9680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5735.2</v>
      </c>
      <c r="C59" s="540"/>
      <c r="D59" s="540" t="n">
        <f aca="false">E59+F59</f>
        <v>375.2</v>
      </c>
      <c r="E59" s="540" t="n">
        <f aca="false">0.04*G59</f>
        <v>214.4</v>
      </c>
      <c r="F59" s="540" t="n">
        <f aca="false">0.03*G59</f>
        <v>160.8</v>
      </c>
      <c r="G59" s="540" t="n">
        <f aca="false">S59</f>
        <v>5360</v>
      </c>
      <c r="H59" s="540" t="n">
        <f aca="false">0.6*B59</f>
        <v>3441.12</v>
      </c>
      <c r="I59" s="532"/>
      <c r="J59" s="532"/>
      <c r="K59" s="532"/>
      <c r="L59" s="532"/>
      <c r="M59" s="532"/>
      <c r="N59" s="540" t="n">
        <v>1296</v>
      </c>
      <c r="O59" s="540" t="n">
        <v>1430</v>
      </c>
      <c r="P59" s="390"/>
      <c r="Q59" s="541"/>
      <c r="R59" s="542" t="n">
        <v>40</v>
      </c>
      <c r="S59" s="540" t="n">
        <f aca="false">(O59-N59)*R59</f>
        <v>5360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4879.2</v>
      </c>
      <c r="C60" s="393"/>
      <c r="D60" s="393" t="n">
        <f aca="false">E60+F60</f>
        <v>319.2</v>
      </c>
      <c r="E60" s="393" t="n">
        <f aca="false">0.04*G60</f>
        <v>182.4</v>
      </c>
      <c r="F60" s="393" t="n">
        <f aca="false">0.03*G60</f>
        <v>136.8</v>
      </c>
      <c r="G60" s="393" t="n">
        <f aca="false">S60</f>
        <v>4560</v>
      </c>
      <c r="H60" s="393" t="n">
        <f aca="false">0.6*B60</f>
        <v>2927.52</v>
      </c>
      <c r="I60" s="543"/>
      <c r="J60" s="543"/>
      <c r="K60" s="543"/>
      <c r="L60" s="543"/>
      <c r="M60" s="543"/>
      <c r="N60" s="393" t="n">
        <v>1714</v>
      </c>
      <c r="O60" s="393" t="n">
        <v>1866</v>
      </c>
      <c r="P60" s="544"/>
      <c r="Q60" s="392"/>
      <c r="R60" s="533" t="n">
        <v>30</v>
      </c>
      <c r="S60" s="393" t="n">
        <f aca="false">(O60-N60)*R60</f>
        <v>4560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2136</v>
      </c>
      <c r="C61" s="207"/>
      <c r="D61" s="206" t="n">
        <f aca="false">E61+F61</f>
        <v>149.52</v>
      </c>
      <c r="E61" s="206" t="n">
        <f aca="false">0.04*G61</f>
        <v>85.44</v>
      </c>
      <c r="F61" s="206" t="n">
        <f aca="false">0.03*G61</f>
        <v>64.08</v>
      </c>
      <c r="G61" s="207" t="n">
        <f aca="false">S61</f>
        <v>2136</v>
      </c>
      <c r="H61" s="546" t="n">
        <f aca="false">B61*0.4</f>
        <v>854.4</v>
      </c>
      <c r="I61" s="216"/>
      <c r="J61" s="216"/>
      <c r="K61" s="216"/>
      <c r="L61" s="216"/>
      <c r="M61" s="216"/>
      <c r="N61" s="207" t="n">
        <v>6923</v>
      </c>
      <c r="O61" s="207" t="n">
        <v>9059</v>
      </c>
      <c r="P61" s="547"/>
      <c r="Q61" s="548"/>
      <c r="R61" s="548" t="n">
        <v>1</v>
      </c>
      <c r="S61" s="207" t="n">
        <f aca="false">(O61-N61)*R61</f>
        <v>2136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184421.2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1241</v>
      </c>
      <c r="C64" s="207"/>
      <c r="D64" s="206" t="n">
        <f aca="false">E64+F64</f>
        <v>86.87</v>
      </c>
      <c r="E64" s="206" t="n">
        <f aca="false">0.04*G64</f>
        <v>49.64</v>
      </c>
      <c r="F64" s="206" t="n">
        <f aca="false">0.03*G64</f>
        <v>37.23</v>
      </c>
      <c r="G64" s="207" t="n">
        <f aca="false">S64</f>
        <v>1241</v>
      </c>
      <c r="H64" s="546" t="n">
        <f aca="false">B64*0.4</f>
        <v>496.4</v>
      </c>
      <c r="I64" s="216"/>
      <c r="J64" s="216"/>
      <c r="K64" s="216"/>
      <c r="L64" s="216"/>
      <c r="M64" s="216"/>
      <c r="N64" s="207" t="n">
        <v>21629</v>
      </c>
      <c r="O64" s="207" t="n">
        <v>22870</v>
      </c>
      <c r="P64" s="547"/>
      <c r="Q64" s="548"/>
      <c r="R64" s="548" t="n">
        <v>1</v>
      </c>
      <c r="S64" s="207" t="n">
        <f aca="false">(O64-N64)*R64</f>
        <v>1241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485708.310000005</v>
      </c>
      <c r="C65" s="389"/>
      <c r="D65" s="389" t="n">
        <f aca="false">E65+F65</f>
        <v>31775.3100000003</v>
      </c>
      <c r="E65" s="389" t="n">
        <f aca="false">0.04*G65</f>
        <v>18157.3200000002</v>
      </c>
      <c r="F65" s="389" t="n">
        <f aca="false">0.03*G65</f>
        <v>13617.9900000001</v>
      </c>
      <c r="G65" s="389" t="n">
        <f aca="false">(S65+S66)</f>
        <v>453933.000000005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79019.15</v>
      </c>
      <c r="O65" s="391" t="n">
        <v>79759.6</v>
      </c>
      <c r="P65" s="390"/>
      <c r="Q65" s="392" t="s">
        <v>835</v>
      </c>
      <c r="R65" s="389" t="n">
        <v>300</v>
      </c>
      <c r="S65" s="393" t="n">
        <f aca="false">(O65-N65)*R65</f>
        <v>222135.000000003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73183.04</v>
      </c>
      <c r="O66" s="391" t="n">
        <v>73955.7</v>
      </c>
      <c r="P66" s="390"/>
      <c r="Q66" s="392" t="s">
        <v>835</v>
      </c>
      <c r="R66" s="389" t="n">
        <v>300</v>
      </c>
      <c r="S66" s="393" t="n">
        <f aca="false">(O66-N66)*R66</f>
        <v>231798.000000001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B65-(B62+B44+B86+'Март 2021  '!C328)</f>
        <v>119719.550000005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8680</v>
      </c>
      <c r="C78" s="207"/>
      <c r="D78" s="206" t="n">
        <f aca="false">E78+F78</f>
        <v>607.6</v>
      </c>
      <c r="E78" s="206" t="n">
        <f aca="false">0.04*G78</f>
        <v>347.2</v>
      </c>
      <c r="F78" s="206" t="n">
        <f aca="false">0.03*G78</f>
        <v>260.4</v>
      </c>
      <c r="G78" s="207" t="n">
        <f aca="false">S78</f>
        <v>8680</v>
      </c>
      <c r="H78" s="546" t="n">
        <f aca="false">B78*0.4</f>
        <v>3472</v>
      </c>
      <c r="I78" s="216"/>
      <c r="J78" s="216"/>
      <c r="K78" s="216"/>
      <c r="L78" s="216"/>
      <c r="M78" s="216"/>
      <c r="N78" s="32" t="n">
        <v>104064</v>
      </c>
      <c r="O78" s="148" t="n">
        <v>112744</v>
      </c>
      <c r="P78" s="466"/>
      <c r="Q78" s="498"/>
      <c r="R78" s="498" t="n">
        <v>1</v>
      </c>
      <c r="S78" s="149" t="n">
        <f aca="false">(O78-N78)*R78</f>
        <v>8680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2101.48</v>
      </c>
      <c r="C79" s="206"/>
      <c r="D79" s="206" t="n">
        <f aca="false">E79+F79</f>
        <v>137.48</v>
      </c>
      <c r="E79" s="206" t="n">
        <f aca="false">0.04*G79</f>
        <v>78.56</v>
      </c>
      <c r="F79" s="206" t="n">
        <f aca="false">0.03*G79</f>
        <v>58.92</v>
      </c>
      <c r="G79" s="206" t="n">
        <f aca="false">S79</f>
        <v>1964</v>
      </c>
      <c r="H79" s="206" t="n">
        <f aca="false">0.6*B79</f>
        <v>1260.888</v>
      </c>
      <c r="I79" s="208"/>
      <c r="J79" s="208"/>
      <c r="K79" s="208"/>
      <c r="L79" s="208"/>
      <c r="M79" s="208" t="s">
        <v>170</v>
      </c>
      <c r="N79" s="32" t="n">
        <v>38133</v>
      </c>
      <c r="O79" s="148" t="n">
        <v>40097</v>
      </c>
      <c r="P79" s="204"/>
      <c r="Q79" s="276"/>
      <c r="R79" s="239" t="n">
        <v>1</v>
      </c>
      <c r="S79" s="148" t="n">
        <f aca="false">(O79-N79)*R79</f>
        <v>1964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1625.33</v>
      </c>
      <c r="C80" s="329"/>
      <c r="D80" s="329" t="n">
        <f aca="false">E80+F80</f>
        <v>106.33</v>
      </c>
      <c r="E80" s="329" t="n">
        <f aca="false">0.04*G80</f>
        <v>60.76</v>
      </c>
      <c r="F80" s="329" t="n">
        <f aca="false">0.03*G80</f>
        <v>45.57</v>
      </c>
      <c r="G80" s="329" t="n">
        <f aca="false">S80</f>
        <v>1519</v>
      </c>
      <c r="H80" s="329"/>
      <c r="I80" s="208"/>
      <c r="J80" s="208"/>
      <c r="K80" s="208"/>
      <c r="L80" s="208"/>
      <c r="M80" s="208" t="s">
        <v>340</v>
      </c>
      <c r="N80" s="40" t="n">
        <v>31042</v>
      </c>
      <c r="O80" s="194" t="n">
        <v>32561</v>
      </c>
      <c r="P80" s="237"/>
      <c r="Q80" s="561"/>
      <c r="R80" s="194" t="n">
        <v>1</v>
      </c>
      <c r="S80" s="148" t="n">
        <f aca="false">(O80-N80)*R80</f>
        <v>1519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253.59</v>
      </c>
      <c r="C82" s="329"/>
      <c r="D82" s="329" t="n">
        <f aca="false">E82+F82</f>
        <v>16.59</v>
      </c>
      <c r="E82" s="329" t="n">
        <f aca="false">0.04*G82</f>
        <v>9.48</v>
      </c>
      <c r="F82" s="329" t="n">
        <f aca="false">0.03*G82</f>
        <v>7.11</v>
      </c>
      <c r="G82" s="329" t="n">
        <f aca="false">S82</f>
        <v>237</v>
      </c>
      <c r="H82" s="329"/>
      <c r="I82" s="208"/>
      <c r="J82" s="208"/>
      <c r="K82" s="208"/>
      <c r="L82" s="208"/>
      <c r="M82" s="208" t="s">
        <v>340</v>
      </c>
      <c r="N82" s="40" t="n">
        <v>5125</v>
      </c>
      <c r="O82" s="194" t="n">
        <v>5362</v>
      </c>
      <c r="P82" s="237"/>
      <c r="Q82" s="561"/>
      <c r="R82" s="194" t="n">
        <v>1</v>
      </c>
      <c r="S82" s="194" t="n">
        <f aca="false">O82-N82</f>
        <v>237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1092.47</v>
      </c>
      <c r="C83" s="206"/>
      <c r="D83" s="206" t="n">
        <f aca="false">E83+F83</f>
        <v>71.47</v>
      </c>
      <c r="E83" s="206" t="n">
        <f aca="false">0.04*G83</f>
        <v>40.84</v>
      </c>
      <c r="F83" s="206" t="n">
        <f aca="false">0.03*G83</f>
        <v>30.63</v>
      </c>
      <c r="G83" s="206" t="n">
        <f aca="false">S83</f>
        <v>1021</v>
      </c>
      <c r="H83" s="206" t="n">
        <f aca="false">0.6*B83</f>
        <v>655.482</v>
      </c>
      <c r="I83" s="208"/>
      <c r="J83" s="208"/>
      <c r="K83" s="208"/>
      <c r="L83" s="208"/>
      <c r="M83" s="208"/>
      <c r="N83" s="130" t="n">
        <v>25796</v>
      </c>
      <c r="O83" s="206" t="n">
        <v>26817</v>
      </c>
      <c r="P83" s="9"/>
      <c r="Q83" s="151"/>
      <c r="R83" s="206" t="n">
        <v>1</v>
      </c>
      <c r="S83" s="206" t="n">
        <f aca="false">(O83-N83)*R83</f>
        <v>1021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342.4</v>
      </c>
      <c r="C84" s="329"/>
      <c r="D84" s="329" t="n">
        <f aca="false">E84+F84</f>
        <v>22.4</v>
      </c>
      <c r="E84" s="329" t="n">
        <f aca="false">0.04*G84</f>
        <v>12.8</v>
      </c>
      <c r="F84" s="329" t="n">
        <f aca="false">0.03*G84</f>
        <v>9.6</v>
      </c>
      <c r="G84" s="329" t="n">
        <f aca="false">S84</f>
        <v>320</v>
      </c>
      <c r="H84" s="329"/>
      <c r="I84" s="208"/>
      <c r="J84" s="208"/>
      <c r="K84" s="208"/>
      <c r="L84" s="208"/>
      <c r="M84" s="208" t="s">
        <v>340</v>
      </c>
      <c r="N84" s="40" t="n">
        <v>13286</v>
      </c>
      <c r="O84" s="194" t="n">
        <v>13606</v>
      </c>
      <c r="P84" s="237"/>
      <c r="Q84" s="561"/>
      <c r="R84" s="194" t="n">
        <v>1</v>
      </c>
      <c r="S84" s="194" t="n">
        <f aca="false">O84-N84</f>
        <v>320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7412</v>
      </c>
      <c r="C85" s="207"/>
      <c r="D85" s="206" t="n">
        <f aca="false">E85+F85</f>
        <v>518.84</v>
      </c>
      <c r="E85" s="206" t="n">
        <f aca="false">0.04*G85</f>
        <v>296.48</v>
      </c>
      <c r="F85" s="206" t="n">
        <f aca="false">0.03*G85</f>
        <v>222.36</v>
      </c>
      <c r="G85" s="207" t="n">
        <f aca="false">S85</f>
        <v>7412</v>
      </c>
      <c r="H85" s="546" t="n">
        <f aca="false">B85*0.4</f>
        <v>2964.8</v>
      </c>
      <c r="I85" s="216"/>
      <c r="J85" s="216"/>
      <c r="K85" s="216"/>
      <c r="L85" s="216"/>
      <c r="M85" s="216"/>
      <c r="N85" s="126" t="n">
        <v>117681</v>
      </c>
      <c r="O85" s="149" t="n">
        <v>125093</v>
      </c>
      <c r="P85" s="466"/>
      <c r="Q85" s="498"/>
      <c r="R85" s="498" t="n">
        <v>1</v>
      </c>
      <c r="S85" s="149" t="n">
        <f aca="false">(O85-N85)*R85</f>
        <v>7412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23248.27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P666" activeCellId="0" sqref="P66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32.14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29.57"/>
    <col collapsed="false" customWidth="true" hidden="false" outlineLevel="0" max="15" min="15" style="1" width="30.42"/>
    <col collapsed="false" customWidth="true" hidden="false" outlineLevel="0" max="16" min="16" style="1" width="29"/>
    <col collapsed="false" customWidth="true" hidden="true" outlineLevel="0" max="17" min="17" style="1" width="40.28"/>
    <col collapsed="false" customWidth="true" hidden="true" outlineLevel="0" max="18" min="18" style="1" width="42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36.57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1083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3530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3530</v>
      </c>
      <c r="I8" s="32" t="n">
        <f aca="false">0.4*C8</f>
        <v>1412</v>
      </c>
      <c r="J8" s="33"/>
      <c r="K8" s="33"/>
      <c r="L8" s="33"/>
      <c r="M8" s="34"/>
      <c r="N8" s="35"/>
      <c r="O8" s="32" t="n">
        <v>604520</v>
      </c>
      <c r="P8" s="32" t="n">
        <v>607177</v>
      </c>
      <c r="Q8" s="36"/>
      <c r="R8" s="37"/>
      <c r="S8" s="32" t="n">
        <v>1</v>
      </c>
      <c r="T8" s="32" t="n">
        <f aca="false">(P8-O8)*S8</f>
        <v>2657</v>
      </c>
      <c r="U8" s="41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276939</v>
      </c>
      <c r="P9" s="40" t="n">
        <v>277812</v>
      </c>
      <c r="Q9" s="36"/>
      <c r="R9" s="41"/>
      <c r="S9" s="40" t="n">
        <v>1</v>
      </c>
      <c r="T9" s="32" t="n">
        <f aca="false">(P9-O9)*S9</f>
        <v>873</v>
      </c>
      <c r="U9" s="41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12745.5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12745.5</v>
      </c>
      <c r="I10" s="32" t="n">
        <f aca="false">0.4*C10</f>
        <v>5098.2</v>
      </c>
      <c r="J10" s="33"/>
      <c r="K10" s="33"/>
      <c r="L10" s="33"/>
      <c r="M10" s="33"/>
      <c r="N10" s="35"/>
      <c r="O10" s="40" t="n">
        <v>7624.9</v>
      </c>
      <c r="P10" s="40" t="n">
        <v>8199.8</v>
      </c>
      <c r="Q10" s="36"/>
      <c r="R10" s="42"/>
      <c r="S10" s="40" t="n">
        <v>15</v>
      </c>
      <c r="T10" s="32" t="n">
        <f aca="false">(P10-O10)*S10</f>
        <v>8623.49999999999</v>
      </c>
      <c r="U10" s="41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62912</v>
      </c>
      <c r="P11" s="40" t="n">
        <v>67034</v>
      </c>
      <c r="Q11" s="36"/>
      <c r="R11" s="42"/>
      <c r="S11" s="40" t="n">
        <v>1</v>
      </c>
      <c r="T11" s="32" t="n">
        <f aca="false">(P11-O11)*S11</f>
        <v>4122</v>
      </c>
      <c r="U11" s="41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14767.72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693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1074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1074</v>
      </c>
      <c r="I14" s="32" t="n">
        <f aca="false">0.4*C14</f>
        <v>429.599999999999</v>
      </c>
      <c r="J14" s="63" t="s">
        <v>16</v>
      </c>
      <c r="K14" s="63"/>
      <c r="L14" s="63"/>
      <c r="M14" s="35"/>
      <c r="N14" s="35"/>
      <c r="O14" s="32" t="n">
        <v>3864.9</v>
      </c>
      <c r="P14" s="32" t="n">
        <v>3918.6</v>
      </c>
      <c r="Q14" s="37" t="s">
        <v>29</v>
      </c>
      <c r="R14" s="37"/>
      <c r="S14" s="32" t="n">
        <v>20</v>
      </c>
      <c r="T14" s="32" t="n">
        <f aca="false">(P14-O14)*S14</f>
        <v>1074</v>
      </c>
      <c r="U14" s="41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694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1253</v>
      </c>
      <c r="D16" s="32"/>
      <c r="E16" s="32" t="n">
        <f aca="false">F16+G16</f>
        <v>87.71</v>
      </c>
      <c r="F16" s="32" t="n">
        <f aca="false">0.04*H16</f>
        <v>50.12</v>
      </c>
      <c r="G16" s="32" t="n">
        <f aca="false">0.03*H16</f>
        <v>37.59</v>
      </c>
      <c r="H16" s="32" t="n">
        <f aca="false">T16</f>
        <v>1253</v>
      </c>
      <c r="I16" s="32" t="n">
        <f aca="false">0.6*C16</f>
        <v>751.8</v>
      </c>
      <c r="J16" s="35"/>
      <c r="K16" s="35"/>
      <c r="L16" s="35"/>
      <c r="M16" s="35"/>
      <c r="N16" s="35"/>
      <c r="O16" s="32" t="n">
        <v>53495</v>
      </c>
      <c r="P16" s="32" t="n">
        <v>54748</v>
      </c>
      <c r="Q16" s="36"/>
      <c r="R16" s="68"/>
      <c r="S16" s="69" t="n">
        <v>1</v>
      </c>
      <c r="T16" s="32" t="n">
        <f aca="false">(P16-O16)*S16</f>
        <v>1253</v>
      </c>
      <c r="U16" s="41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12670</v>
      </c>
      <c r="D17" s="45"/>
      <c r="E17" s="45"/>
      <c r="F17" s="45"/>
      <c r="G17" s="45"/>
      <c r="H17" s="45" t="n">
        <f aca="false">T17</f>
        <v>12670</v>
      </c>
      <c r="I17" s="45" t="n">
        <f aca="false">0.2*C17</f>
        <v>2534</v>
      </c>
      <c r="J17" s="47"/>
      <c r="K17" s="47"/>
      <c r="L17" s="47"/>
      <c r="M17" s="48"/>
      <c r="N17" s="48"/>
      <c r="O17" s="45" t="n">
        <v>613511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12670</v>
      </c>
      <c r="U17" s="694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633.440000000001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633.440000000001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914.7755</v>
      </c>
      <c r="P18" s="70" t="n">
        <v>930.6115</v>
      </c>
      <c r="Q18" s="37" t="s">
        <v>39</v>
      </c>
      <c r="R18" s="37"/>
      <c r="S18" s="32" t="n">
        <v>40</v>
      </c>
      <c r="T18" s="32" t="n">
        <f aca="false">(P18-O18)*S18</f>
        <v>633.440000000001</v>
      </c>
      <c r="U18" s="41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1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11678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11678</v>
      </c>
      <c r="I21" s="32" t="n">
        <f aca="false">0.4*C21</f>
        <v>4671.2</v>
      </c>
      <c r="J21" s="35"/>
      <c r="K21" s="63"/>
      <c r="L21" s="63"/>
      <c r="M21" s="35"/>
      <c r="N21" s="35"/>
      <c r="O21" s="32" t="n">
        <v>4522.6</v>
      </c>
      <c r="P21" s="32" t="n">
        <v>5106.5</v>
      </c>
      <c r="Q21" s="78"/>
      <c r="R21" s="78"/>
      <c r="S21" s="32" t="n">
        <v>20</v>
      </c>
      <c r="T21" s="32" t="n">
        <f aca="false">(P21-O21)*S21</f>
        <v>11678</v>
      </c>
      <c r="U21" s="41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148.73</v>
      </c>
      <c r="D22" s="32"/>
      <c r="E22" s="32" t="n">
        <f aca="false">F22+G22</f>
        <v>9.73</v>
      </c>
      <c r="F22" s="32" t="n">
        <f aca="false">0.04*H22</f>
        <v>5.56</v>
      </c>
      <c r="G22" s="32" t="n">
        <f aca="false">0.03*H22</f>
        <v>4.17</v>
      </c>
      <c r="H22" s="32" t="n">
        <f aca="false">T22</f>
        <v>139</v>
      </c>
      <c r="I22" s="32" t="n">
        <f aca="false">0.6*C22</f>
        <v>89.238</v>
      </c>
      <c r="J22" s="35"/>
      <c r="K22" s="35"/>
      <c r="L22" s="35"/>
      <c r="M22" s="35"/>
      <c r="N22" s="35"/>
      <c r="O22" s="32" t="n">
        <v>26829</v>
      </c>
      <c r="P22" s="32" t="n">
        <v>26968</v>
      </c>
      <c r="Q22" s="36"/>
      <c r="R22" s="68"/>
      <c r="S22" s="69" t="n">
        <v>1</v>
      </c>
      <c r="T22" s="32" t="n">
        <f aca="false">(P22-O22)*S22</f>
        <v>139</v>
      </c>
      <c r="U22" s="41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14370.0000000004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14370.0000000004</v>
      </c>
      <c r="I25" s="32" t="n">
        <f aca="false">0.4*C25</f>
        <v>5748.00000000017</v>
      </c>
      <c r="J25" s="63"/>
      <c r="K25" s="63"/>
      <c r="L25" s="63"/>
      <c r="M25" s="35"/>
      <c r="N25" s="35"/>
      <c r="O25" s="32" t="n">
        <v>47573.4</v>
      </c>
      <c r="P25" s="32" t="n">
        <v>47621.3</v>
      </c>
      <c r="Q25" s="37" t="s">
        <v>52</v>
      </c>
      <c r="R25" s="37"/>
      <c r="S25" s="32" t="n">
        <v>300</v>
      </c>
      <c r="T25" s="32" t="n">
        <f aca="false">(P25-O25)*S25</f>
        <v>14370.0000000004</v>
      </c>
      <c r="U25" s="41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6503.99999999998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6503.99999999998</v>
      </c>
      <c r="I27" s="32" t="n">
        <f aca="false">0.4*C27</f>
        <v>2601.59999999999</v>
      </c>
      <c r="J27" s="63"/>
      <c r="K27" s="63"/>
      <c r="L27" s="63"/>
      <c r="M27" s="35"/>
      <c r="N27" s="35"/>
      <c r="O27" s="32" t="n">
        <v>3393.5</v>
      </c>
      <c r="P27" s="32" t="n">
        <v>3447.7</v>
      </c>
      <c r="Q27" s="36"/>
      <c r="R27" s="94"/>
      <c r="S27" s="32" t="n">
        <v>120</v>
      </c>
      <c r="T27" s="32" t="n">
        <f aca="false">(P27-O27)*S27</f>
        <v>6503.99999999998</v>
      </c>
      <c r="U27" s="6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570.000000000138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570.000000000138</v>
      </c>
      <c r="I28" s="32" t="n">
        <f aca="false">0.4*C28</f>
        <v>228.000000000055</v>
      </c>
      <c r="J28" s="63"/>
      <c r="K28" s="63"/>
      <c r="L28" s="63"/>
      <c r="M28" s="35"/>
      <c r="N28" s="35"/>
      <c r="O28" s="32" t="n">
        <v>15098.4</v>
      </c>
      <c r="P28" s="32" t="n">
        <v>15190.5</v>
      </c>
      <c r="Q28" s="36"/>
      <c r="R28" s="94"/>
      <c r="S28" s="32" t="n">
        <v>300</v>
      </c>
      <c r="T28" s="32" t="n">
        <f aca="false">(P28-O28)*S28-T32-T27</f>
        <v>570.000000000138</v>
      </c>
      <c r="U28" s="41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21529.2774000001</v>
      </c>
      <c r="D30" s="32"/>
      <c r="E30" s="32" t="n">
        <f aca="false">F30+G30</f>
        <v>1408.45740000001</v>
      </c>
      <c r="F30" s="32" t="n">
        <f aca="false">0.04*H30</f>
        <v>804.832800000004</v>
      </c>
      <c r="G30" s="32" t="n">
        <f aca="false">0.03*H30</f>
        <v>603.624600000003</v>
      </c>
      <c r="H30" s="32" t="n">
        <f aca="false">T30</f>
        <v>20120.8200000001</v>
      </c>
      <c r="I30" s="32" t="n">
        <f aca="false">T31</f>
        <v>59600</v>
      </c>
      <c r="J30" s="63"/>
      <c r="K30" s="63"/>
      <c r="L30" s="63"/>
      <c r="M30" s="35"/>
      <c r="N30" s="35"/>
      <c r="O30" s="32" t="n">
        <v>41631.193</v>
      </c>
      <c r="P30" s="32" t="n">
        <v>41966.54</v>
      </c>
      <c r="Q30" s="36"/>
      <c r="R30" s="107"/>
      <c r="S30" s="32" t="n">
        <v>60</v>
      </c>
      <c r="T30" s="32" t="n">
        <f aca="false">(P30-O30)*S30</f>
        <v>20120.8200000001</v>
      </c>
      <c r="U30" s="41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59600</v>
      </c>
      <c r="D31" s="32"/>
      <c r="E31" s="32" t="n">
        <f aca="false">F31+G31</f>
        <v>4172</v>
      </c>
      <c r="F31" s="32" t="n">
        <f aca="false">0.04*H31</f>
        <v>2384</v>
      </c>
      <c r="G31" s="32" t="n">
        <f aca="false">0.03*H31</f>
        <v>1788</v>
      </c>
      <c r="H31" s="32" t="n">
        <f aca="false">T31</f>
        <v>59600</v>
      </c>
      <c r="I31" s="32" t="n">
        <f aca="false">0.6*C31</f>
        <v>35760</v>
      </c>
      <c r="J31" s="35"/>
      <c r="K31" s="35"/>
      <c r="L31" s="35"/>
      <c r="M31" s="35"/>
      <c r="N31" s="35"/>
      <c r="O31" s="32" t="n">
        <v>9122.5</v>
      </c>
      <c r="P31" s="32" t="n">
        <v>9495</v>
      </c>
      <c r="Q31" s="36"/>
      <c r="R31" s="68"/>
      <c r="S31" s="69" t="n">
        <v>160</v>
      </c>
      <c r="T31" s="32" t="n">
        <f aca="false">(P31-O31)*S31</f>
        <v>59600</v>
      </c>
      <c r="U31" s="41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21994.92</v>
      </c>
      <c r="D32" s="32"/>
      <c r="E32" s="32" t="n">
        <f aca="false">F32+G32</f>
        <v>1438.92</v>
      </c>
      <c r="F32" s="32" t="n">
        <f aca="false">0.04*H32</f>
        <v>822.24</v>
      </c>
      <c r="G32" s="32" t="n">
        <f aca="false">0.03*H32</f>
        <v>616.68</v>
      </c>
      <c r="H32" s="32" t="n">
        <f aca="false">T32</f>
        <v>20556</v>
      </c>
      <c r="I32" s="109" t="n">
        <f aca="false">T33-I34</f>
        <v>1624</v>
      </c>
      <c r="J32" s="63"/>
      <c r="K32" s="63"/>
      <c r="L32" s="63"/>
      <c r="M32" s="35"/>
      <c r="N32" s="35"/>
      <c r="O32" s="32" t="n">
        <v>844</v>
      </c>
      <c r="P32" s="32" t="n">
        <v>1186.6</v>
      </c>
      <c r="Q32" s="36"/>
      <c r="R32" s="107"/>
      <c r="S32" s="32" t="n">
        <v>60</v>
      </c>
      <c r="T32" s="32" t="n">
        <f aca="false">(P32-O32)*S32</f>
        <v>20556</v>
      </c>
      <c r="U32" s="41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1737.68</v>
      </c>
      <c r="D33" s="32"/>
      <c r="E33" s="32" t="n">
        <f aca="false">F33+G33</f>
        <v>113.68</v>
      </c>
      <c r="F33" s="32" t="n">
        <f aca="false">0.04*H33</f>
        <v>64.96</v>
      </c>
      <c r="G33" s="32" t="n">
        <f aca="false">0.03*H33</f>
        <v>48.72</v>
      </c>
      <c r="H33" s="32" t="n">
        <f aca="false">T33</f>
        <v>1624</v>
      </c>
      <c r="I33" s="32" t="n">
        <f aca="false">0.6*C33</f>
        <v>1042.608</v>
      </c>
      <c r="J33" s="35"/>
      <c r="K33" s="35"/>
      <c r="L33" s="35"/>
      <c r="M33" s="35"/>
      <c r="N33" s="35"/>
      <c r="O33" s="32" t="n">
        <v>29427</v>
      </c>
      <c r="P33" s="32" t="n">
        <v>31051</v>
      </c>
      <c r="Q33" s="36"/>
      <c r="R33" s="68"/>
      <c r="S33" s="69" t="n">
        <v>1</v>
      </c>
      <c r="T33" s="32" t="n">
        <f aca="false">(P33-O33)*S33</f>
        <v>1624</v>
      </c>
      <c r="U33" s="41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05"/>
      <c r="C34" s="429"/>
      <c r="D34" s="429"/>
      <c r="E34" s="429"/>
      <c r="F34" s="429"/>
      <c r="G34" s="429"/>
      <c r="H34" s="429"/>
      <c r="I34" s="429"/>
      <c r="J34" s="569"/>
      <c r="K34" s="569"/>
      <c r="L34" s="569"/>
      <c r="M34" s="430"/>
      <c r="N34" s="430"/>
      <c r="O34" s="429"/>
      <c r="P34" s="429"/>
      <c r="Q34" s="506"/>
      <c r="R34" s="570"/>
      <c r="S34" s="429"/>
      <c r="T34" s="429"/>
      <c r="U34" s="668"/>
      <c r="V34" s="433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381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381</v>
      </c>
      <c r="I35" s="32" t="n">
        <f aca="false">0.4*C35</f>
        <v>152.4</v>
      </c>
      <c r="J35" s="63"/>
      <c r="K35" s="63"/>
      <c r="L35" s="63"/>
      <c r="M35" s="35"/>
      <c r="N35" s="35"/>
      <c r="O35" s="32" t="n">
        <v>6002</v>
      </c>
      <c r="P35" s="32" t="n">
        <v>6383</v>
      </c>
      <c r="Q35" s="36"/>
      <c r="R35" s="94"/>
      <c r="S35" s="32" t="n">
        <v>1</v>
      </c>
      <c r="T35" s="32" t="n">
        <f aca="false">(P35-O35)*S35</f>
        <v>381</v>
      </c>
      <c r="U35" s="694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11522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11522</v>
      </c>
      <c r="I36" s="32" t="n">
        <f aca="false">0.4*C36</f>
        <v>4608.8</v>
      </c>
      <c r="J36" s="63"/>
      <c r="K36" s="63"/>
      <c r="L36" s="63"/>
      <c r="M36" s="35"/>
      <c r="N36" s="35"/>
      <c r="O36" s="32" t="n">
        <v>29299</v>
      </c>
      <c r="P36" s="32" t="n">
        <v>29453</v>
      </c>
      <c r="Q36" s="36"/>
      <c r="R36" s="42"/>
      <c r="S36" s="32" t="n">
        <v>80</v>
      </c>
      <c r="T36" s="32" t="n">
        <f aca="false">(P36-O36)*S36-T35-T271-T272-T270-T279-T280-T282-T284</f>
        <v>11522</v>
      </c>
      <c r="U36" s="41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223.63</v>
      </c>
      <c r="D37" s="32"/>
      <c r="E37" s="32" t="n">
        <f aca="false">F37+G37</f>
        <v>14.63</v>
      </c>
      <c r="F37" s="32" t="n">
        <f aca="false">0.04*H37</f>
        <v>8.36</v>
      </c>
      <c r="G37" s="32" t="n">
        <f aca="false">0.03*H37</f>
        <v>6.27</v>
      </c>
      <c r="H37" s="32" t="n">
        <f aca="false">T37</f>
        <v>209</v>
      </c>
      <c r="I37" s="32" t="n">
        <f aca="false">0.6*C37</f>
        <v>134.178</v>
      </c>
      <c r="J37" s="35"/>
      <c r="K37" s="35"/>
      <c r="L37" s="35"/>
      <c r="M37" s="35"/>
      <c r="N37" s="35"/>
      <c r="O37" s="32" t="n">
        <v>78934</v>
      </c>
      <c r="P37" s="32" t="n">
        <v>79143</v>
      </c>
      <c r="Q37" s="36"/>
      <c r="R37" s="68"/>
      <c r="S37" s="69" t="n">
        <v>1</v>
      </c>
      <c r="T37" s="32" t="n">
        <f aca="false">(P37-O37)*S37</f>
        <v>209</v>
      </c>
      <c r="U37" s="418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1662.78</v>
      </c>
      <c r="D39" s="32"/>
      <c r="E39" s="32" t="n">
        <f aca="false">F39+G39</f>
        <v>108.78</v>
      </c>
      <c r="F39" s="32" t="n">
        <f aca="false">0.04*H39</f>
        <v>62.16</v>
      </c>
      <c r="G39" s="126" t="n">
        <f aca="false">0.03*H39</f>
        <v>46.62</v>
      </c>
      <c r="H39" s="32" t="n">
        <f aca="false">T39-H214-H216-H215-H213-H188-H169-H232-H233</f>
        <v>1554</v>
      </c>
      <c r="I39" s="32" t="n">
        <f aca="false">0.4*C39</f>
        <v>665.112</v>
      </c>
      <c r="J39" s="63"/>
      <c r="K39" s="63"/>
      <c r="L39" s="63"/>
      <c r="M39" s="35"/>
      <c r="N39" s="35"/>
      <c r="O39" s="127" t="n">
        <v>16104.3</v>
      </c>
      <c r="P39" s="127" t="n">
        <v>16254.3</v>
      </c>
      <c r="Q39" s="36"/>
      <c r="R39" s="37"/>
      <c r="S39" s="32" t="n">
        <v>40</v>
      </c>
      <c r="T39" s="32" t="n">
        <f aca="false">(P39-O39)*S39</f>
        <v>6000</v>
      </c>
      <c r="U39" s="41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1379.23</v>
      </c>
      <c r="D40" s="148"/>
      <c r="E40" s="148" t="n">
        <f aca="false">F40+G40</f>
        <v>90.23</v>
      </c>
      <c r="F40" s="148" t="n">
        <f aca="false">0.04*H40</f>
        <v>51.56</v>
      </c>
      <c r="G40" s="149" t="n">
        <f aca="false">0.03*H40</f>
        <v>38.67</v>
      </c>
      <c r="H40" s="148" t="n">
        <f aca="false">T40-T232</f>
        <v>1289</v>
      </c>
      <c r="I40" s="148" t="n">
        <f aca="false">0.4*C40</f>
        <v>551.692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4"/>
      <c r="R40" s="226"/>
      <c r="S40" s="148" t="n">
        <v>40</v>
      </c>
      <c r="T40" s="148" t="n">
        <f aca="false">(P40-O40)*S40</f>
        <v>3080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763</v>
      </c>
      <c r="D41" s="131"/>
      <c r="E41" s="130" t="n">
        <f aca="false">F41+G41</f>
        <v>53.41</v>
      </c>
      <c r="F41" s="130" t="n">
        <f aca="false">0.04*H41</f>
        <v>30.52</v>
      </c>
      <c r="G41" s="130" t="n">
        <f aca="false">0.03*H41</f>
        <v>22.89</v>
      </c>
      <c r="H41" s="131" t="n">
        <f aca="false">T41</f>
        <v>763</v>
      </c>
      <c r="I41" s="132" t="n">
        <f aca="false">C41*0.4</f>
        <v>305.2</v>
      </c>
      <c r="J41" s="133"/>
      <c r="K41" s="133"/>
      <c r="L41" s="133"/>
      <c r="M41" s="133"/>
      <c r="N41" s="133"/>
      <c r="O41" s="131" t="n">
        <v>22870</v>
      </c>
      <c r="P41" s="131" t="n">
        <v>23633</v>
      </c>
      <c r="Q41" s="134"/>
      <c r="R41" s="135"/>
      <c r="S41" s="135" t="n">
        <v>1</v>
      </c>
      <c r="T41" s="131" t="n">
        <f aca="false">(P41-O41)*S41</f>
        <v>763</v>
      </c>
      <c r="U41" s="678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2270</v>
      </c>
      <c r="D42" s="126"/>
      <c r="E42" s="32" t="n">
        <f aca="false">F42+G42</f>
        <v>158.9</v>
      </c>
      <c r="F42" s="32" t="n">
        <f aca="false">0.04*H42</f>
        <v>90.8</v>
      </c>
      <c r="G42" s="32" t="n">
        <f aca="false">0.03*H42</f>
        <v>68.1</v>
      </c>
      <c r="H42" s="126" t="n">
        <f aca="false">T42</f>
        <v>2270</v>
      </c>
      <c r="I42" s="127" t="n">
        <f aca="false">C42*0.4</f>
        <v>908</v>
      </c>
      <c r="J42" s="63"/>
      <c r="K42" s="63"/>
      <c r="L42" s="63"/>
      <c r="M42" s="63"/>
      <c r="N42" s="63"/>
      <c r="O42" s="126" t="n">
        <v>40985</v>
      </c>
      <c r="P42" s="126" t="n">
        <v>43255</v>
      </c>
      <c r="Q42" s="138"/>
      <c r="R42" s="139"/>
      <c r="S42" s="139" t="n">
        <v>1</v>
      </c>
      <c r="T42" s="126" t="n">
        <f aca="false">(P42-O42)*S42</f>
        <v>2270</v>
      </c>
      <c r="U42" s="41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423</v>
      </c>
      <c r="D43" s="32"/>
      <c r="E43" s="32"/>
      <c r="F43" s="32"/>
      <c r="G43" s="126" t="n">
        <v>0</v>
      </c>
      <c r="H43" s="32" t="n">
        <f aca="false">T43</f>
        <v>423</v>
      </c>
      <c r="I43" s="32" t="n">
        <f aca="false">0.4*C43</f>
        <v>169.2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232.65</v>
      </c>
      <c r="O43" s="32" t="n">
        <v>46896</v>
      </c>
      <c r="P43" s="32" t="n">
        <v>47319</v>
      </c>
      <c r="Q43" s="36"/>
      <c r="R43" s="42"/>
      <c r="S43" s="32" t="n">
        <v>1</v>
      </c>
      <c r="T43" s="32" t="n">
        <f aca="false">(P43-O43)*S43</f>
        <v>423</v>
      </c>
      <c r="U43" s="41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18369.4175999998</v>
      </c>
      <c r="D44" s="109"/>
      <c r="E44" s="109" t="n">
        <f aca="false">F44+G44</f>
        <v>1201.73759999999</v>
      </c>
      <c r="F44" s="109" t="n">
        <f aca="false">0.04*H44</f>
        <v>686.707199999993</v>
      </c>
      <c r="G44" s="109" t="n">
        <f aca="false">0.03*H44</f>
        <v>515.030399999995</v>
      </c>
      <c r="H44" s="109" t="n">
        <f aca="false">T44</f>
        <v>17167.6799999998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40418.26</v>
      </c>
      <c r="P44" s="32" t="n">
        <v>40561.324</v>
      </c>
      <c r="Q44" s="35" t="s">
        <v>35</v>
      </c>
      <c r="R44" s="37"/>
      <c r="S44" s="69" t="n">
        <v>120</v>
      </c>
      <c r="T44" s="32" t="n">
        <f aca="false">(P44-O44)*S44</f>
        <v>17167.6799999998</v>
      </c>
      <c r="U44" s="41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904</v>
      </c>
      <c r="D45" s="130"/>
      <c r="E45" s="130"/>
      <c r="F45" s="130"/>
      <c r="G45" s="131" t="n">
        <v>0</v>
      </c>
      <c r="H45" s="130" t="n">
        <f aca="false">T45</f>
        <v>904</v>
      </c>
      <c r="I45" s="130" t="n">
        <f aca="false">0.4*C45</f>
        <v>361.6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497.2</v>
      </c>
      <c r="O45" s="130" t="n">
        <v>290518</v>
      </c>
      <c r="P45" s="130" t="n">
        <v>291422</v>
      </c>
      <c r="Q45" s="144"/>
      <c r="R45" s="145"/>
      <c r="S45" s="130" t="n">
        <v>1</v>
      </c>
      <c r="T45" s="130" t="n">
        <f aca="false">(P45-O45)*S45</f>
        <v>904</v>
      </c>
      <c r="U45" s="678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57</v>
      </c>
      <c r="D46" s="126"/>
      <c r="E46" s="32" t="n">
        <f aca="false">F46+G46</f>
        <v>3.99</v>
      </c>
      <c r="F46" s="32" t="n">
        <f aca="false">0.04*H46</f>
        <v>2.28</v>
      </c>
      <c r="G46" s="32" t="n">
        <f aca="false">0.03*H46</f>
        <v>1.71</v>
      </c>
      <c r="H46" s="126" t="n">
        <f aca="false">T46</f>
        <v>57</v>
      </c>
      <c r="I46" s="127" t="n">
        <f aca="false">C46*0.4</f>
        <v>22.8</v>
      </c>
      <c r="J46" s="63"/>
      <c r="K46" s="63"/>
      <c r="L46" s="63"/>
      <c r="M46" s="63"/>
      <c r="N46" s="63"/>
      <c r="O46" s="126" t="n">
        <v>2532</v>
      </c>
      <c r="P46" s="126" t="n">
        <v>2589</v>
      </c>
      <c r="Q46" s="138"/>
      <c r="R46" s="139"/>
      <c r="S46" s="139" t="n">
        <v>1</v>
      </c>
      <c r="T46" s="126" t="n">
        <f aca="false">(P46-O46)*S46</f>
        <v>57</v>
      </c>
      <c r="U46" s="41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6614</v>
      </c>
      <c r="D47" s="126"/>
      <c r="E47" s="32" t="n">
        <f aca="false">F47+G47</f>
        <v>462.98</v>
      </c>
      <c r="F47" s="32" t="n">
        <f aca="false">0.04*H47</f>
        <v>264.56</v>
      </c>
      <c r="G47" s="32" t="n">
        <f aca="false">0.03*H47</f>
        <v>198.42</v>
      </c>
      <c r="H47" s="126" t="n">
        <f aca="false">T47</f>
        <v>6614</v>
      </c>
      <c r="I47" s="127" t="n">
        <f aca="false">C47*0.4</f>
        <v>2645.6</v>
      </c>
      <c r="J47" s="63"/>
      <c r="K47" s="63"/>
      <c r="L47" s="63"/>
      <c r="M47" s="63"/>
      <c r="N47" s="63"/>
      <c r="O47" s="126" t="n">
        <v>125093</v>
      </c>
      <c r="P47" s="126" t="n">
        <v>131707</v>
      </c>
      <c r="Q47" s="138"/>
      <c r="R47" s="139"/>
      <c r="S47" s="139" t="n">
        <v>1</v>
      </c>
      <c r="T47" s="126" t="n">
        <f aca="false">(P47-O47)*S47</f>
        <v>6614</v>
      </c>
      <c r="U47" s="41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7768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7768</v>
      </c>
      <c r="I48" s="32" t="n">
        <f aca="false">0.4*C48</f>
        <v>3107.2</v>
      </c>
      <c r="J48" s="63"/>
      <c r="K48" s="63"/>
      <c r="L48" s="63"/>
      <c r="M48" s="35"/>
      <c r="N48" s="35"/>
      <c r="O48" s="32" t="n">
        <v>112744</v>
      </c>
      <c r="P48" s="32" t="n">
        <v>120512</v>
      </c>
      <c r="Q48" s="36"/>
      <c r="R48" s="94"/>
      <c r="S48" s="32" t="n">
        <v>1</v>
      </c>
      <c r="T48" s="32" t="n">
        <f aca="false">(P48-O48)*S48</f>
        <v>7768</v>
      </c>
      <c r="U48" s="694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2689</v>
      </c>
      <c r="D49" s="126"/>
      <c r="E49" s="32" t="n">
        <f aca="false">F49+G49</f>
        <v>188.23</v>
      </c>
      <c r="F49" s="32" t="n">
        <f aca="false">0.04*H49</f>
        <v>107.56</v>
      </c>
      <c r="G49" s="32" t="n">
        <f aca="false">0.03*H49</f>
        <v>80.67</v>
      </c>
      <c r="H49" s="126" t="n">
        <f aca="false">T49</f>
        <v>2689</v>
      </c>
      <c r="I49" s="127" t="n">
        <f aca="false">C49*0.4</f>
        <v>1075.6</v>
      </c>
      <c r="J49" s="63"/>
      <c r="K49" s="63"/>
      <c r="L49" s="63"/>
      <c r="M49" s="63"/>
      <c r="N49" s="63"/>
      <c r="O49" s="126" t="n">
        <v>75030</v>
      </c>
      <c r="P49" s="126" t="n">
        <v>78839</v>
      </c>
      <c r="Q49" s="138"/>
      <c r="R49" s="139"/>
      <c r="S49" s="139" t="n">
        <v>1</v>
      </c>
      <c r="T49" s="126" t="n">
        <f aca="false">(P49-O49)*S49-T225-T223-T227-T226-T228</f>
        <v>2689</v>
      </c>
      <c r="U49" s="41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8046.4</v>
      </c>
      <c r="D53" s="155"/>
      <c r="E53" s="155" t="n">
        <f aca="false">F53+G53</f>
        <v>526.4</v>
      </c>
      <c r="F53" s="155" t="n">
        <f aca="false">0.04*H53</f>
        <v>300.8</v>
      </c>
      <c r="G53" s="155" t="n">
        <f aca="false">0.03*H53</f>
        <v>225.6</v>
      </c>
      <c r="H53" s="155" t="n">
        <f aca="false">T53</f>
        <v>7520</v>
      </c>
      <c r="I53" s="155" t="n">
        <f aca="false">0.6*C53</f>
        <v>4827.84</v>
      </c>
      <c r="J53" s="156"/>
      <c r="K53" s="156"/>
      <c r="L53" s="156"/>
      <c r="M53" s="156"/>
      <c r="N53" s="156"/>
      <c r="O53" s="155" t="n">
        <v>28296</v>
      </c>
      <c r="P53" s="155" t="n">
        <v>28484</v>
      </c>
      <c r="Q53" s="157"/>
      <c r="R53" s="158"/>
      <c r="S53" s="159" t="n">
        <v>40</v>
      </c>
      <c r="T53" s="155" t="n">
        <f aca="false">(P53-O53)*S53</f>
        <v>7520</v>
      </c>
      <c r="U53" s="41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247878.725000001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2692</v>
      </c>
      <c r="D57" s="126"/>
      <c r="E57" s="32" t="n">
        <f aca="false">F57+G57</f>
        <v>188.44</v>
      </c>
      <c r="F57" s="32" t="n">
        <f aca="false">0.04*H57</f>
        <v>107.68</v>
      </c>
      <c r="G57" s="32" t="n">
        <f aca="false">0.03*H57</f>
        <v>80.76</v>
      </c>
      <c r="H57" s="126" t="n">
        <f aca="false">T57</f>
        <v>2692</v>
      </c>
      <c r="I57" s="127" t="n">
        <f aca="false">C57*0.4</f>
        <v>1076.8</v>
      </c>
      <c r="J57" s="63"/>
      <c r="K57" s="63"/>
      <c r="L57" s="63"/>
      <c r="M57" s="63"/>
      <c r="N57" s="63"/>
      <c r="O57" s="126" t="n">
        <v>388072</v>
      </c>
      <c r="P57" s="126" t="n">
        <v>390764</v>
      </c>
      <c r="Q57" s="138"/>
      <c r="R57" s="139"/>
      <c r="S57" s="139" t="n">
        <v>1</v>
      </c>
      <c r="T57" s="126" t="n">
        <f aca="false">(P57-O57)*S57</f>
        <v>2692</v>
      </c>
      <c r="U57" s="418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13612.3200000001</v>
      </c>
      <c r="D58" s="126"/>
      <c r="E58" s="32"/>
      <c r="F58" s="32"/>
      <c r="G58" s="32"/>
      <c r="H58" s="126" t="n">
        <f aca="false">T58</f>
        <v>13612.3200000001</v>
      </c>
      <c r="I58" s="126" t="n">
        <f aca="false">T59</f>
        <v>1230</v>
      </c>
      <c r="J58" s="63"/>
      <c r="K58" s="63"/>
      <c r="L58" s="63"/>
      <c r="M58" s="63"/>
      <c r="N58" s="63"/>
      <c r="O58" s="126" t="n">
        <v>21489.02</v>
      </c>
      <c r="P58" s="126" t="n">
        <v>21794.899</v>
      </c>
      <c r="Q58" s="138"/>
      <c r="R58" s="139"/>
      <c r="S58" s="139" t="n">
        <v>80</v>
      </c>
      <c r="T58" s="126" t="n">
        <f aca="false">(P58-O58)*S58-T624</f>
        <v>13612.3200000001</v>
      </c>
      <c r="U58" s="418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1230</v>
      </c>
      <c r="D59" s="126"/>
      <c r="E59" s="32" t="n">
        <f aca="false">F59+G59</f>
        <v>86.1</v>
      </c>
      <c r="F59" s="32" t="n">
        <f aca="false">0.04*H59</f>
        <v>49.2</v>
      </c>
      <c r="G59" s="32" t="n">
        <f aca="false">0.03*H59</f>
        <v>36.9</v>
      </c>
      <c r="H59" s="126" t="n">
        <f aca="false">T59</f>
        <v>1230</v>
      </c>
      <c r="I59" s="127" t="n">
        <f aca="false">C59*0.4</f>
        <v>492</v>
      </c>
      <c r="J59" s="63"/>
      <c r="K59" s="63"/>
      <c r="L59" s="63"/>
      <c r="M59" s="63"/>
      <c r="N59" s="63"/>
      <c r="O59" s="126" t="n">
        <v>14343</v>
      </c>
      <c r="P59" s="126" t="n">
        <v>15573</v>
      </c>
      <c r="Q59" s="138"/>
      <c r="R59" s="139"/>
      <c r="S59" s="139" t="n">
        <v>1</v>
      </c>
      <c r="T59" s="126" t="n">
        <f aca="false">(P59-O59)*S59</f>
        <v>1230</v>
      </c>
      <c r="U59" s="41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2469.59999999999</v>
      </c>
      <c r="D60" s="126"/>
      <c r="E60" s="32"/>
      <c r="F60" s="32"/>
      <c r="G60" s="32"/>
      <c r="H60" s="126" t="n">
        <f aca="false">T60</f>
        <v>2469.59999999999</v>
      </c>
      <c r="I60" s="126" t="n">
        <f aca="false">T61</f>
        <v>10165</v>
      </c>
      <c r="J60" s="63"/>
      <c r="K60" s="63"/>
      <c r="L60" s="63"/>
      <c r="M60" s="63"/>
      <c r="N60" s="63"/>
      <c r="O60" s="126" t="n">
        <v>5811.49</v>
      </c>
      <c r="P60" s="126" t="n">
        <v>5852.65</v>
      </c>
      <c r="Q60" s="138"/>
      <c r="R60" s="139"/>
      <c r="S60" s="139" t="n">
        <v>60</v>
      </c>
      <c r="T60" s="126" t="n">
        <f aca="false">(P60-O60)*S60</f>
        <v>2469.59999999999</v>
      </c>
      <c r="U60" s="418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10165</v>
      </c>
      <c r="D61" s="126"/>
      <c r="E61" s="32"/>
      <c r="F61" s="32"/>
      <c r="G61" s="32"/>
      <c r="H61" s="126" t="n">
        <f aca="false">T61</f>
        <v>10165</v>
      </c>
      <c r="I61" s="126" t="n">
        <f aca="false">T62</f>
        <v>1694</v>
      </c>
      <c r="J61" s="63"/>
      <c r="K61" s="63"/>
      <c r="L61" s="63"/>
      <c r="M61" s="63"/>
      <c r="N61" s="63"/>
      <c r="O61" s="126" t="n">
        <v>1154.4</v>
      </c>
      <c r="P61" s="126" t="n">
        <v>1280.2</v>
      </c>
      <c r="Q61" s="138"/>
      <c r="R61" s="139"/>
      <c r="S61" s="139" t="n">
        <v>120</v>
      </c>
      <c r="T61" s="126" t="n">
        <f aca="false">(P61-O61)*S61-T636-T59-T65-T62</f>
        <v>10165</v>
      </c>
      <c r="U61" s="418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1694</v>
      </c>
      <c r="D62" s="126"/>
      <c r="E62" s="32"/>
      <c r="F62" s="32"/>
      <c r="G62" s="32"/>
      <c r="H62" s="126" t="n">
        <f aca="false">T62</f>
        <v>1694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19926</v>
      </c>
      <c r="P62" s="126" t="n">
        <v>21620</v>
      </c>
      <c r="Q62" s="138"/>
      <c r="R62" s="139"/>
      <c r="S62" s="139" t="n">
        <v>1</v>
      </c>
      <c r="T62" s="126" t="n">
        <f aca="false">(P62-O62)*S62</f>
        <v>1694</v>
      </c>
      <c r="U62" s="694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694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613.999999999996</v>
      </c>
      <c r="D64" s="179"/>
      <c r="E64" s="40"/>
      <c r="F64" s="40"/>
      <c r="G64" s="40"/>
      <c r="H64" s="179" t="n">
        <f aca="false">T64</f>
        <v>613.999999999996</v>
      </c>
      <c r="I64" s="179" t="n">
        <f aca="false">T64*0.3</f>
        <v>184.199999999999</v>
      </c>
      <c r="J64" s="63"/>
      <c r="K64" s="63"/>
      <c r="L64" s="63"/>
      <c r="M64" s="63"/>
      <c r="N64" s="63"/>
      <c r="O64" s="180" t="n">
        <v>3986.3</v>
      </c>
      <c r="P64" s="180" t="n">
        <v>4017</v>
      </c>
      <c r="Q64" s="138"/>
      <c r="R64" s="181"/>
      <c r="S64" s="182" t="n">
        <v>20</v>
      </c>
      <c r="T64" s="179" t="n">
        <f aca="false">(P64-O64)*S64</f>
        <v>613.999999999996</v>
      </c>
      <c r="U64" s="418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2007</v>
      </c>
      <c r="D65" s="126"/>
      <c r="E65" s="32"/>
      <c r="F65" s="32"/>
      <c r="G65" s="32"/>
      <c r="H65" s="126" t="n">
        <f aca="false">T65</f>
        <v>2007</v>
      </c>
      <c r="I65" s="126" t="n">
        <f aca="false">T65*0.3</f>
        <v>602.1</v>
      </c>
      <c r="J65" s="37"/>
      <c r="K65" s="37"/>
      <c r="L65" s="37"/>
      <c r="M65" s="37"/>
      <c r="N65" s="37"/>
      <c r="O65" s="32" t="n">
        <v>221842</v>
      </c>
      <c r="P65" s="32" t="n">
        <v>223849</v>
      </c>
      <c r="Q65" s="126"/>
      <c r="R65" s="126"/>
      <c r="S65" s="32" t="n">
        <v>1</v>
      </c>
      <c r="T65" s="126" t="n">
        <f aca="false">(P65-O65)*S65</f>
        <v>2007</v>
      </c>
      <c r="U65" s="418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34483.92</v>
      </c>
      <c r="D66" s="186"/>
      <c r="E66" s="187"/>
      <c r="F66" s="187"/>
      <c r="G66" s="187"/>
      <c r="H66" s="186"/>
      <c r="I66" s="188" t="n">
        <f aca="false">SUM(I56:I65)</f>
        <v>15444.1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13025+32056.84</f>
        <v>45081.84</v>
      </c>
      <c r="P68" s="32" t="n">
        <f aca="false">13209.58+32369.93</f>
        <v>45579.51</v>
      </c>
      <c r="Q68" s="126"/>
      <c r="R68" s="126"/>
      <c r="S68" s="32" t="n">
        <v>80</v>
      </c>
      <c r="T68" s="126" t="n">
        <f aca="false">(P68-O68)*S68-T72-T73</f>
        <v>35543.6000000004</v>
      </c>
      <c r="U68" s="418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6552.79999999999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18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6518</v>
      </c>
      <c r="D70" s="32"/>
      <c r="E70" s="32" t="n">
        <f aca="false">F70+G70</f>
        <v>456.26</v>
      </c>
      <c r="F70" s="32" t="n">
        <f aca="false">0.04*H70</f>
        <v>260.72</v>
      </c>
      <c r="G70" s="32" t="n">
        <f aca="false">0.03*H70</f>
        <v>195.54</v>
      </c>
      <c r="H70" s="32" t="n">
        <f aca="false">T70</f>
        <v>6518</v>
      </c>
      <c r="I70" s="32" t="n">
        <f aca="false">0.6*C70</f>
        <v>3910.8</v>
      </c>
      <c r="J70" s="35"/>
      <c r="K70" s="35"/>
      <c r="L70" s="35"/>
      <c r="M70" s="35"/>
      <c r="N70" s="35"/>
      <c r="O70" s="32" t="n">
        <f aca="false">183300+15052</f>
        <v>198352</v>
      </c>
      <c r="P70" s="32" t="n">
        <f aca="false">188127+16743</f>
        <v>204870</v>
      </c>
      <c r="Q70" s="36"/>
      <c r="R70" s="42"/>
      <c r="S70" s="69" t="n">
        <v>1</v>
      </c>
      <c r="T70" s="32" t="n">
        <f aca="false">(P70-O70)*S70</f>
        <v>6518</v>
      </c>
      <c r="U70" s="41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3487.47000000044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3863.53+4704.51</f>
        <v>8568.04</v>
      </c>
      <c r="P71" s="32" t="n">
        <f aca="false">3872.98+4776.97</f>
        <v>8649.95</v>
      </c>
      <c r="Q71" s="126"/>
      <c r="R71" s="126"/>
      <c r="S71" s="32" t="n">
        <v>80</v>
      </c>
      <c r="T71" s="126" t="n">
        <f aca="false">(P71-O71)*S71</f>
        <v>6552.79999999999</v>
      </c>
      <c r="U71" s="418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3590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3590</v>
      </c>
      <c r="I72" s="32" t="n">
        <f aca="false">0.4*C72</f>
        <v>1436</v>
      </c>
      <c r="J72" s="63"/>
      <c r="K72" s="63"/>
      <c r="L72" s="63"/>
      <c r="M72" s="35"/>
      <c r="N72" s="35"/>
      <c r="O72" s="32" t="n">
        <v>61046</v>
      </c>
      <c r="P72" s="32" t="n">
        <v>64636</v>
      </c>
      <c r="Q72" s="36"/>
      <c r="R72" s="94"/>
      <c r="S72" s="32" t="n">
        <v>1</v>
      </c>
      <c r="T72" s="32" t="n">
        <f aca="false">(P72-O72)*S72</f>
        <v>3590</v>
      </c>
      <c r="U72" s="694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727.6</v>
      </c>
      <c r="D73" s="32"/>
      <c r="E73" s="32" t="n">
        <f aca="false">F73+G73</f>
        <v>47.6</v>
      </c>
      <c r="F73" s="32" t="n">
        <f aca="false">0.04*H73</f>
        <v>27.2</v>
      </c>
      <c r="G73" s="32" t="n">
        <f aca="false">0.03*H73</f>
        <v>20.4</v>
      </c>
      <c r="H73" s="32" t="n">
        <f aca="false">T73</f>
        <v>680</v>
      </c>
      <c r="I73" s="32" t="n">
        <f aca="false">0.6*C73</f>
        <v>436.56</v>
      </c>
      <c r="J73" s="63"/>
      <c r="K73" s="63"/>
      <c r="L73" s="63"/>
      <c r="M73" s="63"/>
      <c r="N73" s="63"/>
      <c r="O73" s="32" t="n">
        <v>17026</v>
      </c>
      <c r="P73" s="32" t="n">
        <v>17706</v>
      </c>
      <c r="Q73" s="126"/>
      <c r="R73" s="126"/>
      <c r="S73" s="32" t="n">
        <v>1</v>
      </c>
      <c r="T73" s="32" t="n">
        <f aca="false">(P73-O73)*S73</f>
        <v>680</v>
      </c>
      <c r="U73" s="418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22396.8700000004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34996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678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34996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11231.88</v>
      </c>
      <c r="P78" s="130" t="n">
        <v>11931.8</v>
      </c>
      <c r="Q78" s="213" t="s">
        <v>39</v>
      </c>
      <c r="R78" s="213"/>
      <c r="S78" s="130" t="n">
        <v>50</v>
      </c>
      <c r="T78" s="130" t="n">
        <f aca="false">(P78-O78)*S78-T98</f>
        <v>34996</v>
      </c>
      <c r="U78" s="678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368.08</v>
      </c>
      <c r="D80" s="130"/>
      <c r="E80" s="130" t="n">
        <f aca="false">F80+G80</f>
        <v>24.08</v>
      </c>
      <c r="F80" s="130" t="n">
        <f aca="false">0.04*H80</f>
        <v>13.76</v>
      </c>
      <c r="G80" s="130" t="n">
        <f aca="false">0.03*H80</f>
        <v>10.32</v>
      </c>
      <c r="H80" s="130" t="n">
        <f aca="false">T80</f>
        <v>344</v>
      </c>
      <c r="I80" s="130" t="n">
        <f aca="false">0.6*C80</f>
        <v>220.848</v>
      </c>
      <c r="J80" s="133"/>
      <c r="K80" s="133"/>
      <c r="L80" s="133"/>
      <c r="M80" s="133"/>
      <c r="N80" s="133"/>
      <c r="O80" s="130" t="n">
        <v>4756</v>
      </c>
      <c r="P80" s="130" t="n">
        <v>5100</v>
      </c>
      <c r="Q80" s="131"/>
      <c r="R80" s="131"/>
      <c r="S80" s="130" t="n">
        <v>1</v>
      </c>
      <c r="T80" s="130" t="n">
        <f aca="false">(P80-O80)*S80</f>
        <v>344</v>
      </c>
      <c r="U80" s="678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34996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2651.99999999999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2651.99999999999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3891.8</v>
      </c>
      <c r="P83" s="130" t="n">
        <v>3958.1</v>
      </c>
      <c r="Q83" s="213" t="s">
        <v>39</v>
      </c>
      <c r="R83" s="213"/>
      <c r="S83" s="130" t="n">
        <v>40</v>
      </c>
      <c r="T83" s="130" t="n">
        <f aca="false">(P83-O83)*S83</f>
        <v>2651.99999999999</v>
      </c>
      <c r="U83" s="678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5488.00000000001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5488.00000000001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3416</v>
      </c>
      <c r="P84" s="130" t="n">
        <v>3591</v>
      </c>
      <c r="Q84" s="213" t="s">
        <v>39</v>
      </c>
      <c r="R84" s="213"/>
      <c r="S84" s="130" t="n">
        <v>120</v>
      </c>
      <c r="T84" s="130" t="n">
        <f aca="false">(P84-O84)*S84-T377-T343-T83-T362-T376-T172</f>
        <v>5488.00000000001</v>
      </c>
      <c r="U84" s="678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347895.515000001</v>
      </c>
      <c r="D85" s="148"/>
      <c r="E85" s="190"/>
      <c r="F85" s="148"/>
      <c r="G85" s="148"/>
      <c r="H85" s="190"/>
      <c r="I85" s="148" t="n">
        <f aca="false">SUM(I8:I43)+I74+I81+I66</f>
        <v>144528.928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24760</v>
      </c>
      <c r="D88" s="32"/>
      <c r="E88" s="32"/>
      <c r="F88" s="32"/>
      <c r="G88" s="32"/>
      <c r="H88" s="32" t="n">
        <f aca="false">T88</f>
        <v>32800</v>
      </c>
      <c r="I88" s="32" t="n">
        <v>0</v>
      </c>
      <c r="J88" s="35"/>
      <c r="K88" s="35"/>
      <c r="L88" s="35"/>
      <c r="M88" s="35"/>
      <c r="N88" s="35"/>
      <c r="O88" s="32" t="n">
        <v>41087</v>
      </c>
      <c r="P88" s="32" t="n">
        <v>41907</v>
      </c>
      <c r="Q88" s="36"/>
      <c r="R88" s="42"/>
      <c r="S88" s="32" t="n">
        <v>40</v>
      </c>
      <c r="T88" s="32" t="n">
        <f aca="false">(P88-O88)*S88</f>
        <v>32800</v>
      </c>
      <c r="U88" s="41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4237</v>
      </c>
      <c r="D90" s="126"/>
      <c r="E90" s="32" t="n">
        <f aca="false">247</f>
        <v>247</v>
      </c>
      <c r="F90" s="32"/>
      <c r="G90" s="32"/>
      <c r="H90" s="32" t="n">
        <f aca="false">T90</f>
        <v>3990</v>
      </c>
      <c r="I90" s="32"/>
      <c r="J90" s="35"/>
      <c r="K90" s="35"/>
      <c r="L90" s="35"/>
      <c r="M90" s="35"/>
      <c r="N90" s="35"/>
      <c r="O90" s="32" t="n">
        <v>15440</v>
      </c>
      <c r="P90" s="32" t="n">
        <v>15573</v>
      </c>
      <c r="Q90" s="234"/>
      <c r="R90" s="235"/>
      <c r="S90" s="69" t="n">
        <v>30</v>
      </c>
      <c r="T90" s="32" t="n">
        <f aca="false">(P90-O90)*S90</f>
        <v>3990</v>
      </c>
      <c r="U90" s="41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32800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10309.28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10309.28</v>
      </c>
      <c r="I96" s="130" t="n">
        <f aca="false">0.5*C96</f>
        <v>5154.64</v>
      </c>
      <c r="J96" s="212"/>
      <c r="K96" s="212"/>
      <c r="L96" s="212"/>
      <c r="M96" s="212"/>
      <c r="N96" s="212"/>
      <c r="O96" s="251" t="n">
        <v>14239.63</v>
      </c>
      <c r="P96" s="251" t="n">
        <v>14497.362</v>
      </c>
      <c r="Q96" s="144"/>
      <c r="R96" s="252"/>
      <c r="S96" s="253" t="n">
        <v>40</v>
      </c>
      <c r="T96" s="130" t="n">
        <f aca="false">(P96-O96)*S96</f>
        <v>10309.28</v>
      </c>
      <c r="U96" s="678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678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26208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26208</v>
      </c>
      <c r="I98" s="130" t="n">
        <f aca="false">0.6*C98</f>
        <v>15724.8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678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3155.6</v>
      </c>
      <c r="P99" s="130" t="n">
        <v>3319.4</v>
      </c>
      <c r="Q99" s="254"/>
      <c r="R99" s="255"/>
      <c r="S99" s="253" t="n">
        <v>80</v>
      </c>
      <c r="T99" s="130" t="n">
        <f aca="false">(P99-O99)*S99*2</f>
        <v>26208</v>
      </c>
      <c r="U99" s="678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12980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12980</v>
      </c>
      <c r="I101" s="206" t="n">
        <f aca="false">T103+0.5*(T108+T105)</f>
        <v>2980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29080</v>
      </c>
      <c r="P102" s="130" t="n">
        <v>29197</v>
      </c>
      <c r="Q102" s="254"/>
      <c r="R102" s="213"/>
      <c r="S102" s="130" t="n">
        <v>60</v>
      </c>
      <c r="T102" s="130" t="n">
        <f aca="false">(P102-O102)*S102</f>
        <v>7020</v>
      </c>
      <c r="U102" s="678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678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678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6009</v>
      </c>
      <c r="P105" s="130" t="n">
        <v>6061</v>
      </c>
      <c r="Q105" s="254"/>
      <c r="R105" s="255"/>
      <c r="S105" s="130" t="n">
        <v>40</v>
      </c>
      <c r="T105" s="130" t="n">
        <f aca="false">(P105-O105)*S105</f>
        <v>2080</v>
      </c>
      <c r="U105" s="678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678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678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5234</v>
      </c>
      <c r="P108" s="130" t="n">
        <v>5331</v>
      </c>
      <c r="Q108" s="254"/>
      <c r="R108" s="213"/>
      <c r="S108" s="130" t="n">
        <v>40</v>
      </c>
      <c r="T108" s="130" t="n">
        <f aca="false">(P108-O108)*S108</f>
        <v>3880</v>
      </c>
      <c r="U108" s="678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23289.28</v>
      </c>
      <c r="D109" s="190"/>
      <c r="E109" s="190"/>
      <c r="F109" s="148"/>
      <c r="G109" s="148"/>
      <c r="H109" s="190" t="n">
        <f aca="false">SUM(H99:H108)</f>
        <v>12980</v>
      </c>
      <c r="I109" s="190" t="n">
        <f aca="false">I101+I99</f>
        <v>2980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1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10169.2799999999</v>
      </c>
      <c r="D115" s="32"/>
      <c r="E115" s="32" t="n">
        <f aca="false">F115+G115</f>
        <v>665.279999999996</v>
      </c>
      <c r="F115" s="32" t="n">
        <f aca="false">0.04*H115</f>
        <v>380.159999999998</v>
      </c>
      <c r="G115" s="32" t="n">
        <f aca="false">0.03*H115</f>
        <v>285.119999999998</v>
      </c>
      <c r="H115" s="32" t="n">
        <f aca="false">T115</f>
        <v>9503.99999999994</v>
      </c>
      <c r="I115" s="32" t="n">
        <f aca="false">0.6*C115</f>
        <v>6101.56799999996</v>
      </c>
      <c r="J115" s="35"/>
      <c r="K115" s="35"/>
      <c r="L115" s="35"/>
      <c r="M115" s="35"/>
      <c r="N115" s="35" t="s">
        <v>173</v>
      </c>
      <c r="O115" s="32" t="n">
        <v>9302.5</v>
      </c>
      <c r="P115" s="32" t="n">
        <v>9421.3</v>
      </c>
      <c r="Q115" s="234"/>
      <c r="R115" s="263"/>
      <c r="S115" s="69" t="n">
        <v>80</v>
      </c>
      <c r="T115" s="32" t="n">
        <f aca="false">(P115-O115)*S115</f>
        <v>9503.99999999994</v>
      </c>
      <c r="U115" s="41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677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54056.4</v>
      </c>
      <c r="D118" s="109"/>
      <c r="E118" s="109" t="n">
        <f aca="false">F118+G118</f>
        <v>3536.4</v>
      </c>
      <c r="F118" s="109" t="n">
        <f aca="false">0.04*H118</f>
        <v>2020.8</v>
      </c>
      <c r="G118" s="109" t="n">
        <f aca="false">0.03*H118</f>
        <v>1515.6</v>
      </c>
      <c r="H118" s="109" t="n">
        <f aca="false">T118</f>
        <v>50520</v>
      </c>
      <c r="I118" s="109" t="n">
        <v>11490</v>
      </c>
      <c r="J118" s="141"/>
      <c r="K118" s="141"/>
      <c r="L118" s="141"/>
      <c r="M118" s="141"/>
      <c r="N118" s="141"/>
      <c r="O118" s="109" t="n">
        <v>47075</v>
      </c>
      <c r="P118" s="109" t="n">
        <v>47496</v>
      </c>
      <c r="Q118" s="234"/>
      <c r="R118" s="274"/>
      <c r="S118" s="275" t="n">
        <v>120</v>
      </c>
      <c r="T118" s="32" t="n">
        <f aca="false">(P118-O118)*S118</f>
        <v>50520</v>
      </c>
      <c r="U118" s="41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40.66</v>
      </c>
      <c r="D119" s="32"/>
      <c r="E119" s="32" t="n">
        <f aca="false">F119+G119</f>
        <v>2.66</v>
      </c>
      <c r="F119" s="32" t="n">
        <f aca="false">0.04*H119</f>
        <v>1.52</v>
      </c>
      <c r="G119" s="32" t="n">
        <f aca="false">0.03*H119</f>
        <v>1.14</v>
      </c>
      <c r="H119" s="32" t="n">
        <f aca="false">T119</f>
        <v>38</v>
      </c>
      <c r="I119" s="32" t="n">
        <f aca="false">0.6*C119</f>
        <v>24.396</v>
      </c>
      <c r="J119" s="35"/>
      <c r="K119" s="35"/>
      <c r="L119" s="35"/>
      <c r="M119" s="35"/>
      <c r="N119" s="35"/>
      <c r="O119" s="32" t="n">
        <v>59587</v>
      </c>
      <c r="P119" s="32" t="n">
        <v>59625</v>
      </c>
      <c r="Q119" s="36"/>
      <c r="R119" s="42"/>
      <c r="S119" s="69" t="n">
        <v>1</v>
      </c>
      <c r="T119" s="32" t="n">
        <f aca="false">(P119-O119)*S119</f>
        <v>38</v>
      </c>
      <c r="U119" s="41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640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422.65</v>
      </c>
      <c r="D121" s="32"/>
      <c r="E121" s="32" t="n">
        <f aca="false">F121+G121</f>
        <v>27.65</v>
      </c>
      <c r="F121" s="32" t="n">
        <f aca="false">0.04*H121</f>
        <v>15.8</v>
      </c>
      <c r="G121" s="32" t="n">
        <f aca="false">0.03*H121</f>
        <v>11.85</v>
      </c>
      <c r="H121" s="32" t="n">
        <f aca="false">T121</f>
        <v>395</v>
      </c>
      <c r="I121" s="32" t="n">
        <f aca="false">0.6*C121</f>
        <v>253.59</v>
      </c>
      <c r="J121" s="35"/>
      <c r="K121" s="35"/>
      <c r="L121" s="35"/>
      <c r="M121" s="35"/>
      <c r="N121" s="35"/>
      <c r="O121" s="32" t="n">
        <v>6964</v>
      </c>
      <c r="P121" s="32" t="n">
        <v>7359</v>
      </c>
      <c r="Q121" s="36"/>
      <c r="R121" s="42"/>
      <c r="S121" s="69" t="n">
        <v>1</v>
      </c>
      <c r="T121" s="32" t="n">
        <f aca="false">(P121-O121)*S121</f>
        <v>395</v>
      </c>
      <c r="U121" s="41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1003.66</v>
      </c>
      <c r="D122" s="32"/>
      <c r="E122" s="32" t="n">
        <f aca="false">F122+G122</f>
        <v>65.66</v>
      </c>
      <c r="F122" s="32" t="n">
        <f aca="false">0.04*H122</f>
        <v>37.52</v>
      </c>
      <c r="G122" s="32" t="n">
        <f aca="false">0.03*H122</f>
        <v>28.14</v>
      </c>
      <c r="H122" s="32" t="n">
        <f aca="false">T122</f>
        <v>938</v>
      </c>
      <c r="I122" s="32" t="n">
        <f aca="false">0.6*C122</f>
        <v>602.196</v>
      </c>
      <c r="J122" s="35"/>
      <c r="K122" s="35"/>
      <c r="L122" s="35"/>
      <c r="M122" s="35"/>
      <c r="N122" s="35"/>
      <c r="O122" s="32" t="n">
        <f aca="false">58126+31015</f>
        <v>89141</v>
      </c>
      <c r="P122" s="32" t="n">
        <f aca="false">58479+31600</f>
        <v>90079</v>
      </c>
      <c r="Q122" s="36"/>
      <c r="R122" s="42"/>
      <c r="S122" s="69" t="n">
        <v>1</v>
      </c>
      <c r="T122" s="32" t="n">
        <f aca="false">(P122-O122)*S122</f>
        <v>938</v>
      </c>
      <c r="U122" s="41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1994.48</v>
      </c>
      <c r="D123" s="32"/>
      <c r="E123" s="32" t="n">
        <f aca="false">F123+G123</f>
        <v>130.48</v>
      </c>
      <c r="F123" s="32" t="n">
        <f aca="false">0.04*H123</f>
        <v>74.56</v>
      </c>
      <c r="G123" s="32" t="n">
        <f aca="false">0.03*H123</f>
        <v>55.92</v>
      </c>
      <c r="H123" s="32" t="n">
        <f aca="false">T123</f>
        <v>1864</v>
      </c>
      <c r="I123" s="32" t="n">
        <f aca="false">0.6*C123</f>
        <v>1196.688</v>
      </c>
      <c r="J123" s="35"/>
      <c r="K123" s="35"/>
      <c r="L123" s="35"/>
      <c r="M123" s="35"/>
      <c r="N123" s="35" t="s">
        <v>170</v>
      </c>
      <c r="O123" s="32" t="n">
        <v>40097</v>
      </c>
      <c r="P123" s="32" t="n">
        <v>41961</v>
      </c>
      <c r="Q123" s="36"/>
      <c r="R123" s="42"/>
      <c r="S123" s="69" t="n">
        <v>1</v>
      </c>
      <c r="T123" s="32" t="n">
        <f aca="false">(P123-O123)*S123</f>
        <v>1864</v>
      </c>
      <c r="U123" s="41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5221.6</v>
      </c>
      <c r="D124" s="109"/>
      <c r="E124" s="109" t="n">
        <f aca="false">F124+G124</f>
        <v>341.6</v>
      </c>
      <c r="F124" s="109" t="n">
        <f aca="false">0.04*H124</f>
        <v>195.2</v>
      </c>
      <c r="G124" s="109" t="n">
        <f aca="false">0.03*H124</f>
        <v>146.4</v>
      </c>
      <c r="H124" s="109" t="n">
        <f aca="false">T124</f>
        <v>4880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12869</v>
      </c>
      <c r="P124" s="109" t="n">
        <v>12930</v>
      </c>
      <c r="Q124" s="141"/>
      <c r="R124" s="263"/>
      <c r="S124" s="275" t="n">
        <v>80</v>
      </c>
      <c r="T124" s="109" t="n">
        <f aca="false">(P124-O124)*S124</f>
        <v>4880</v>
      </c>
      <c r="U124" s="41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829.900000000008</v>
      </c>
      <c r="D126" s="32"/>
      <c r="E126" s="32" t="n">
        <f aca="false">F126+G126</f>
        <v>57.9000000000005</v>
      </c>
      <c r="F126" s="32" t="n">
        <f aca="false">0.035*H126</f>
        <v>27.0200000000003</v>
      </c>
      <c r="G126" s="32" t="n">
        <f aca="false">H126*0.04</f>
        <v>30.8800000000003</v>
      </c>
      <c r="H126" s="32" t="n">
        <f aca="false">T126</f>
        <v>772.000000000007</v>
      </c>
      <c r="I126" s="32" t="n">
        <f aca="false">0.6*C126</f>
        <v>497.940000000005</v>
      </c>
      <c r="J126" s="35"/>
      <c r="K126" s="35"/>
      <c r="L126" s="35"/>
      <c r="M126" s="35"/>
      <c r="N126" s="35"/>
      <c r="O126" s="32" t="n">
        <v>8340.5</v>
      </c>
      <c r="P126" s="32" t="n">
        <v>8379.1</v>
      </c>
      <c r="Q126" s="36"/>
      <c r="R126" s="42"/>
      <c r="S126" s="69" t="n">
        <v>20</v>
      </c>
      <c r="T126" s="32" t="n">
        <f aca="false">(P126-O126)*S126</f>
        <v>772.000000000007</v>
      </c>
      <c r="U126" s="41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4"/>
      <c r="R128" s="276"/>
      <c r="S128" s="239" t="n">
        <v>1</v>
      </c>
      <c r="T128" s="148" t="n">
        <f aca="false">(P128-O128)*S128</f>
        <v>487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677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74259.7199999999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2649.21859999999</v>
      </c>
      <c r="D134" s="130" t="n">
        <f aca="false">D138+D139</f>
        <v>37845.9799999999</v>
      </c>
      <c r="E134" s="130" t="n">
        <f aca="false">F134+G134</f>
        <v>2649.21859999999</v>
      </c>
      <c r="F134" s="130" t="n">
        <f aca="false">0.04*D134</f>
        <v>1513.8392</v>
      </c>
      <c r="G134" s="130" t="n">
        <f aca="false">0.03*D134</f>
        <v>1135.3794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2910.06</v>
      </c>
      <c r="P134" s="251" t="n">
        <v>3014.84</v>
      </c>
      <c r="Q134" s="254"/>
      <c r="R134" s="255"/>
      <c r="S134" s="130" t="n">
        <v>60</v>
      </c>
      <c r="T134" s="130" t="n">
        <f aca="false">(P134-O134)*S134</f>
        <v>6286.80000000001</v>
      </c>
      <c r="U134" s="678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251" t="n">
        <v>1478.75</v>
      </c>
      <c r="P135" s="251" t="n">
        <v>1517.91</v>
      </c>
      <c r="Q135" s="254"/>
      <c r="R135" s="255"/>
      <c r="S135" s="130" t="n">
        <v>20</v>
      </c>
      <c r="T135" s="130" t="n">
        <f aca="false">(P135-O135)*S135</f>
        <v>783.200000000002</v>
      </c>
      <c r="U135" s="678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130"/>
      <c r="J136" s="212"/>
      <c r="K136" s="212"/>
      <c r="L136" s="212"/>
      <c r="M136" s="212"/>
      <c r="N136" s="212"/>
      <c r="O136" s="251" t="n">
        <v>702.09</v>
      </c>
      <c r="P136" s="251" t="n">
        <v>728.22</v>
      </c>
      <c r="Q136" s="254"/>
      <c r="R136" s="288"/>
      <c r="S136" s="130" t="n">
        <v>60</v>
      </c>
      <c r="T136" s="130" t="n">
        <f aca="false">(P136-O136)*S136</f>
        <v>1567.8</v>
      </c>
      <c r="U136" s="678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88972.53</v>
      </c>
      <c r="P137" s="251" t="n">
        <v>90890.67</v>
      </c>
      <c r="Q137" s="254"/>
      <c r="R137" s="289"/>
      <c r="S137" s="130" t="n">
        <v>1</v>
      </c>
      <c r="T137" s="130" t="n">
        <f aca="false">(P137-O137)*S137</f>
        <v>1918.14</v>
      </c>
      <c r="U137" s="678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10605.98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2069.22</v>
      </c>
      <c r="P138" s="251" t="n">
        <v>2119.26</v>
      </c>
      <c r="Q138" s="254"/>
      <c r="R138" s="290"/>
      <c r="S138" s="130" t="n">
        <v>1</v>
      </c>
      <c r="T138" s="130" t="n">
        <f aca="false">(P138-O138)*S138</f>
        <v>50.0400000000004</v>
      </c>
      <c r="U138" s="678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27239.9999999999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25112.22</v>
      </c>
      <c r="P139" s="251" t="n">
        <v>25727.76</v>
      </c>
      <c r="Q139" s="254"/>
      <c r="R139" s="290"/>
      <c r="S139" s="130" t="n">
        <v>40</v>
      </c>
      <c r="T139" s="130" t="n">
        <f aca="false">(P139-O139)*S139</f>
        <v>24621.5999999999</v>
      </c>
      <c r="U139" s="678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3160.27</v>
      </c>
      <c r="P140" s="251" t="n">
        <v>3225.73</v>
      </c>
      <c r="Q140" s="144"/>
      <c r="R140" s="145"/>
      <c r="S140" s="130" t="n">
        <v>40</v>
      </c>
      <c r="T140" s="130" t="n">
        <f aca="false">(P140-O140)*S140</f>
        <v>2618.4</v>
      </c>
      <c r="U140" s="678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6368.66999999999</v>
      </c>
      <c r="D142" s="298" t="n">
        <f aca="false">T142</f>
        <v>77380.9999999999</v>
      </c>
      <c r="E142" s="299" t="n">
        <f aca="false">F142+G142</f>
        <v>5416.66999999999</v>
      </c>
      <c r="F142" s="298" t="n">
        <f aca="false">0.04*D142</f>
        <v>3095.24</v>
      </c>
      <c r="G142" s="298" t="n">
        <f aca="false">0.03*D142</f>
        <v>2321.43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47898.35</v>
      </c>
      <c r="P142" s="130" t="n">
        <v>49414.7</v>
      </c>
      <c r="Q142" s="144"/>
      <c r="R142" s="213"/>
      <c r="S142" s="298" t="n">
        <v>60</v>
      </c>
      <c r="T142" s="298" t="n">
        <f aca="false">(P142-O142)*S142-T144</f>
        <v>77380.9999999999</v>
      </c>
      <c r="U142" s="678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952</v>
      </c>
      <c r="D144" s="298" t="n">
        <f aca="false">T144</f>
        <v>13600</v>
      </c>
      <c r="E144" s="299" t="n">
        <f aca="false">F144+G144</f>
        <v>952</v>
      </c>
      <c r="F144" s="298" t="n">
        <f aca="false">0.04*D144</f>
        <v>544</v>
      </c>
      <c r="G144" s="298" t="n">
        <f aca="false">0.03*D144</f>
        <v>408</v>
      </c>
      <c r="H144" s="298"/>
      <c r="I144" s="130" t="n">
        <f aca="false">T145</f>
        <v>10840</v>
      </c>
      <c r="J144" s="212"/>
      <c r="K144" s="212"/>
      <c r="L144" s="212"/>
      <c r="M144" s="212"/>
      <c r="N144" s="212" t="s">
        <v>213</v>
      </c>
      <c r="O144" s="130" t="n">
        <v>6868</v>
      </c>
      <c r="P144" s="130" t="n">
        <v>7208</v>
      </c>
      <c r="Q144" s="144"/>
      <c r="R144" s="213"/>
      <c r="S144" s="298" t="n">
        <v>40</v>
      </c>
      <c r="T144" s="298" t="n">
        <f aca="false">(P144-O144)*S144</f>
        <v>13600</v>
      </c>
      <c r="U144" s="678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1087.26</v>
      </c>
      <c r="D145" s="130" t="n">
        <f aca="false">T145</f>
        <v>10840</v>
      </c>
      <c r="E145" s="130" t="n">
        <f aca="false">F145+G145</f>
        <v>1008.12</v>
      </c>
      <c r="F145" s="130" t="n">
        <f aca="false">0.05*D145</f>
        <v>542</v>
      </c>
      <c r="G145" s="130" t="n">
        <f aca="false">0.043*D145</f>
        <v>466.12</v>
      </c>
      <c r="H145" s="130"/>
      <c r="I145" s="130" t="n">
        <f aca="false">0.6*D145</f>
        <v>6504</v>
      </c>
      <c r="J145" s="212"/>
      <c r="K145" s="212"/>
      <c r="L145" s="212"/>
      <c r="M145" s="212"/>
      <c r="N145" s="212"/>
      <c r="O145" s="298" t="n">
        <v>17032</v>
      </c>
      <c r="P145" s="298" t="n">
        <v>17303</v>
      </c>
      <c r="Q145" s="212" t="s">
        <v>39</v>
      </c>
      <c r="R145" s="213"/>
      <c r="S145" s="253" t="n">
        <v>40</v>
      </c>
      <c r="T145" s="130" t="n">
        <f aca="false">(P145-O145)*S145</f>
        <v>10840</v>
      </c>
      <c r="U145" s="678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2638</v>
      </c>
      <c r="E146" s="130" t="n">
        <f aca="false">F146+G146</f>
        <v>79.14</v>
      </c>
      <c r="F146" s="130" t="n">
        <f aca="false">0.02*D146</f>
        <v>52.76</v>
      </c>
      <c r="G146" s="130" t="n">
        <f aca="false">0.01*D146</f>
        <v>26.38</v>
      </c>
      <c r="H146" s="130"/>
      <c r="I146" s="130" t="n">
        <f aca="false">0.6*D146</f>
        <v>1582.8</v>
      </c>
      <c r="J146" s="212"/>
      <c r="K146" s="212"/>
      <c r="L146" s="212"/>
      <c r="M146" s="212"/>
      <c r="N146" s="212"/>
      <c r="O146" s="298" t="n">
        <v>121484</v>
      </c>
      <c r="P146" s="298" t="n">
        <v>124122</v>
      </c>
      <c r="Q146" s="212"/>
      <c r="R146" s="213"/>
      <c r="S146" s="253" t="n">
        <v>1</v>
      </c>
      <c r="T146" s="130" t="n">
        <f aca="false">(P146-O146)*S146</f>
        <v>2638</v>
      </c>
      <c r="U146" s="678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2227.7052</v>
      </c>
      <c r="D148" s="130" t="n">
        <f aca="false">T148</f>
        <v>31824.3599999999</v>
      </c>
      <c r="E148" s="130" t="n">
        <f aca="false">F148+G148</f>
        <v>2227.7052</v>
      </c>
      <c r="F148" s="130" t="n">
        <f aca="false">0.04*H148</f>
        <v>1272.9744</v>
      </c>
      <c r="G148" s="130" t="n">
        <f aca="false">0.03*H148</f>
        <v>954.730799999998</v>
      </c>
      <c r="H148" s="130" t="n">
        <f aca="false">T148</f>
        <v>31824.3599999999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943</v>
      </c>
      <c r="P148" s="307" t="s">
        <v>1084</v>
      </c>
      <c r="Q148" s="212" t="s">
        <v>52</v>
      </c>
      <c r="R148" s="213"/>
      <c r="S148" s="253" t="n">
        <v>60</v>
      </c>
      <c r="T148" s="130" t="n">
        <f aca="false">(P148-O148)*S148</f>
        <v>31824.3599999999</v>
      </c>
      <c r="U148" s="678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678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678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944</v>
      </c>
      <c r="P156" s="307" t="s">
        <v>1085</v>
      </c>
      <c r="Q156" s="144"/>
      <c r="R156" s="290"/>
      <c r="S156" s="253" t="n">
        <v>300</v>
      </c>
      <c r="T156" s="130" t="n">
        <f aca="false">(P156-O156)*S156</f>
        <v>131401.2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945</v>
      </c>
      <c r="P157" s="307" t="s">
        <v>1086</v>
      </c>
      <c r="Q157" s="144"/>
      <c r="R157" s="290"/>
      <c r="S157" s="253" t="n">
        <v>300</v>
      </c>
      <c r="T157" s="130" t="n">
        <f aca="false">(P157-O157)*S157</f>
        <v>86569.1999999996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2390.062</v>
      </c>
      <c r="P160" s="251" t="n">
        <v>2424.796</v>
      </c>
      <c r="Q160" s="144"/>
      <c r="R160" s="290"/>
      <c r="S160" s="253" t="n">
        <v>40</v>
      </c>
      <c r="T160" s="130" t="n">
        <f aca="false">(P160-O160)*S160</f>
        <v>1389.36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2075.889</v>
      </c>
      <c r="Q161" s="144"/>
      <c r="R161" s="290"/>
      <c r="S161" s="253" t="n">
        <v>30</v>
      </c>
      <c r="T161" s="130" t="n">
        <f aca="false">(P161-O161)*S161</f>
        <v>0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355.145280000001</v>
      </c>
      <c r="D162" s="130" t="n">
        <f aca="false">H162+E162</f>
        <v>5428.64928000002</v>
      </c>
      <c r="E162" s="130" t="n">
        <f aca="false">F162+G162</f>
        <v>355.145280000001</v>
      </c>
      <c r="F162" s="130" t="n">
        <f aca="false">0.04*H162</f>
        <v>202.940160000001</v>
      </c>
      <c r="G162" s="130" t="n">
        <f aca="false">0.03*H162</f>
        <v>152.20512</v>
      </c>
      <c r="H162" s="130" t="n">
        <f aca="false">T162</f>
        <v>5073.50400000002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9282.765</v>
      </c>
      <c r="P162" s="251" t="n">
        <v>9494.161</v>
      </c>
      <c r="Q162" s="254"/>
      <c r="R162" s="255"/>
      <c r="S162" s="253" t="n">
        <v>24</v>
      </c>
      <c r="T162" s="130" t="n">
        <f aca="false">(P162-O162)*S162</f>
        <v>5073.50400000002</v>
      </c>
      <c r="U162" s="678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13737.25428</v>
      </c>
      <c r="D163" s="206" t="n">
        <f aca="false">SUM(D138:D162)</f>
        <v>398917.74928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1001.52</v>
      </c>
      <c r="D166" s="130"/>
      <c r="E166" s="130" t="n">
        <f aca="false">F166+G166</f>
        <v>65.52</v>
      </c>
      <c r="F166" s="130" t="n">
        <f aca="false">0.04*H166</f>
        <v>37.44</v>
      </c>
      <c r="G166" s="130" t="n">
        <f aca="false">0.03*H166</f>
        <v>28.08</v>
      </c>
      <c r="H166" s="130" t="n">
        <f aca="false">T166</f>
        <v>936</v>
      </c>
      <c r="I166" s="130" t="n">
        <f aca="false">0.6*C166</f>
        <v>600.912</v>
      </c>
      <c r="J166" s="212"/>
      <c r="K166" s="212"/>
      <c r="L166" s="212"/>
      <c r="M166" s="212"/>
      <c r="N166" s="212"/>
      <c r="O166" s="130" t="n">
        <v>26817</v>
      </c>
      <c r="P166" s="130" t="n">
        <v>27753</v>
      </c>
      <c r="Q166" s="144"/>
      <c r="R166" s="145"/>
      <c r="S166" s="130" t="n">
        <v>1</v>
      </c>
      <c r="T166" s="130" t="n">
        <f aca="false">(P166-O166)*S166</f>
        <v>936</v>
      </c>
      <c r="U166" s="678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102.72</v>
      </c>
      <c r="D167" s="130"/>
      <c r="E167" s="130" t="n">
        <f aca="false">F167+G167</f>
        <v>6.72</v>
      </c>
      <c r="F167" s="130" t="n">
        <f aca="false">0.04*H167</f>
        <v>3.84</v>
      </c>
      <c r="G167" s="130" t="n">
        <f aca="false">0.03*H167</f>
        <v>2.88</v>
      </c>
      <c r="H167" s="130" t="n">
        <f aca="false">T167</f>
        <v>96</v>
      </c>
      <c r="I167" s="130" t="n">
        <f aca="false">0.6*C167</f>
        <v>61.632</v>
      </c>
      <c r="J167" s="212"/>
      <c r="K167" s="212"/>
      <c r="L167" s="212"/>
      <c r="M167" s="212"/>
      <c r="N167" s="212"/>
      <c r="O167" s="130" t="n">
        <v>70790</v>
      </c>
      <c r="P167" s="130" t="n">
        <v>70886</v>
      </c>
      <c r="Q167" s="254"/>
      <c r="R167" s="255"/>
      <c r="S167" s="253" t="n">
        <v>1</v>
      </c>
      <c r="T167" s="130" t="n">
        <f aca="false">(P167-O167)*S167</f>
        <v>96</v>
      </c>
      <c r="U167" s="678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136.96</v>
      </c>
      <c r="D168" s="130"/>
      <c r="E168" s="130" t="n">
        <f aca="false">F168+G168</f>
        <v>8.96</v>
      </c>
      <c r="F168" s="130" t="n">
        <f aca="false">0.04*H168</f>
        <v>5.12</v>
      </c>
      <c r="G168" s="130" t="n">
        <f aca="false">0.03*H168</f>
        <v>3.84</v>
      </c>
      <c r="H168" s="130" t="n">
        <f aca="false">T168</f>
        <v>128</v>
      </c>
      <c r="I168" s="130" t="n">
        <f aca="false">0.6*C168</f>
        <v>82.176</v>
      </c>
      <c r="J168" s="212"/>
      <c r="K168" s="212"/>
      <c r="L168" s="212"/>
      <c r="M168" s="212"/>
      <c r="N168" s="212"/>
      <c r="O168" s="130" t="n">
        <v>9975</v>
      </c>
      <c r="P168" s="130" t="n">
        <v>10103</v>
      </c>
      <c r="Q168" s="212" t="s">
        <v>35</v>
      </c>
      <c r="R168" s="213"/>
      <c r="S168" s="253" t="n">
        <v>1</v>
      </c>
      <c r="T168" s="130" t="n">
        <f aca="false">(P168-O168)*S168</f>
        <v>128</v>
      </c>
      <c r="U168" s="678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642</v>
      </c>
      <c r="D169" s="322"/>
      <c r="E169" s="322" t="n">
        <f aca="false">F169+G169</f>
        <v>42</v>
      </c>
      <c r="F169" s="322" t="n">
        <f aca="false">0.04*H169</f>
        <v>24</v>
      </c>
      <c r="G169" s="322" t="n">
        <f aca="false">0.03*H169</f>
        <v>18</v>
      </c>
      <c r="H169" s="322" t="n">
        <f aca="false">T169</f>
        <v>600</v>
      </c>
      <c r="I169" s="322" t="n">
        <f aca="false">0.6*C169</f>
        <v>385.2</v>
      </c>
      <c r="J169" s="323"/>
      <c r="K169" s="323"/>
      <c r="L169" s="323"/>
      <c r="M169" s="323"/>
      <c r="N169" s="323"/>
      <c r="O169" s="322" t="n">
        <v>24150</v>
      </c>
      <c r="P169" s="322" t="n">
        <v>24750</v>
      </c>
      <c r="Q169" s="323" t="s">
        <v>35</v>
      </c>
      <c r="R169" s="288"/>
      <c r="S169" s="324" t="n">
        <v>1</v>
      </c>
      <c r="T169" s="322" t="n">
        <f aca="false">(P169-O169)*S169</f>
        <v>600</v>
      </c>
      <c r="U169" s="678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2035.14</v>
      </c>
      <c r="D170" s="130"/>
      <c r="E170" s="130" t="n">
        <f aca="false">F170+G170</f>
        <v>133.14</v>
      </c>
      <c r="F170" s="130" t="n">
        <f aca="false">0.04*H170</f>
        <v>76.08</v>
      </c>
      <c r="G170" s="130" t="n">
        <f aca="false">0.03*H170</f>
        <v>57.06</v>
      </c>
      <c r="H170" s="130" t="n">
        <f aca="false">T170</f>
        <v>1902</v>
      </c>
      <c r="I170" s="130" t="n">
        <f aca="false">0.6*C170</f>
        <v>1221.084</v>
      </c>
      <c r="J170" s="212"/>
      <c r="K170" s="212"/>
      <c r="L170" s="212"/>
      <c r="M170" s="212"/>
      <c r="N170" s="212"/>
      <c r="O170" s="130" t="n">
        <v>87026</v>
      </c>
      <c r="P170" s="130" t="n">
        <v>88928</v>
      </c>
      <c r="Q170" s="144"/>
      <c r="R170" s="145"/>
      <c r="S170" s="253" t="n">
        <v>1</v>
      </c>
      <c r="T170" s="130" t="n">
        <f aca="false">(P170-O170)*S170</f>
        <v>1902</v>
      </c>
      <c r="U170" s="678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5403.5</v>
      </c>
      <c r="D171" s="130"/>
      <c r="E171" s="130" t="n">
        <f aca="false">F171+G171</f>
        <v>353.5</v>
      </c>
      <c r="F171" s="130" t="n">
        <f aca="false">0.04*H171</f>
        <v>202</v>
      </c>
      <c r="G171" s="130" t="n">
        <f aca="false">0.03*H171</f>
        <v>151.5</v>
      </c>
      <c r="H171" s="130" t="n">
        <f aca="false">T171</f>
        <v>5050</v>
      </c>
      <c r="I171" s="130" t="n">
        <f aca="false">0.6*C171</f>
        <v>3242.1</v>
      </c>
      <c r="J171" s="212"/>
      <c r="K171" s="212"/>
      <c r="L171" s="212"/>
      <c r="M171" s="212"/>
      <c r="N171" s="212"/>
      <c r="O171" s="130" t="n">
        <v>213913</v>
      </c>
      <c r="P171" s="130" t="n">
        <v>218963</v>
      </c>
      <c r="Q171" s="212"/>
      <c r="R171" s="213"/>
      <c r="S171" s="253" t="n">
        <v>1</v>
      </c>
      <c r="T171" s="130" t="n">
        <f aca="false">(P171-O171)*S171</f>
        <v>5050</v>
      </c>
      <c r="U171" s="678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725.46</v>
      </c>
      <c r="D172" s="130"/>
      <c r="E172" s="130" t="n">
        <f aca="false">F172+G172</f>
        <v>47.46</v>
      </c>
      <c r="F172" s="130" t="n">
        <f aca="false">0.04*H172</f>
        <v>27.12</v>
      </c>
      <c r="G172" s="130" t="n">
        <f aca="false">0.03*H172</f>
        <v>20.34</v>
      </c>
      <c r="H172" s="130" t="n">
        <f aca="false">T172</f>
        <v>678</v>
      </c>
      <c r="I172" s="130" t="n">
        <f aca="false">0.6*C172</f>
        <v>435.276</v>
      </c>
      <c r="J172" s="295"/>
      <c r="K172" s="295"/>
      <c r="L172" s="295"/>
      <c r="M172" s="295"/>
      <c r="N172" s="295"/>
      <c r="O172" s="130" t="n">
        <v>34742</v>
      </c>
      <c r="P172" s="130" t="n">
        <v>35420</v>
      </c>
      <c r="Q172" s="144"/>
      <c r="R172" s="213"/>
      <c r="S172" s="253" t="n">
        <v>1</v>
      </c>
      <c r="T172" s="130" t="n">
        <f aca="false">(P172-O172)*S172</f>
        <v>678</v>
      </c>
      <c r="U172" s="678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203.3</v>
      </c>
      <c r="D173" s="130"/>
      <c r="E173" s="130" t="n">
        <f aca="false">F173+G173</f>
        <v>13.3</v>
      </c>
      <c r="F173" s="130" t="n">
        <f aca="false">0.04*H173</f>
        <v>7.6</v>
      </c>
      <c r="G173" s="130" t="n">
        <f aca="false">0.03*H173</f>
        <v>5.7</v>
      </c>
      <c r="H173" s="130" t="n">
        <f aca="false">T173</f>
        <v>190</v>
      </c>
      <c r="I173" s="130" t="n">
        <f aca="false">0.6*C173</f>
        <v>121.98</v>
      </c>
      <c r="J173" s="212"/>
      <c r="K173" s="212"/>
      <c r="L173" s="212"/>
      <c r="M173" s="212"/>
      <c r="N173" s="212"/>
      <c r="O173" s="130" t="n">
        <v>26640</v>
      </c>
      <c r="P173" s="130" t="n">
        <v>26830</v>
      </c>
      <c r="Q173" s="144"/>
      <c r="R173" s="145"/>
      <c r="S173" s="253" t="n">
        <v>1</v>
      </c>
      <c r="T173" s="130" t="n">
        <f aca="false">(P173-O173)*S173</f>
        <v>190</v>
      </c>
      <c r="U173" s="678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18158.7559999999</v>
      </c>
      <c r="D174" s="250"/>
      <c r="E174" s="250" t="n">
        <f aca="false">F174+G174</f>
        <v>1187.95599999999</v>
      </c>
      <c r="F174" s="250" t="n">
        <f aca="false">0.04*H174</f>
        <v>678.831999999995</v>
      </c>
      <c r="G174" s="250" t="n">
        <f aca="false">0.03*H174</f>
        <v>509.123999999996</v>
      </c>
      <c r="H174" s="250" t="n">
        <f aca="false">T174</f>
        <v>16970.7999999999</v>
      </c>
      <c r="I174" s="250" t="n">
        <f aca="false">T175+250+750</f>
        <v>1973</v>
      </c>
      <c r="J174" s="295"/>
      <c r="K174" s="295"/>
      <c r="L174" s="295"/>
      <c r="M174" s="295"/>
      <c r="N174" s="295"/>
      <c r="O174" s="327" t="n">
        <v>64996.614</v>
      </c>
      <c r="P174" s="327" t="n">
        <v>65420.884</v>
      </c>
      <c r="Q174" s="254"/>
      <c r="R174" s="255"/>
      <c r="S174" s="250" t="n">
        <v>40</v>
      </c>
      <c r="T174" s="130" t="n">
        <f aca="false">(P174-O174)*S174</f>
        <v>16970.7999999999</v>
      </c>
      <c r="U174" s="678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54" t="s">
        <v>954</v>
      </c>
      <c r="C175" s="130" t="n">
        <f aca="false">H175+E175</f>
        <v>1041.11</v>
      </c>
      <c r="D175" s="130"/>
      <c r="E175" s="130" t="n">
        <f aca="false">F175+G175</f>
        <v>68.11</v>
      </c>
      <c r="F175" s="130" t="n">
        <f aca="false">0.04*H175</f>
        <v>38.92</v>
      </c>
      <c r="G175" s="130" t="n">
        <f aca="false">0.03*H175</f>
        <v>29.19</v>
      </c>
      <c r="H175" s="130" t="n">
        <f aca="false">T175</f>
        <v>973</v>
      </c>
      <c r="I175" s="130" t="n">
        <f aca="false">0.6*C175</f>
        <v>624.666</v>
      </c>
      <c r="J175" s="212"/>
      <c r="K175" s="212"/>
      <c r="L175" s="212"/>
      <c r="M175" s="212"/>
      <c r="N175" s="212"/>
      <c r="O175" s="130" t="n">
        <v>947</v>
      </c>
      <c r="P175" s="130" t="n">
        <v>1920</v>
      </c>
      <c r="Q175" s="144"/>
      <c r="R175" s="145"/>
      <c r="S175" s="253" t="n">
        <v>1</v>
      </c>
      <c r="T175" s="130" t="n">
        <f aca="false">(P175-O175)*S175</f>
        <v>973</v>
      </c>
      <c r="U175" s="678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494.34</v>
      </c>
      <c r="D176" s="130"/>
      <c r="E176" s="130" t="n">
        <f aca="false">F176+G176</f>
        <v>32.34</v>
      </c>
      <c r="F176" s="130" t="n">
        <f aca="false">0.04*H176</f>
        <v>18.48</v>
      </c>
      <c r="G176" s="130" t="n">
        <f aca="false">0.03*H176</f>
        <v>13.86</v>
      </c>
      <c r="H176" s="130" t="n">
        <f aca="false">T176</f>
        <v>462</v>
      </c>
      <c r="I176" s="130" t="n">
        <f aca="false">0.6*C176</f>
        <v>296.604</v>
      </c>
      <c r="J176" s="212"/>
      <c r="K176" s="212"/>
      <c r="L176" s="212"/>
      <c r="M176" s="212"/>
      <c r="N176" s="212"/>
      <c r="O176" s="130" t="n">
        <v>33102</v>
      </c>
      <c r="P176" s="130" t="n">
        <v>33564</v>
      </c>
      <c r="Q176" s="144"/>
      <c r="R176" s="145"/>
      <c r="S176" s="253" t="n">
        <v>1</v>
      </c>
      <c r="T176" s="130" t="n">
        <f aca="false">(P176-O176)*S176</f>
        <v>462</v>
      </c>
      <c r="U176" s="696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12448.3800000001</v>
      </c>
      <c r="D177" s="198"/>
      <c r="E177" s="198" t="n">
        <f aca="false">F177+G177</f>
        <v>814.380000000006</v>
      </c>
      <c r="F177" s="198" t="n">
        <f aca="false">0.04*H177</f>
        <v>465.360000000003</v>
      </c>
      <c r="G177" s="198" t="n">
        <f aca="false">0.03*H177</f>
        <v>349.020000000003</v>
      </c>
      <c r="H177" s="198" t="n">
        <f aca="false">T177</f>
        <v>11634.0000000001</v>
      </c>
      <c r="I177" s="334" t="n">
        <f aca="false">0.6*C177</f>
        <v>7469.02800000006</v>
      </c>
      <c r="J177" s="35"/>
      <c r="K177" s="35"/>
      <c r="L177" s="35"/>
      <c r="M177" s="35"/>
      <c r="N177" s="35"/>
      <c r="O177" s="335" t="n">
        <v>37544.6</v>
      </c>
      <c r="P177" s="335" t="n">
        <v>37738.5</v>
      </c>
      <c r="Q177" s="35" t="s">
        <v>35</v>
      </c>
      <c r="R177" s="336"/>
      <c r="S177" s="337" t="n">
        <v>60</v>
      </c>
      <c r="T177" s="198" t="n">
        <f aca="false">(P177-O177)*S177</f>
        <v>11634.0000000001</v>
      </c>
      <c r="U177" s="418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2589.4</v>
      </c>
      <c r="D178" s="339"/>
      <c r="E178" s="339" t="n">
        <f aca="false">G178+F178</f>
        <v>169.4</v>
      </c>
      <c r="F178" s="339" t="n">
        <f aca="false">0.04*H178</f>
        <v>96.8</v>
      </c>
      <c r="G178" s="339" t="n">
        <f aca="false">0.03*H178</f>
        <v>72.6</v>
      </c>
      <c r="H178" s="339" t="n">
        <f aca="false">T178</f>
        <v>2420</v>
      </c>
      <c r="I178" s="339" t="n">
        <f aca="false">0.6*C178</f>
        <v>1553.64</v>
      </c>
      <c r="J178" s="340"/>
      <c r="K178" s="340"/>
      <c r="L178" s="340"/>
      <c r="M178" s="340"/>
      <c r="N178" s="340"/>
      <c r="O178" s="339" t="n">
        <v>513</v>
      </c>
      <c r="P178" s="339" t="n">
        <v>2933</v>
      </c>
      <c r="Q178" s="341"/>
      <c r="R178" s="342"/>
      <c r="S178" s="343" t="n">
        <v>1</v>
      </c>
      <c r="T178" s="339" t="n">
        <f aca="false">(P178-O178)*S178</f>
        <v>2420</v>
      </c>
      <c r="U178" s="418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642</v>
      </c>
      <c r="D179" s="32"/>
      <c r="E179" s="32" t="n">
        <f aca="false">F179+G179</f>
        <v>42</v>
      </c>
      <c r="F179" s="32" t="n">
        <f aca="false">0.04*H179</f>
        <v>24</v>
      </c>
      <c r="G179" s="32" t="n">
        <f aca="false">0.03*H179</f>
        <v>18</v>
      </c>
      <c r="H179" s="32" t="n">
        <f aca="false">T179</f>
        <v>600</v>
      </c>
      <c r="I179" s="32" t="n">
        <f aca="false">0.6*C179</f>
        <v>385.2</v>
      </c>
      <c r="J179" s="35"/>
      <c r="K179" s="35"/>
      <c r="L179" s="35"/>
      <c r="M179" s="35"/>
      <c r="N179" s="35"/>
      <c r="O179" s="32" t="n">
        <v>9005</v>
      </c>
      <c r="P179" s="32" t="n">
        <v>9605</v>
      </c>
      <c r="Q179" s="36"/>
      <c r="R179" s="42"/>
      <c r="S179" s="69" t="n">
        <v>1</v>
      </c>
      <c r="T179" s="32" t="n">
        <f aca="false">(P179-O179)*S179</f>
        <v>600</v>
      </c>
      <c r="U179" s="418" t="s">
        <v>960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629.16</v>
      </c>
      <c r="D180" s="32"/>
      <c r="E180" s="32" t="n">
        <f aca="false">F180+G180</f>
        <v>41.16</v>
      </c>
      <c r="F180" s="32" t="n">
        <f aca="false">0.04*H180</f>
        <v>23.52</v>
      </c>
      <c r="G180" s="32" t="n">
        <f aca="false">0.03*H180</f>
        <v>17.64</v>
      </c>
      <c r="H180" s="32" t="n">
        <f aca="false">T180</f>
        <v>588</v>
      </c>
      <c r="I180" s="32" t="n">
        <f aca="false">0.6*C180</f>
        <v>377.496</v>
      </c>
      <c r="J180" s="35"/>
      <c r="K180" s="35"/>
      <c r="L180" s="35"/>
      <c r="M180" s="35"/>
      <c r="N180" s="35"/>
      <c r="O180" s="32" t="n">
        <v>5126</v>
      </c>
      <c r="P180" s="32" t="n">
        <v>5714</v>
      </c>
      <c r="Q180" s="36"/>
      <c r="R180" s="42"/>
      <c r="S180" s="69" t="n">
        <v>1</v>
      </c>
      <c r="T180" s="32" t="n">
        <f aca="false">(P180-O180)*S180</f>
        <v>588</v>
      </c>
      <c r="U180" s="41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818.55</v>
      </c>
      <c r="D181" s="32"/>
      <c r="E181" s="32" t="n">
        <f aca="false">F181+G181</f>
        <v>53.55</v>
      </c>
      <c r="F181" s="32" t="n">
        <f aca="false">0.04*H181</f>
        <v>30.6</v>
      </c>
      <c r="G181" s="32" t="n">
        <f aca="false">0.03*H181</f>
        <v>22.95</v>
      </c>
      <c r="H181" s="32" t="n">
        <f aca="false">T181</f>
        <v>765</v>
      </c>
      <c r="I181" s="32" t="n">
        <f aca="false">0.6*C181</f>
        <v>491.13</v>
      </c>
      <c r="J181" s="35"/>
      <c r="K181" s="35"/>
      <c r="L181" s="35"/>
      <c r="M181" s="35"/>
      <c r="N181" s="35"/>
      <c r="O181" s="32" t="n">
        <v>10490</v>
      </c>
      <c r="P181" s="32" t="n">
        <v>11255</v>
      </c>
      <c r="Q181" s="36"/>
      <c r="R181" s="42"/>
      <c r="S181" s="32" t="n">
        <v>1</v>
      </c>
      <c r="T181" s="32" t="n">
        <f aca="false">(P181-O181)*S181</f>
        <v>765</v>
      </c>
      <c r="U181" s="41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700.85</v>
      </c>
      <c r="D182" s="32"/>
      <c r="E182" s="32" t="n">
        <f aca="false">F182+G182</f>
        <v>45.85</v>
      </c>
      <c r="F182" s="32" t="n">
        <f aca="false">0.04*H182</f>
        <v>26.2</v>
      </c>
      <c r="G182" s="32" t="n">
        <f aca="false">0.03*H182</f>
        <v>19.65</v>
      </c>
      <c r="H182" s="32" t="n">
        <f aca="false">T182</f>
        <v>655</v>
      </c>
      <c r="I182" s="32" t="n">
        <f aca="false">0.6*C182</f>
        <v>420.51</v>
      </c>
      <c r="J182" s="35"/>
      <c r="K182" s="35"/>
      <c r="L182" s="35"/>
      <c r="M182" s="35"/>
      <c r="N182" s="35" t="s">
        <v>271</v>
      </c>
      <c r="O182" s="32" t="n">
        <v>35969</v>
      </c>
      <c r="P182" s="32" t="n">
        <v>36624</v>
      </c>
      <c r="Q182" s="234"/>
      <c r="R182" s="78"/>
      <c r="S182" s="32" t="n">
        <v>1</v>
      </c>
      <c r="T182" s="32" t="n">
        <f aca="false">(P182-O182)*S182</f>
        <v>655</v>
      </c>
      <c r="U182" s="41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439.77</v>
      </c>
      <c r="D183" s="32"/>
      <c r="E183" s="32" t="n">
        <f aca="false">F183+G183</f>
        <v>28.77</v>
      </c>
      <c r="F183" s="32" t="n">
        <f aca="false">0.04*H183</f>
        <v>16.44</v>
      </c>
      <c r="G183" s="32" t="n">
        <f aca="false">0.03*H183</f>
        <v>12.33</v>
      </c>
      <c r="H183" s="32" t="n">
        <f aca="false">T183</f>
        <v>411</v>
      </c>
      <c r="I183" s="32" t="n">
        <f aca="false">0.6*C183</f>
        <v>263.862</v>
      </c>
      <c r="J183" s="35"/>
      <c r="K183" s="35"/>
      <c r="L183" s="35"/>
      <c r="M183" s="35"/>
      <c r="N183" s="35" t="s">
        <v>274</v>
      </c>
      <c r="O183" s="32" t="n">
        <v>87449</v>
      </c>
      <c r="P183" s="32" t="n">
        <v>87860</v>
      </c>
      <c r="Q183" s="36"/>
      <c r="R183" s="42"/>
      <c r="S183" s="32" t="n">
        <v>1</v>
      </c>
      <c r="T183" s="32" t="n">
        <f aca="false">(P183-O183)*S183</f>
        <v>411</v>
      </c>
      <c r="U183" s="41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830.32</v>
      </c>
      <c r="D184" s="32"/>
      <c r="E184" s="32" t="n">
        <f aca="false">F184++G184</f>
        <v>54.32</v>
      </c>
      <c r="F184" s="32" t="n">
        <f aca="false">0.04*H184</f>
        <v>31.04</v>
      </c>
      <c r="G184" s="32" t="n">
        <f aca="false">0.03*H184</f>
        <v>23.28</v>
      </c>
      <c r="H184" s="32" t="n">
        <f aca="false">T184</f>
        <v>776</v>
      </c>
      <c r="I184" s="32" t="n">
        <f aca="false">0.6*C184</f>
        <v>498.192</v>
      </c>
      <c r="J184" s="35"/>
      <c r="K184" s="35"/>
      <c r="L184" s="35"/>
      <c r="M184" s="35"/>
      <c r="N184" s="35" t="s">
        <v>277</v>
      </c>
      <c r="O184" s="32" t="n">
        <v>47274</v>
      </c>
      <c r="P184" s="32" t="n">
        <v>48050</v>
      </c>
      <c r="Q184" s="35" t="s">
        <v>35</v>
      </c>
      <c r="R184" s="37"/>
      <c r="S184" s="69" t="n">
        <v>1</v>
      </c>
      <c r="T184" s="32" t="n">
        <f aca="false">(P184-O184)*S184</f>
        <v>776</v>
      </c>
      <c r="U184" s="41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252.52</v>
      </c>
      <c r="D185" s="32"/>
      <c r="E185" s="32" t="n">
        <f aca="false">G185+F185</f>
        <v>16.52</v>
      </c>
      <c r="F185" s="32" t="n">
        <f aca="false">0.04*H185</f>
        <v>9.44</v>
      </c>
      <c r="G185" s="32" t="n">
        <f aca="false">0.03*H185</f>
        <v>7.08</v>
      </c>
      <c r="H185" s="32" t="n">
        <f aca="false">T185</f>
        <v>236</v>
      </c>
      <c r="I185" s="32" t="n">
        <f aca="false">0.6*C185</f>
        <v>151.512</v>
      </c>
      <c r="J185" s="35"/>
      <c r="K185" s="35"/>
      <c r="L185" s="35"/>
      <c r="M185" s="35"/>
      <c r="N185" s="35"/>
      <c r="O185" s="32" t="n">
        <v>74475</v>
      </c>
      <c r="P185" s="32" t="n">
        <v>74711</v>
      </c>
      <c r="Q185" s="234"/>
      <c r="R185" s="78"/>
      <c r="S185" s="69" t="n">
        <v>1</v>
      </c>
      <c r="T185" s="32" t="n">
        <f aca="false">(P185-O185)*S185</f>
        <v>236</v>
      </c>
      <c r="U185" s="41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413.02</v>
      </c>
      <c r="D186" s="32"/>
      <c r="E186" s="32" t="n">
        <f aca="false">F186+G186</f>
        <v>27.02</v>
      </c>
      <c r="F186" s="32" t="n">
        <f aca="false">0.04*H186</f>
        <v>15.44</v>
      </c>
      <c r="G186" s="32" t="n">
        <f aca="false">0.03*H186</f>
        <v>11.58</v>
      </c>
      <c r="H186" s="32" t="n">
        <f aca="false">T186</f>
        <v>386</v>
      </c>
      <c r="I186" s="32" t="n">
        <f aca="false">0.6*C186</f>
        <v>247.812</v>
      </c>
      <c r="J186" s="35"/>
      <c r="K186" s="35"/>
      <c r="L186" s="35"/>
      <c r="M186" s="35"/>
      <c r="N186" s="35"/>
      <c r="O186" s="32" t="n">
        <v>72188</v>
      </c>
      <c r="P186" s="32" t="n">
        <v>72574</v>
      </c>
      <c r="Q186" s="36"/>
      <c r="R186" s="42"/>
      <c r="S186" s="69" t="n">
        <v>1</v>
      </c>
      <c r="T186" s="32" t="n">
        <f aca="false">(P186-O186)*S186</f>
        <v>386</v>
      </c>
      <c r="U186" s="41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732.95</v>
      </c>
      <c r="D187" s="32"/>
      <c r="E187" s="32" t="n">
        <f aca="false">F187+G187</f>
        <v>47.95</v>
      </c>
      <c r="F187" s="32" t="n">
        <f aca="false">0.04*H187</f>
        <v>27.4</v>
      </c>
      <c r="G187" s="32" t="n">
        <f aca="false">0.03*H187</f>
        <v>20.55</v>
      </c>
      <c r="H187" s="32" t="n">
        <f aca="false">T187</f>
        <v>685</v>
      </c>
      <c r="I187" s="32" t="n">
        <f aca="false">0.6*C187</f>
        <v>439.77</v>
      </c>
      <c r="J187" s="35"/>
      <c r="K187" s="35"/>
      <c r="L187" s="35"/>
      <c r="M187" s="35"/>
      <c r="N187" s="35"/>
      <c r="O187" s="32" t="n">
        <v>84426</v>
      </c>
      <c r="P187" s="32" t="n">
        <v>85111</v>
      </c>
      <c r="Q187" s="234"/>
      <c r="R187" s="78"/>
      <c r="S187" s="69" t="n">
        <v>1</v>
      </c>
      <c r="T187" s="32" t="n">
        <f aca="false">(P187-O187)*S187</f>
        <v>685</v>
      </c>
      <c r="U187" s="41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646.28</v>
      </c>
      <c r="D188" s="32"/>
      <c r="E188" s="32" t="n">
        <f aca="false">F188+G188</f>
        <v>42.28</v>
      </c>
      <c r="F188" s="32" t="n">
        <f aca="false">0.04*H188</f>
        <v>24.16</v>
      </c>
      <c r="G188" s="32" t="n">
        <f aca="false">0.03*H188</f>
        <v>18.12</v>
      </c>
      <c r="H188" s="32" t="n">
        <f aca="false">T188</f>
        <v>604</v>
      </c>
      <c r="I188" s="32" t="n">
        <f aca="false">0.6*C188</f>
        <v>387.768</v>
      </c>
      <c r="J188" s="35"/>
      <c r="K188" s="35"/>
      <c r="L188" s="35"/>
      <c r="M188" s="35"/>
      <c r="N188" s="35"/>
      <c r="O188" s="32" t="n">
        <v>77026</v>
      </c>
      <c r="P188" s="32" t="n">
        <v>77630</v>
      </c>
      <c r="Q188" s="36"/>
      <c r="R188" s="107"/>
      <c r="S188" s="69" t="n">
        <v>1</v>
      </c>
      <c r="T188" s="32" t="n">
        <f aca="false">(P188-O188)*S188</f>
        <v>604</v>
      </c>
      <c r="U188" s="418" t="s">
        <v>961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1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1398.49</v>
      </c>
      <c r="D190" s="32"/>
      <c r="E190" s="32" t="n">
        <f aca="false">F190+G190</f>
        <v>91.49</v>
      </c>
      <c r="F190" s="32" t="n">
        <f aca="false">0.04*H190</f>
        <v>52.28</v>
      </c>
      <c r="G190" s="32" t="n">
        <f aca="false">0.03*H190</f>
        <v>39.21</v>
      </c>
      <c r="H190" s="32" t="n">
        <f aca="false">T190</f>
        <v>1307</v>
      </c>
      <c r="I190" s="32" t="n">
        <f aca="false">0.6*C190</f>
        <v>839.094</v>
      </c>
      <c r="J190" s="35"/>
      <c r="K190" s="35"/>
      <c r="L190" s="35"/>
      <c r="M190" s="35"/>
      <c r="N190" s="35"/>
      <c r="O190" s="32" t="n">
        <v>135161</v>
      </c>
      <c r="P190" s="32" t="n">
        <v>136468</v>
      </c>
      <c r="Q190" s="36"/>
      <c r="R190" s="42"/>
      <c r="S190" s="32" t="n">
        <v>1</v>
      </c>
      <c r="T190" s="32" t="n">
        <f aca="false">(P190-O190)*S190</f>
        <v>1307</v>
      </c>
      <c r="U190" s="41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342.4</v>
      </c>
      <c r="D191" s="32"/>
      <c r="E191" s="32" t="n">
        <f aca="false">F191+G191</f>
        <v>22.4</v>
      </c>
      <c r="F191" s="32" t="n">
        <f aca="false">0.04*H191</f>
        <v>12.8</v>
      </c>
      <c r="G191" s="32" t="n">
        <f aca="false">0.03*H191</f>
        <v>9.6</v>
      </c>
      <c r="H191" s="32" t="n">
        <f aca="false">T191</f>
        <v>320</v>
      </c>
      <c r="I191" s="32" t="n">
        <f aca="false">0.6*C191</f>
        <v>205.44</v>
      </c>
      <c r="J191" s="35"/>
      <c r="K191" s="35"/>
      <c r="L191" s="35"/>
      <c r="M191" s="35"/>
      <c r="N191" s="35" t="s">
        <v>291</v>
      </c>
      <c r="O191" s="32" t="n">
        <v>44327</v>
      </c>
      <c r="P191" s="32" t="n">
        <v>44647</v>
      </c>
      <c r="Q191" s="35" t="s">
        <v>39</v>
      </c>
      <c r="R191" s="37"/>
      <c r="S191" s="32" t="n">
        <v>1</v>
      </c>
      <c r="T191" s="32" t="n">
        <f aca="false">(P191-O191)*S191</f>
        <v>320</v>
      </c>
      <c r="U191" s="41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536.07</v>
      </c>
      <c r="D192" s="32"/>
      <c r="E192" s="32" t="n">
        <f aca="false">F192+G192</f>
        <v>35.07</v>
      </c>
      <c r="F192" s="32" t="n">
        <f aca="false">0.04*H192</f>
        <v>20.04</v>
      </c>
      <c r="G192" s="32" t="n">
        <f aca="false">0.03*H192</f>
        <v>15.03</v>
      </c>
      <c r="H192" s="32" t="n">
        <f aca="false">T192</f>
        <v>501</v>
      </c>
      <c r="I192" s="32" t="n">
        <f aca="false">0.6*C192</f>
        <v>321.642</v>
      </c>
      <c r="J192" s="35"/>
      <c r="K192" s="35"/>
      <c r="L192" s="35"/>
      <c r="M192" s="35"/>
      <c r="N192" s="35"/>
      <c r="O192" s="32" t="n">
        <v>97009</v>
      </c>
      <c r="P192" s="32" t="n">
        <v>97510</v>
      </c>
      <c r="Q192" s="35" t="s">
        <v>153</v>
      </c>
      <c r="R192" s="37"/>
      <c r="S192" s="32" t="n">
        <v>1</v>
      </c>
      <c r="T192" s="32" t="n">
        <f aca="false">(P192-O192)*S192</f>
        <v>501</v>
      </c>
      <c r="U192" s="41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477.22</v>
      </c>
      <c r="D193" s="32"/>
      <c r="E193" s="32" t="n">
        <f aca="false">F193+G193</f>
        <v>31.22</v>
      </c>
      <c r="F193" s="32" t="n">
        <f aca="false">0.04*H193</f>
        <v>17.84</v>
      </c>
      <c r="G193" s="32" t="n">
        <f aca="false">0.03*H193</f>
        <v>13.38</v>
      </c>
      <c r="H193" s="32" t="n">
        <f aca="false">T193</f>
        <v>446</v>
      </c>
      <c r="I193" s="32" t="n">
        <f aca="false">0.6*C193</f>
        <v>286.332</v>
      </c>
      <c r="J193" s="35"/>
      <c r="K193" s="35"/>
      <c r="L193" s="35"/>
      <c r="M193" s="35"/>
      <c r="N193" s="35"/>
      <c r="O193" s="32" t="n">
        <v>57257</v>
      </c>
      <c r="P193" s="32" t="n">
        <v>57703</v>
      </c>
      <c r="Q193" s="35" t="s">
        <v>39</v>
      </c>
      <c r="R193" s="37"/>
      <c r="S193" s="32" t="n">
        <v>1</v>
      </c>
      <c r="T193" s="32" t="n">
        <f aca="false">(P193-O193)*S193</f>
        <v>446</v>
      </c>
      <c r="U193" s="41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1940.98</v>
      </c>
      <c r="D194" s="32"/>
      <c r="E194" s="32" t="n">
        <f aca="false">G194+F194</f>
        <v>126.98</v>
      </c>
      <c r="F194" s="32" t="n">
        <f aca="false">0.04*H194</f>
        <v>72.56</v>
      </c>
      <c r="G194" s="32" t="n">
        <f aca="false">0.03*H194</f>
        <v>54.42</v>
      </c>
      <c r="H194" s="32" t="n">
        <f aca="false">T194</f>
        <v>1814</v>
      </c>
      <c r="I194" s="32" t="n">
        <f aca="false">0.6*C194</f>
        <v>1164.588</v>
      </c>
      <c r="J194" s="35"/>
      <c r="K194" s="35"/>
      <c r="L194" s="35"/>
      <c r="M194" s="35"/>
      <c r="N194" s="35"/>
      <c r="O194" s="32" t="n">
        <v>40362</v>
      </c>
      <c r="P194" s="32" t="n">
        <v>42176</v>
      </c>
      <c r="Q194" s="234"/>
      <c r="R194" s="78"/>
      <c r="S194" s="69" t="n">
        <v>1</v>
      </c>
      <c r="T194" s="32" t="n">
        <f aca="false">(P194-O194)*S194</f>
        <v>1814</v>
      </c>
      <c r="U194" s="41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1018.64</v>
      </c>
      <c r="D195" s="32"/>
      <c r="E195" s="32" t="n">
        <f aca="false">G195+F195</f>
        <v>66.64</v>
      </c>
      <c r="F195" s="32" t="n">
        <f aca="false">0.04*H195</f>
        <v>38.08</v>
      </c>
      <c r="G195" s="32" t="n">
        <f aca="false">0.03*H195</f>
        <v>28.56</v>
      </c>
      <c r="H195" s="32" t="n">
        <f aca="false">T195</f>
        <v>952</v>
      </c>
      <c r="I195" s="32" t="n">
        <f aca="false">0.6*C195</f>
        <v>611.184</v>
      </c>
      <c r="J195" s="35"/>
      <c r="K195" s="35"/>
      <c r="L195" s="35"/>
      <c r="M195" s="35"/>
      <c r="N195" s="35"/>
      <c r="O195" s="32" t="n">
        <v>75932</v>
      </c>
      <c r="P195" s="32" t="n">
        <v>76884</v>
      </c>
      <c r="Q195" s="36"/>
      <c r="R195" s="107"/>
      <c r="S195" s="69" t="n">
        <v>1</v>
      </c>
      <c r="T195" s="32" t="n">
        <f aca="false">(P195-O195)*S195</f>
        <v>952</v>
      </c>
      <c r="U195" s="41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266.43</v>
      </c>
      <c r="D196" s="32"/>
      <c r="E196" s="32" t="n">
        <f aca="false">F196+G196</f>
        <v>17.43</v>
      </c>
      <c r="F196" s="32" t="n">
        <f aca="false">0.04*H196</f>
        <v>9.96</v>
      </c>
      <c r="G196" s="32" t="n">
        <f aca="false">0.03*H196</f>
        <v>7.47</v>
      </c>
      <c r="H196" s="32" t="n">
        <f aca="false">T196</f>
        <v>249</v>
      </c>
      <c r="I196" s="32" t="n">
        <f aca="false">0.6*C196</f>
        <v>159.858</v>
      </c>
      <c r="J196" s="35"/>
      <c r="K196" s="35"/>
      <c r="L196" s="35"/>
      <c r="M196" s="35"/>
      <c r="N196" s="35"/>
      <c r="O196" s="32" t="n">
        <v>33340</v>
      </c>
      <c r="P196" s="32" t="n">
        <v>33589</v>
      </c>
      <c r="Q196" s="36"/>
      <c r="R196" s="42"/>
      <c r="S196" s="69" t="n">
        <v>1</v>
      </c>
      <c r="T196" s="32" t="n">
        <f aca="false">(P196-O196)*S196</f>
        <v>249</v>
      </c>
      <c r="U196" s="41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307.09</v>
      </c>
      <c r="D197" s="32"/>
      <c r="E197" s="32" t="n">
        <f aca="false">F197+G197</f>
        <v>20.09</v>
      </c>
      <c r="F197" s="32" t="n">
        <f aca="false">0.04*H197</f>
        <v>11.48</v>
      </c>
      <c r="G197" s="32" t="n">
        <f aca="false">0.03*H197</f>
        <v>8.61</v>
      </c>
      <c r="H197" s="32" t="n">
        <f aca="false">T197</f>
        <v>287</v>
      </c>
      <c r="I197" s="32" t="n">
        <f aca="false">0.6*C197</f>
        <v>184.254</v>
      </c>
      <c r="J197" s="35"/>
      <c r="K197" s="35"/>
      <c r="L197" s="35"/>
      <c r="M197" s="35"/>
      <c r="N197" s="35"/>
      <c r="O197" s="32" t="n">
        <v>57312</v>
      </c>
      <c r="P197" s="32" t="n">
        <v>57599</v>
      </c>
      <c r="Q197" s="35"/>
      <c r="R197" s="37"/>
      <c r="S197" s="32" t="n">
        <v>1</v>
      </c>
      <c r="T197" s="32" t="n">
        <f aca="false">(P197-O197)*S197</f>
        <v>287</v>
      </c>
      <c r="U197" s="41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136.96</v>
      </c>
      <c r="D198" s="32"/>
      <c r="E198" s="32" t="n">
        <f aca="false">F198+G198</f>
        <v>8.96</v>
      </c>
      <c r="F198" s="32" t="n">
        <f aca="false">0.04*H198</f>
        <v>5.12</v>
      </c>
      <c r="G198" s="32" t="n">
        <f aca="false">0.03*H198</f>
        <v>3.84</v>
      </c>
      <c r="H198" s="32" t="n">
        <f aca="false">T198</f>
        <v>128</v>
      </c>
      <c r="I198" s="32" t="n">
        <f aca="false">0.5*C198</f>
        <v>68.48</v>
      </c>
      <c r="J198" s="35"/>
      <c r="K198" s="35"/>
      <c r="L198" s="35"/>
      <c r="M198" s="35"/>
      <c r="N198" s="35"/>
      <c r="O198" s="32" t="n">
        <v>32989</v>
      </c>
      <c r="P198" s="32" t="n">
        <v>33117</v>
      </c>
      <c r="Q198" s="234"/>
      <c r="R198" s="78"/>
      <c r="S198" s="69" t="n">
        <v>1</v>
      </c>
      <c r="T198" s="32" t="n">
        <f aca="false">(P198-O198)*S198</f>
        <v>128</v>
      </c>
      <c r="U198" s="41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142.31</v>
      </c>
      <c r="D199" s="32"/>
      <c r="E199" s="32" t="n">
        <f aca="false">G199+F199</f>
        <v>9.31</v>
      </c>
      <c r="F199" s="32" t="n">
        <f aca="false">0.04*H199</f>
        <v>5.32</v>
      </c>
      <c r="G199" s="32" t="n">
        <f aca="false">0.03*H199</f>
        <v>3.99</v>
      </c>
      <c r="H199" s="32" t="n">
        <f aca="false">T199</f>
        <v>133</v>
      </c>
      <c r="I199" s="32" t="n">
        <f aca="false">0.6*C199</f>
        <v>85.386</v>
      </c>
      <c r="J199" s="35"/>
      <c r="K199" s="35"/>
      <c r="L199" s="35"/>
      <c r="M199" s="35"/>
      <c r="N199" s="35"/>
      <c r="O199" s="32" t="n">
        <v>23586</v>
      </c>
      <c r="P199" s="32" t="n">
        <v>23719</v>
      </c>
      <c r="Q199" s="36"/>
      <c r="R199" s="107"/>
      <c r="S199" s="69" t="n">
        <v>1</v>
      </c>
      <c r="T199" s="32" t="n">
        <f aca="false">(P199-O199)*S199</f>
        <v>133</v>
      </c>
      <c r="U199" s="41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224.7</v>
      </c>
      <c r="D200" s="32"/>
      <c r="E200" s="32" t="n">
        <f aca="false">F200+G200</f>
        <v>14.7</v>
      </c>
      <c r="F200" s="32" t="n">
        <f aca="false">0.04*H200</f>
        <v>8.4</v>
      </c>
      <c r="G200" s="32" t="n">
        <f aca="false">0.03*H200</f>
        <v>6.3</v>
      </c>
      <c r="H200" s="32" t="n">
        <f aca="false">T200</f>
        <v>210</v>
      </c>
      <c r="I200" s="32" t="n">
        <f aca="false">0.6*C200</f>
        <v>134.82</v>
      </c>
      <c r="J200" s="35"/>
      <c r="K200" s="35"/>
      <c r="L200" s="35"/>
      <c r="M200" s="35"/>
      <c r="N200" s="35"/>
      <c r="O200" s="32" t="n">
        <v>41236</v>
      </c>
      <c r="P200" s="32" t="n">
        <v>41446</v>
      </c>
      <c r="Q200" s="36"/>
      <c r="R200" s="42"/>
      <c r="S200" s="32" t="n">
        <v>1</v>
      </c>
      <c r="T200" s="32" t="n">
        <f aca="false">(P200-O200)*S200</f>
        <v>210</v>
      </c>
      <c r="U200" s="41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224.7</v>
      </c>
      <c r="D201" s="32"/>
      <c r="E201" s="32" t="n">
        <f aca="false">F201+G201</f>
        <v>14.7</v>
      </c>
      <c r="F201" s="32" t="n">
        <f aca="false">0.04*H201</f>
        <v>8.4</v>
      </c>
      <c r="G201" s="32" t="n">
        <f aca="false">0.03*H201</f>
        <v>6.3</v>
      </c>
      <c r="H201" s="32" t="n">
        <f aca="false">T201</f>
        <v>210</v>
      </c>
      <c r="I201" s="32" t="n">
        <f aca="false">0.6*C201</f>
        <v>134.82</v>
      </c>
      <c r="J201" s="63"/>
      <c r="K201" s="63"/>
      <c r="L201" s="63"/>
      <c r="M201" s="63"/>
      <c r="N201" s="63"/>
      <c r="O201" s="32" t="n">
        <v>33218</v>
      </c>
      <c r="P201" s="32" t="n">
        <v>33428</v>
      </c>
      <c r="Q201" s="234"/>
      <c r="R201" s="78"/>
      <c r="S201" s="69" t="n">
        <v>1</v>
      </c>
      <c r="T201" s="32" t="n">
        <f aca="false">(P201-O201)*S201</f>
        <v>210</v>
      </c>
      <c r="U201" s="41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202.23</v>
      </c>
      <c r="D202" s="32"/>
      <c r="E202" s="32" t="n">
        <f aca="false">F202+G202</f>
        <v>13.23</v>
      </c>
      <c r="F202" s="32" t="n">
        <f aca="false">0.04*H202</f>
        <v>7.56</v>
      </c>
      <c r="G202" s="32" t="n">
        <f aca="false">0.03*H202</f>
        <v>5.67</v>
      </c>
      <c r="H202" s="32" t="n">
        <f aca="false">T202</f>
        <v>189</v>
      </c>
      <c r="I202" s="32" t="n">
        <f aca="false">0.6*C202</f>
        <v>121.338</v>
      </c>
      <c r="J202" s="35"/>
      <c r="K202" s="35"/>
      <c r="L202" s="35"/>
      <c r="M202" s="35"/>
      <c r="N202" s="35"/>
      <c r="O202" s="32" t="n">
        <v>31380</v>
      </c>
      <c r="P202" s="32" t="n">
        <v>31569</v>
      </c>
      <c r="Q202" s="36"/>
      <c r="R202" s="42"/>
      <c r="S202" s="69" t="n">
        <v>1</v>
      </c>
      <c r="T202" s="32" t="n">
        <f aca="false">(P202-O202)*S202</f>
        <v>189</v>
      </c>
      <c r="U202" s="41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153.01</v>
      </c>
      <c r="D203" s="32"/>
      <c r="E203" s="32" t="n">
        <f aca="false">F203+G203</f>
        <v>10.01</v>
      </c>
      <c r="F203" s="32" t="n">
        <f aca="false">0.04*H203</f>
        <v>5.72</v>
      </c>
      <c r="G203" s="32" t="n">
        <f aca="false">0.03*H203</f>
        <v>4.29</v>
      </c>
      <c r="H203" s="32" t="n">
        <f aca="false">T203</f>
        <v>143</v>
      </c>
      <c r="I203" s="32" t="n">
        <f aca="false">0.6*C203</f>
        <v>91.806</v>
      </c>
      <c r="J203" s="35"/>
      <c r="K203" s="35"/>
      <c r="L203" s="35"/>
      <c r="M203" s="35"/>
      <c r="N203" s="35"/>
      <c r="O203" s="32" t="n">
        <v>30108</v>
      </c>
      <c r="P203" s="32" t="n">
        <v>30251</v>
      </c>
      <c r="Q203" s="234"/>
      <c r="R203" s="78"/>
      <c r="S203" s="69" t="n">
        <v>1</v>
      </c>
      <c r="T203" s="32" t="n">
        <f aca="false">(P203-O203)*S203</f>
        <v>143</v>
      </c>
      <c r="U203" s="41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328.49</v>
      </c>
      <c r="D204" s="32"/>
      <c r="E204" s="32" t="n">
        <f aca="false">F204+G204</f>
        <v>21.49</v>
      </c>
      <c r="F204" s="32" t="n">
        <f aca="false">0.04*H204</f>
        <v>12.28</v>
      </c>
      <c r="G204" s="32" t="n">
        <f aca="false">0.03*H204</f>
        <v>9.21</v>
      </c>
      <c r="H204" s="32" t="n">
        <f aca="false">T204</f>
        <v>307</v>
      </c>
      <c r="I204" s="32" t="n">
        <f aca="false">0.6*C204</f>
        <v>197.094</v>
      </c>
      <c r="J204" s="35"/>
      <c r="K204" s="35"/>
      <c r="L204" s="35"/>
      <c r="M204" s="35"/>
      <c r="N204" s="35"/>
      <c r="O204" s="32" t="n">
        <v>65527</v>
      </c>
      <c r="P204" s="32" t="n">
        <v>65834</v>
      </c>
      <c r="Q204" s="35" t="s">
        <v>29</v>
      </c>
      <c r="R204" s="37"/>
      <c r="S204" s="69" t="n">
        <v>1</v>
      </c>
      <c r="T204" s="32" t="n">
        <f aca="false">(P204-O204)*S204</f>
        <v>307</v>
      </c>
      <c r="U204" s="41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872</v>
      </c>
      <c r="C205" s="32" t="n">
        <f aca="false">H205+E205</f>
        <v>710.48</v>
      </c>
      <c r="D205" s="32"/>
      <c r="E205" s="32" t="n">
        <f aca="false">F205+G205</f>
        <v>46.48</v>
      </c>
      <c r="F205" s="32" t="n">
        <f aca="false">0.04*H205</f>
        <v>26.56</v>
      </c>
      <c r="G205" s="32" t="n">
        <f aca="false">0.03*H205</f>
        <v>19.92</v>
      </c>
      <c r="H205" s="32" t="n">
        <f aca="false">T205</f>
        <v>664</v>
      </c>
      <c r="I205" s="32" t="n">
        <f aca="false">0.6*C205</f>
        <v>426.288</v>
      </c>
      <c r="J205" s="35"/>
      <c r="K205" s="35"/>
      <c r="L205" s="35"/>
      <c r="M205" s="35"/>
      <c r="N205" s="35" t="s">
        <v>316</v>
      </c>
      <c r="O205" s="32" t="n">
        <v>57899</v>
      </c>
      <c r="P205" s="32" t="n">
        <v>58563</v>
      </c>
      <c r="Q205" s="36"/>
      <c r="R205" s="42"/>
      <c r="S205" s="69" t="n">
        <v>1</v>
      </c>
      <c r="T205" s="32" t="n">
        <f aca="false">(P205-O205)*S205</f>
        <v>664</v>
      </c>
      <c r="U205" s="41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500.76</v>
      </c>
      <c r="D206" s="32"/>
      <c r="E206" s="32" t="n">
        <f aca="false">F206+G206</f>
        <v>32.76</v>
      </c>
      <c r="F206" s="32" t="n">
        <f aca="false">0.04*H206</f>
        <v>18.72</v>
      </c>
      <c r="G206" s="32" t="n">
        <f aca="false">0.03*H206</f>
        <v>14.04</v>
      </c>
      <c r="H206" s="32" t="n">
        <f aca="false">T206</f>
        <v>468</v>
      </c>
      <c r="I206" s="32" t="n">
        <f aca="false">0.6*C206</f>
        <v>300.456</v>
      </c>
      <c r="J206" s="35"/>
      <c r="K206" s="35"/>
      <c r="L206" s="35"/>
      <c r="M206" s="35"/>
      <c r="N206" s="35"/>
      <c r="O206" s="32" t="n">
        <v>45345</v>
      </c>
      <c r="P206" s="32" t="n">
        <v>45813</v>
      </c>
      <c r="Q206" s="36"/>
      <c r="R206" s="42"/>
      <c r="S206" s="32" t="n">
        <v>1</v>
      </c>
      <c r="T206" s="32" t="n">
        <f aca="false">(P206-O206)*S206</f>
        <v>468</v>
      </c>
      <c r="U206" s="418" t="s">
        <v>962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330.63</v>
      </c>
      <c r="D207" s="32"/>
      <c r="E207" s="32" t="n">
        <f aca="false">F207+G207</f>
        <v>21.63</v>
      </c>
      <c r="F207" s="32" t="n">
        <f aca="false">0.04*H207</f>
        <v>12.36</v>
      </c>
      <c r="G207" s="32" t="n">
        <f aca="false">0.03*H207</f>
        <v>9.27</v>
      </c>
      <c r="H207" s="32" t="n">
        <f aca="false">T207</f>
        <v>309</v>
      </c>
      <c r="I207" s="32" t="n">
        <f aca="false">0.6*C207</f>
        <v>198.378</v>
      </c>
      <c r="J207" s="35"/>
      <c r="K207" s="35"/>
      <c r="L207" s="35"/>
      <c r="M207" s="35"/>
      <c r="N207" s="35"/>
      <c r="O207" s="32" t="n">
        <v>7432</v>
      </c>
      <c r="P207" s="32" t="n">
        <v>7741</v>
      </c>
      <c r="Q207" s="36"/>
      <c r="R207" s="42"/>
      <c r="S207" s="69" t="n">
        <v>1</v>
      </c>
      <c r="T207" s="32" t="n">
        <f aca="false">(P207-O207)*S207</f>
        <v>309</v>
      </c>
      <c r="U207" s="418" t="s">
        <v>963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68493</v>
      </c>
      <c r="P208" s="32" t="n">
        <v>68493</v>
      </c>
      <c r="Q208" s="36"/>
      <c r="R208" s="107"/>
      <c r="S208" s="69" t="n">
        <v>1</v>
      </c>
      <c r="T208" s="32" t="n">
        <f aca="false">(P208-O208)*S208</f>
        <v>0</v>
      </c>
      <c r="U208" s="418" t="n">
        <v>492735</v>
      </c>
      <c r="V208" s="39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310.3</v>
      </c>
      <c r="D209" s="32"/>
      <c r="E209" s="32" t="n">
        <f aca="false">F209++G209</f>
        <v>20.3</v>
      </c>
      <c r="F209" s="32" t="n">
        <f aca="false">0.04*H209</f>
        <v>11.6</v>
      </c>
      <c r="G209" s="32" t="n">
        <f aca="false">0.03*H209</f>
        <v>8.7</v>
      </c>
      <c r="H209" s="32" t="n">
        <f aca="false">T209</f>
        <v>290</v>
      </c>
      <c r="I209" s="32" t="n">
        <f aca="false">0.6*C209</f>
        <v>186.18</v>
      </c>
      <c r="J209" s="35"/>
      <c r="K209" s="35"/>
      <c r="L209" s="35"/>
      <c r="M209" s="35"/>
      <c r="N209" s="35"/>
      <c r="O209" s="32" t="n">
        <v>2811</v>
      </c>
      <c r="P209" s="32" t="n">
        <v>3101</v>
      </c>
      <c r="Q209" s="35" t="s">
        <v>153</v>
      </c>
      <c r="R209" s="37"/>
      <c r="S209" s="69" t="n">
        <v>1</v>
      </c>
      <c r="T209" s="32" t="n">
        <f aca="false">(P209-O209)*S209</f>
        <v>290</v>
      </c>
      <c r="U209" s="41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455.82</v>
      </c>
      <c r="D210" s="32"/>
      <c r="E210" s="32" t="n">
        <f aca="false">F210+G210</f>
        <v>29.82</v>
      </c>
      <c r="F210" s="32" t="n">
        <f aca="false">0.04*H210</f>
        <v>17.04</v>
      </c>
      <c r="G210" s="32" t="n">
        <f aca="false">0.03*H210</f>
        <v>12.78</v>
      </c>
      <c r="H210" s="32" t="n">
        <f aca="false">T210</f>
        <v>426</v>
      </c>
      <c r="I210" s="32" t="n">
        <f aca="false">0.6*C210</f>
        <v>273.492</v>
      </c>
      <c r="J210" s="35"/>
      <c r="K210" s="35"/>
      <c r="L210" s="35"/>
      <c r="M210" s="35"/>
      <c r="N210" s="35"/>
      <c r="O210" s="32" t="n">
        <v>86959</v>
      </c>
      <c r="P210" s="32" t="n">
        <v>87385</v>
      </c>
      <c r="Q210" s="35"/>
      <c r="R210" s="37"/>
      <c r="S210" s="32" t="n">
        <v>1</v>
      </c>
      <c r="T210" s="32" t="n">
        <f aca="false">(P210-O210)*S210</f>
        <v>426</v>
      </c>
      <c r="U210" s="41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201.16</v>
      </c>
      <c r="D211" s="32"/>
      <c r="E211" s="32" t="n">
        <f aca="false">F211+G211</f>
        <v>13.16</v>
      </c>
      <c r="F211" s="32" t="n">
        <f aca="false">0.04*H211</f>
        <v>7.52</v>
      </c>
      <c r="G211" s="32" t="n">
        <f aca="false">0.03*H211</f>
        <v>5.64</v>
      </c>
      <c r="H211" s="32" t="n">
        <f aca="false">T211</f>
        <v>188</v>
      </c>
      <c r="I211" s="32" t="n">
        <f aca="false">0.6*C211</f>
        <v>120.696</v>
      </c>
      <c r="J211" s="63"/>
      <c r="K211" s="63"/>
      <c r="L211" s="63"/>
      <c r="M211" s="63"/>
      <c r="N211" s="63"/>
      <c r="O211" s="32" t="n">
        <v>54090</v>
      </c>
      <c r="P211" s="32" t="n">
        <v>54278</v>
      </c>
      <c r="Q211" s="234"/>
      <c r="R211" s="78"/>
      <c r="S211" s="69" t="n">
        <v>1</v>
      </c>
      <c r="T211" s="32" t="n">
        <f aca="false">(P211-O211)*S211</f>
        <v>188</v>
      </c>
      <c r="U211" s="41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180.83</v>
      </c>
      <c r="D212" s="32"/>
      <c r="E212" s="32" t="n">
        <f aca="false">F212+G212</f>
        <v>11.83</v>
      </c>
      <c r="F212" s="32" t="n">
        <f aca="false">0.04*H212</f>
        <v>6.76</v>
      </c>
      <c r="G212" s="32" t="n">
        <f aca="false">0.03*H212</f>
        <v>5.07</v>
      </c>
      <c r="H212" s="32" t="n">
        <f aca="false">T212</f>
        <v>169</v>
      </c>
      <c r="I212" s="32" t="n">
        <f aca="false">0.6*C212</f>
        <v>108.498</v>
      </c>
      <c r="J212" s="35"/>
      <c r="K212" s="35"/>
      <c r="L212" s="35"/>
      <c r="M212" s="35"/>
      <c r="N212" s="35"/>
      <c r="O212" s="32" t="n">
        <v>36141</v>
      </c>
      <c r="P212" s="32" t="n">
        <v>36310</v>
      </c>
      <c r="Q212" s="36"/>
      <c r="R212" s="42"/>
      <c r="S212" s="32" t="n">
        <v>1</v>
      </c>
      <c r="T212" s="32" t="n">
        <f aca="false">(P212-O212)*S212</f>
        <v>169</v>
      </c>
      <c r="U212" s="41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347.75</v>
      </c>
      <c r="D213" s="339"/>
      <c r="E213" s="339" t="n">
        <f aca="false">G213+F213</f>
        <v>22.75</v>
      </c>
      <c r="F213" s="339" t="n">
        <f aca="false">0.04*H213</f>
        <v>13</v>
      </c>
      <c r="G213" s="339" t="n">
        <f aca="false">0.03*H213</f>
        <v>9.75</v>
      </c>
      <c r="H213" s="339" t="n">
        <f aca="false">T213</f>
        <v>325</v>
      </c>
      <c r="I213" s="339" t="n">
        <f aca="false">0.6*C213</f>
        <v>208.65</v>
      </c>
      <c r="J213" s="340"/>
      <c r="K213" s="340"/>
      <c r="L213" s="340"/>
      <c r="M213" s="340"/>
      <c r="N213" s="340"/>
      <c r="O213" s="339" t="n">
        <v>34985</v>
      </c>
      <c r="P213" s="339" t="n">
        <v>35310</v>
      </c>
      <c r="Q213" s="352"/>
      <c r="R213" s="353"/>
      <c r="S213" s="343" t="n">
        <v>1</v>
      </c>
      <c r="T213" s="339" t="n">
        <f aca="false">(P213-O213)*S213</f>
        <v>325</v>
      </c>
      <c r="U213" s="41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158.36</v>
      </c>
      <c r="D214" s="32"/>
      <c r="E214" s="32" t="n">
        <f aca="false">F214+G214</f>
        <v>10.36</v>
      </c>
      <c r="F214" s="32" t="n">
        <f aca="false">0.04*H214</f>
        <v>5.92</v>
      </c>
      <c r="G214" s="32" t="n">
        <f aca="false">0.03*H214</f>
        <v>4.44</v>
      </c>
      <c r="H214" s="32" t="n">
        <f aca="false">T214</f>
        <v>148</v>
      </c>
      <c r="I214" s="32" t="n">
        <f aca="false">0.6*C214</f>
        <v>95.016</v>
      </c>
      <c r="J214" s="35"/>
      <c r="K214" s="35"/>
      <c r="L214" s="35"/>
      <c r="M214" s="35"/>
      <c r="N214" s="35"/>
      <c r="O214" s="32" t="n">
        <v>28762</v>
      </c>
      <c r="P214" s="32" t="n">
        <v>28910</v>
      </c>
      <c r="Q214" s="36"/>
      <c r="R214" s="42"/>
      <c r="S214" s="32" t="n">
        <v>1</v>
      </c>
      <c r="T214" s="32" t="n">
        <f aca="false">(P214-O214)*S214</f>
        <v>148</v>
      </c>
      <c r="U214" s="41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207.58</v>
      </c>
      <c r="D215" s="32"/>
      <c r="E215" s="32" t="n">
        <f aca="false">F215+G215</f>
        <v>13.58</v>
      </c>
      <c r="F215" s="32" t="n">
        <f aca="false">0.04*H215</f>
        <v>7.76</v>
      </c>
      <c r="G215" s="32" t="n">
        <f aca="false">0.03*H215</f>
        <v>5.82</v>
      </c>
      <c r="H215" s="32" t="n">
        <f aca="false">T215</f>
        <v>194</v>
      </c>
      <c r="I215" s="32" t="n">
        <f aca="false">0.6*C215</f>
        <v>124.548</v>
      </c>
      <c r="J215" s="35"/>
      <c r="K215" s="35"/>
      <c r="L215" s="35"/>
      <c r="M215" s="35"/>
      <c r="N215" s="35"/>
      <c r="O215" s="32" t="n">
        <v>41672</v>
      </c>
      <c r="P215" s="32" t="n">
        <v>41866</v>
      </c>
      <c r="Q215" s="35"/>
      <c r="R215" s="37"/>
      <c r="S215" s="32" t="n">
        <v>1</v>
      </c>
      <c r="T215" s="32" t="n">
        <f aca="false">(P215-O215)*S215</f>
        <v>194</v>
      </c>
      <c r="U215" s="41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838.88</v>
      </c>
      <c r="D216" s="32"/>
      <c r="E216" s="32" t="n">
        <f aca="false">F216+G216</f>
        <v>54.88</v>
      </c>
      <c r="F216" s="32" t="n">
        <f aca="false">0.04*H216</f>
        <v>31.36</v>
      </c>
      <c r="G216" s="32" t="n">
        <f aca="false">0.03*H216</f>
        <v>23.52</v>
      </c>
      <c r="H216" s="32" t="n">
        <f aca="false">T216</f>
        <v>784</v>
      </c>
      <c r="I216" s="32" t="n">
        <f aca="false">0.6*C216</f>
        <v>503.328</v>
      </c>
      <c r="J216" s="35"/>
      <c r="K216" s="35"/>
      <c r="L216" s="35"/>
      <c r="M216" s="35"/>
      <c r="N216" s="35"/>
      <c r="O216" s="354" t="n">
        <v>59463</v>
      </c>
      <c r="P216" s="354" t="n">
        <v>60247</v>
      </c>
      <c r="Q216" s="36"/>
      <c r="R216" s="42"/>
      <c r="S216" s="32" t="n">
        <v>1</v>
      </c>
      <c r="T216" s="32" t="n">
        <f aca="false">(P216-O216)*S216</f>
        <v>784</v>
      </c>
      <c r="U216" s="41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1351.41</v>
      </c>
      <c r="D217" s="40"/>
      <c r="E217" s="40" t="n">
        <f aca="false">F217+G217</f>
        <v>88.41</v>
      </c>
      <c r="F217" s="40" t="n">
        <f aca="false">0.04*H217</f>
        <v>50.52</v>
      </c>
      <c r="G217" s="40" t="n">
        <f aca="false">0.03*H217</f>
        <v>37.89</v>
      </c>
      <c r="H217" s="40" t="n">
        <f aca="false">T217</f>
        <v>1263</v>
      </c>
      <c r="I217" s="40"/>
      <c r="J217" s="35"/>
      <c r="K217" s="35"/>
      <c r="L217" s="35"/>
      <c r="M217" s="35"/>
      <c r="N217" s="35" t="s">
        <v>340</v>
      </c>
      <c r="O217" s="40" t="n">
        <v>32561</v>
      </c>
      <c r="P217" s="40" t="n">
        <v>33824</v>
      </c>
      <c r="Q217" s="234"/>
      <c r="R217" s="355"/>
      <c r="S217" s="40" t="n">
        <v>1</v>
      </c>
      <c r="T217" s="32" t="n">
        <f aca="false">(P217-O217)*S217</f>
        <v>1263</v>
      </c>
      <c r="U217" s="696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1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1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41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1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216.14</v>
      </c>
      <c r="D222" s="32"/>
      <c r="E222" s="32" t="n">
        <f aca="false">F222+G222</f>
        <v>14.14</v>
      </c>
      <c r="F222" s="32" t="n">
        <f aca="false">0.04*H222</f>
        <v>8.08</v>
      </c>
      <c r="G222" s="32" t="n">
        <f aca="false">0.03*H222</f>
        <v>6.06</v>
      </c>
      <c r="H222" s="32" t="n">
        <f aca="false">T222</f>
        <v>202</v>
      </c>
      <c r="I222" s="32" t="n">
        <f aca="false">0.6*C222</f>
        <v>129.684</v>
      </c>
      <c r="J222" s="35"/>
      <c r="K222" s="35"/>
      <c r="L222" s="35"/>
      <c r="M222" s="35"/>
      <c r="N222" s="35"/>
      <c r="O222" s="32" t="n">
        <v>8070</v>
      </c>
      <c r="P222" s="32" t="n">
        <v>8272</v>
      </c>
      <c r="Q222" s="36"/>
      <c r="R222" s="42"/>
      <c r="S222" s="69" t="n">
        <v>1</v>
      </c>
      <c r="T222" s="32" t="n">
        <f aca="false">(P222-O222)*S222</f>
        <v>202</v>
      </c>
      <c r="U222" s="418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499.69</v>
      </c>
      <c r="D223" s="32"/>
      <c r="E223" s="32" t="n">
        <f aca="false">F223+G223</f>
        <v>32.69</v>
      </c>
      <c r="F223" s="32" t="n">
        <f aca="false">0.04*H223</f>
        <v>18.68</v>
      </c>
      <c r="G223" s="32" t="n">
        <f aca="false">0.03*H223</f>
        <v>14.01</v>
      </c>
      <c r="H223" s="32" t="n">
        <f aca="false">T223</f>
        <v>467</v>
      </c>
      <c r="I223" s="32" t="n">
        <f aca="false">0.6*C223</f>
        <v>299.814</v>
      </c>
      <c r="J223" s="35"/>
      <c r="K223" s="35"/>
      <c r="L223" s="35"/>
      <c r="M223" s="35"/>
      <c r="N223" s="35"/>
      <c r="O223" s="32" t="n">
        <v>23784</v>
      </c>
      <c r="P223" s="32" t="n">
        <v>24251</v>
      </c>
      <c r="Q223" s="234"/>
      <c r="R223" s="78"/>
      <c r="S223" s="69" t="n">
        <v>1</v>
      </c>
      <c r="T223" s="32" t="n">
        <f aca="false">(P223-O223)*S223</f>
        <v>467</v>
      </c>
      <c r="U223" s="418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18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186.18</v>
      </c>
      <c r="D225" s="32"/>
      <c r="E225" s="32" t="n">
        <f aca="false">F225+G225</f>
        <v>12.18</v>
      </c>
      <c r="F225" s="32" t="n">
        <f aca="false">0.04*H225</f>
        <v>6.96</v>
      </c>
      <c r="G225" s="32" t="n">
        <f aca="false">0.03*H225</f>
        <v>5.22</v>
      </c>
      <c r="H225" s="32" t="n">
        <f aca="false">T225</f>
        <v>174</v>
      </c>
      <c r="I225" s="32" t="n">
        <f aca="false">0.5*C225</f>
        <v>93.09</v>
      </c>
      <c r="J225" s="35"/>
      <c r="K225" s="35"/>
      <c r="L225" s="35"/>
      <c r="M225" s="35"/>
      <c r="N225" s="35"/>
      <c r="O225" s="32" t="n">
        <v>37867</v>
      </c>
      <c r="P225" s="32" t="n">
        <v>38041</v>
      </c>
      <c r="Q225" s="36"/>
      <c r="R225" s="42"/>
      <c r="S225" s="32" t="n">
        <v>1</v>
      </c>
      <c r="T225" s="32" t="n">
        <f aca="false">(P225-O225)*S225</f>
        <v>174</v>
      </c>
      <c r="U225" s="418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184.04</v>
      </c>
      <c r="D226" s="32"/>
      <c r="E226" s="32" t="n">
        <f aca="false">F226+G226</f>
        <v>12.04</v>
      </c>
      <c r="F226" s="32" t="n">
        <f aca="false">0.04*H226</f>
        <v>6.88</v>
      </c>
      <c r="G226" s="32" t="n">
        <f aca="false">0.03*H226</f>
        <v>5.16</v>
      </c>
      <c r="H226" s="32" t="n">
        <f aca="false">T226</f>
        <v>172</v>
      </c>
      <c r="I226" s="109" t="n">
        <f aca="false">0.6*C226</f>
        <v>110.424</v>
      </c>
      <c r="J226" s="35"/>
      <c r="K226" s="35"/>
      <c r="L226" s="35"/>
      <c r="M226" s="35"/>
      <c r="N226" s="35"/>
      <c r="O226" s="32" t="n">
        <v>4306</v>
      </c>
      <c r="P226" s="32" t="n">
        <v>4478</v>
      </c>
      <c r="Q226" s="36"/>
      <c r="R226" s="42"/>
      <c r="S226" s="69" t="n">
        <v>1</v>
      </c>
      <c r="T226" s="32" t="n">
        <f aca="false">(P226-O226)*S226</f>
        <v>172</v>
      </c>
      <c r="U226" s="418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57.78</v>
      </c>
      <c r="D227" s="32"/>
      <c r="E227" s="32" t="n">
        <f aca="false">F227+G227</f>
        <v>3.78</v>
      </c>
      <c r="F227" s="32" t="n">
        <f aca="false">0.04*H227</f>
        <v>2.16</v>
      </c>
      <c r="G227" s="32" t="n">
        <f aca="false">0.03*H227</f>
        <v>1.62</v>
      </c>
      <c r="H227" s="32" t="n">
        <f aca="false">T227</f>
        <v>54</v>
      </c>
      <c r="I227" s="109" t="n">
        <f aca="false">0.6*C227</f>
        <v>34.668</v>
      </c>
      <c r="J227" s="35"/>
      <c r="K227" s="35"/>
      <c r="L227" s="35"/>
      <c r="M227" s="35"/>
      <c r="N227" s="35"/>
      <c r="O227" s="32" t="n">
        <v>22245</v>
      </c>
      <c r="P227" s="32" t="n">
        <v>22299</v>
      </c>
      <c r="Q227" s="36"/>
      <c r="R227" s="42"/>
      <c r="S227" s="69" t="n">
        <v>1</v>
      </c>
      <c r="T227" s="32" t="n">
        <f aca="false">(P227-O227)*S227</f>
        <v>54</v>
      </c>
      <c r="U227" s="41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270.71</v>
      </c>
      <c r="D228" s="32"/>
      <c r="E228" s="32" t="n">
        <f aca="false">F228+G228</f>
        <v>17.71</v>
      </c>
      <c r="F228" s="32" t="n">
        <f aca="false">0.04*H228</f>
        <v>10.12</v>
      </c>
      <c r="G228" s="32" t="n">
        <f aca="false">0.03*H228</f>
        <v>7.59</v>
      </c>
      <c r="H228" s="32" t="n">
        <f aca="false">T228</f>
        <v>253</v>
      </c>
      <c r="I228" s="32" t="n">
        <f aca="false">0.6*C228</f>
        <v>162.426</v>
      </c>
      <c r="J228" s="35"/>
      <c r="K228" s="35"/>
      <c r="L228" s="35"/>
      <c r="M228" s="35"/>
      <c r="N228" s="35"/>
      <c r="O228" s="32" t="n">
        <v>18449</v>
      </c>
      <c r="P228" s="32" t="n">
        <v>18702</v>
      </c>
      <c r="Q228" s="36"/>
      <c r="R228" s="42"/>
      <c r="S228" s="32" t="n">
        <v>1</v>
      </c>
      <c r="T228" s="32" t="n">
        <f aca="false">(P228-O228)*S228</f>
        <v>253</v>
      </c>
      <c r="U228" s="41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230.05</v>
      </c>
      <c r="D229" s="32"/>
      <c r="E229" s="32" t="n">
        <f aca="false">F229+G229</f>
        <v>15.05</v>
      </c>
      <c r="F229" s="32" t="n">
        <f aca="false">0.04*H229</f>
        <v>8.6</v>
      </c>
      <c r="G229" s="32" t="n">
        <f aca="false">0.03*H229</f>
        <v>6.45</v>
      </c>
      <c r="H229" s="32" t="n">
        <f aca="false">T229</f>
        <v>215</v>
      </c>
      <c r="I229" s="109" t="n">
        <f aca="false">0.6*C229</f>
        <v>138.03</v>
      </c>
      <c r="J229" s="35"/>
      <c r="K229" s="35"/>
      <c r="L229" s="35"/>
      <c r="M229" s="35"/>
      <c r="N229" s="35"/>
      <c r="O229" s="32" t="n">
        <v>13784</v>
      </c>
      <c r="P229" s="32" t="n">
        <v>13999</v>
      </c>
      <c r="Q229" s="234"/>
      <c r="R229" s="274"/>
      <c r="S229" s="69" t="n">
        <v>1</v>
      </c>
      <c r="T229" s="32" t="n">
        <f aca="false">(P229-O229)*S229</f>
        <v>215</v>
      </c>
      <c r="U229" s="41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6800.92000000006</v>
      </c>
      <c r="D230" s="109"/>
      <c r="E230" s="109" t="n">
        <f aca="false">F230+G230</f>
        <v>444.920000000004</v>
      </c>
      <c r="F230" s="109" t="n">
        <f aca="false">0.04*H230</f>
        <v>254.240000000002</v>
      </c>
      <c r="G230" s="109" t="n">
        <f aca="false">0.03*H230</f>
        <v>190.680000000002</v>
      </c>
      <c r="H230" s="109" t="n">
        <f aca="false">T230</f>
        <v>6356.00000000006</v>
      </c>
      <c r="I230" s="109"/>
      <c r="J230" s="35"/>
      <c r="K230" s="35"/>
      <c r="L230" s="35"/>
      <c r="M230" s="35"/>
      <c r="N230" s="35"/>
      <c r="O230" s="357" t="n">
        <v>35301.4</v>
      </c>
      <c r="P230" s="357" t="n">
        <v>35460.3</v>
      </c>
      <c r="Q230" s="36"/>
      <c r="R230" s="37"/>
      <c r="S230" s="69" t="n">
        <v>40</v>
      </c>
      <c r="T230" s="32" t="n">
        <f aca="false">(P230-O230)*S230</f>
        <v>6356.00000000006</v>
      </c>
      <c r="U230" s="41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6992.45</v>
      </c>
      <c r="D231" s="126"/>
      <c r="E231" s="32" t="n">
        <f aca="false">F231+G231</f>
        <v>457.45</v>
      </c>
      <c r="F231" s="32" t="n">
        <f aca="false">0.04*T231</f>
        <v>261.4</v>
      </c>
      <c r="G231" s="32" t="n">
        <f aca="false">0.03*T231</f>
        <v>196.05</v>
      </c>
      <c r="H231" s="32" t="n">
        <f aca="false">T231</f>
        <v>6535</v>
      </c>
      <c r="I231" s="32" t="n">
        <f aca="false">H231*0.5</f>
        <v>3267.5</v>
      </c>
      <c r="J231" s="63"/>
      <c r="K231" s="63"/>
      <c r="L231" s="63"/>
      <c r="M231" s="63"/>
      <c r="N231" s="63"/>
      <c r="O231" s="126" t="n">
        <v>879.2</v>
      </c>
      <c r="P231" s="126" t="n">
        <v>1009.9</v>
      </c>
      <c r="Q231" s="138"/>
      <c r="R231" s="139"/>
      <c r="S231" s="126" t="n">
        <v>50</v>
      </c>
      <c r="T231" s="32" t="n">
        <f aca="false">(P231-O231)*S231</f>
        <v>6535</v>
      </c>
      <c r="U231" s="418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1916.37</v>
      </c>
      <c r="D232" s="32"/>
      <c r="E232" s="32" t="n">
        <f aca="false">G232+F232</f>
        <v>125.37</v>
      </c>
      <c r="F232" s="32" t="n">
        <f aca="false">H232*0.04</f>
        <v>71.64</v>
      </c>
      <c r="G232" s="32" t="n">
        <f aca="false">H232*0.03</f>
        <v>53.73</v>
      </c>
      <c r="H232" s="32" t="n">
        <f aca="false">T232</f>
        <v>1791</v>
      </c>
      <c r="I232" s="32" t="n">
        <f aca="false">0.6*C232</f>
        <v>1149.822</v>
      </c>
      <c r="J232" s="35"/>
      <c r="K232" s="35"/>
      <c r="L232" s="35"/>
      <c r="M232" s="35"/>
      <c r="N232" s="35"/>
      <c r="O232" s="109" t="n">
        <v>818620</v>
      </c>
      <c r="P232" s="109" t="n">
        <v>820411</v>
      </c>
      <c r="Q232" s="36"/>
      <c r="R232" s="359"/>
      <c r="S232" s="69" t="n">
        <v>1</v>
      </c>
      <c r="T232" s="32" t="n">
        <f aca="false">(P232-O232)*S232</f>
        <v>1791</v>
      </c>
      <c r="U232" s="41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520.02</v>
      </c>
      <c r="D243" s="32"/>
      <c r="E243" s="32" t="n">
        <f aca="false">F243+G243</f>
        <v>34.02</v>
      </c>
      <c r="F243" s="32" t="n">
        <f aca="false">0.04*H243</f>
        <v>19.44</v>
      </c>
      <c r="G243" s="32" t="n">
        <f aca="false">0.03*H243</f>
        <v>14.58</v>
      </c>
      <c r="H243" s="32" t="n">
        <f aca="false">T243</f>
        <v>486</v>
      </c>
      <c r="I243" s="32"/>
      <c r="J243" s="37"/>
      <c r="K243" s="37"/>
      <c r="L243" s="37"/>
      <c r="M243" s="37"/>
      <c r="N243" s="37"/>
      <c r="O243" s="198" t="n">
        <v>51649</v>
      </c>
      <c r="P243" s="198" t="n">
        <v>52135</v>
      </c>
      <c r="Q243" s="234"/>
      <c r="R243" s="366"/>
      <c r="S243" s="198" t="n">
        <v>1</v>
      </c>
      <c r="T243" s="198" t="n">
        <f aca="false">P243-O243</f>
        <v>486</v>
      </c>
      <c r="U243" s="418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1076.42</v>
      </c>
      <c r="D244" s="198"/>
      <c r="E244" s="198" t="n">
        <f aca="false">F244+G244</f>
        <v>70.42</v>
      </c>
      <c r="F244" s="198" t="n">
        <f aca="false">0.04*H244</f>
        <v>40.24</v>
      </c>
      <c r="G244" s="198" t="n">
        <f aca="false">0.03*H244</f>
        <v>30.18</v>
      </c>
      <c r="H244" s="198" t="n">
        <f aca="false">T244</f>
        <v>1006</v>
      </c>
      <c r="I244" s="198"/>
      <c r="J244" s="35"/>
      <c r="K244" s="35"/>
      <c r="L244" s="35"/>
      <c r="M244" s="35"/>
      <c r="N244" s="35"/>
      <c r="O244" s="32" t="n">
        <v>71879</v>
      </c>
      <c r="P244" s="32" t="n">
        <v>72885</v>
      </c>
      <c r="Q244" s="234"/>
      <c r="R244" s="367"/>
      <c r="S244" s="32" t="n">
        <v>1</v>
      </c>
      <c r="T244" s="32" t="n">
        <f aca="false">P244-O244</f>
        <v>1006</v>
      </c>
      <c r="U244" s="418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289.97</v>
      </c>
      <c r="D245" s="32"/>
      <c r="E245" s="32" t="n">
        <f aca="false">F245+G245</f>
        <v>18.97</v>
      </c>
      <c r="F245" s="32" t="n">
        <f aca="false">0.04*H245</f>
        <v>10.84</v>
      </c>
      <c r="G245" s="32" t="n">
        <f aca="false">0.03*H245</f>
        <v>8.13</v>
      </c>
      <c r="H245" s="32" t="n">
        <f aca="false">T245</f>
        <v>271</v>
      </c>
      <c r="I245" s="32"/>
      <c r="J245" s="35"/>
      <c r="K245" s="35"/>
      <c r="L245" s="35"/>
      <c r="M245" s="35"/>
      <c r="N245" s="35"/>
      <c r="O245" s="32" t="n">
        <v>24007</v>
      </c>
      <c r="P245" s="32" t="n">
        <v>24278</v>
      </c>
      <c r="Q245" s="234"/>
      <c r="R245" s="367"/>
      <c r="S245" s="32" t="n">
        <v>1</v>
      </c>
      <c r="T245" s="32" t="n">
        <f aca="false">P245-O245</f>
        <v>271</v>
      </c>
      <c r="U245" s="418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1443.43</v>
      </c>
      <c r="D246" s="32"/>
      <c r="E246" s="32" t="n">
        <f aca="false">F246+G246</f>
        <v>94.43</v>
      </c>
      <c r="F246" s="32" t="n">
        <f aca="false">0.04*H246</f>
        <v>53.96</v>
      </c>
      <c r="G246" s="32" t="n">
        <f aca="false">0.03*H246</f>
        <v>40.47</v>
      </c>
      <c r="H246" s="32" t="n">
        <f aca="false">T246</f>
        <v>1349</v>
      </c>
      <c r="I246" s="32"/>
      <c r="J246" s="35"/>
      <c r="K246" s="35"/>
      <c r="L246" s="35"/>
      <c r="M246" s="35"/>
      <c r="N246" s="35"/>
      <c r="O246" s="32" t="n">
        <v>445</v>
      </c>
      <c r="P246" s="32" t="n">
        <v>1794</v>
      </c>
      <c r="Q246" s="234"/>
      <c r="R246" s="367"/>
      <c r="S246" s="32" t="n">
        <v>1</v>
      </c>
      <c r="T246" s="32" t="n">
        <f aca="false">P246-O246</f>
        <v>1349</v>
      </c>
      <c r="U246" s="418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11472.54</v>
      </c>
      <c r="D247" s="32"/>
      <c r="E247" s="32" t="n">
        <f aca="false">F247+G247</f>
        <v>750.540000000003</v>
      </c>
      <c r="F247" s="32" t="n">
        <f aca="false">0.04*H247</f>
        <v>428.880000000002</v>
      </c>
      <c r="G247" s="32" t="n">
        <f aca="false">0.03*H247</f>
        <v>321.660000000001</v>
      </c>
      <c r="H247" s="32" t="n">
        <f aca="false">T247</f>
        <v>10722</v>
      </c>
      <c r="I247" s="32"/>
      <c r="J247" s="35"/>
      <c r="K247" s="35"/>
      <c r="L247" s="35"/>
      <c r="M247" s="35"/>
      <c r="N247" s="35"/>
      <c r="O247" s="127" t="n">
        <v>26350.6</v>
      </c>
      <c r="P247" s="127" t="n">
        <v>26708</v>
      </c>
      <c r="Q247" s="234"/>
      <c r="R247" s="367"/>
      <c r="S247" s="32" t="n">
        <v>30</v>
      </c>
      <c r="T247" s="32" t="n">
        <f aca="false">(P247-O247)*S247</f>
        <v>10722</v>
      </c>
      <c r="U247" s="418" t="s">
        <v>976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4151.6</v>
      </c>
      <c r="D248" s="32"/>
      <c r="E248" s="32" t="n">
        <f aca="false">F248+G248</f>
        <v>271.6</v>
      </c>
      <c r="F248" s="32" t="n">
        <f aca="false">0.04*H248</f>
        <v>155.2</v>
      </c>
      <c r="G248" s="32" t="n">
        <f aca="false">0.03*H248</f>
        <v>116.4</v>
      </c>
      <c r="H248" s="32" t="n">
        <f aca="false">T248</f>
        <v>3880</v>
      </c>
      <c r="I248" s="32"/>
      <c r="J248" s="35"/>
      <c r="K248" s="35"/>
      <c r="L248" s="35"/>
      <c r="M248" s="35"/>
      <c r="N248" s="35"/>
      <c r="O248" s="32" t="n">
        <v>88795</v>
      </c>
      <c r="P248" s="32" t="n">
        <v>92675</v>
      </c>
      <c r="Q248" s="234"/>
      <c r="R248" s="367"/>
      <c r="S248" s="32" t="n">
        <v>1</v>
      </c>
      <c r="T248" s="32" t="n">
        <f aca="false">P248-O248</f>
        <v>3880</v>
      </c>
      <c r="U248" s="418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1592.16</v>
      </c>
      <c r="D249" s="32"/>
      <c r="E249" s="32" t="n">
        <f aca="false">F249+G249</f>
        <v>104.16</v>
      </c>
      <c r="F249" s="32" t="n">
        <f aca="false">0.04*H249</f>
        <v>59.52</v>
      </c>
      <c r="G249" s="32" t="n">
        <f aca="false">0.03*H249</f>
        <v>44.64</v>
      </c>
      <c r="H249" s="32" t="n">
        <f aca="false">T249</f>
        <v>1488</v>
      </c>
      <c r="I249" s="32"/>
      <c r="J249" s="35"/>
      <c r="K249" s="35"/>
      <c r="L249" s="35"/>
      <c r="M249" s="35"/>
      <c r="N249" s="35"/>
      <c r="O249" s="32" t="n">
        <v>84068</v>
      </c>
      <c r="P249" s="32" t="n">
        <v>85556</v>
      </c>
      <c r="Q249" s="234"/>
      <c r="R249" s="367"/>
      <c r="S249" s="32" t="n">
        <v>1</v>
      </c>
      <c r="T249" s="32" t="n">
        <f aca="false">P249-O249</f>
        <v>1488</v>
      </c>
      <c r="U249" s="418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2648.25</v>
      </c>
      <c r="D250" s="32"/>
      <c r="E250" s="32" t="n">
        <f aca="false">F250+G250</f>
        <v>173.25</v>
      </c>
      <c r="F250" s="32" t="n">
        <f aca="false">0.04*H250</f>
        <v>99</v>
      </c>
      <c r="G250" s="32" t="n">
        <f aca="false">0.03*H250</f>
        <v>74.25</v>
      </c>
      <c r="H250" s="32" t="n">
        <f aca="false">T250</f>
        <v>2475</v>
      </c>
      <c r="I250" s="32"/>
      <c r="J250" s="35"/>
      <c r="K250" s="35"/>
      <c r="L250" s="35"/>
      <c r="M250" s="35"/>
      <c r="N250" s="35"/>
      <c r="O250" s="32" t="n">
        <v>92373</v>
      </c>
      <c r="P250" s="32" t="n">
        <v>94848</v>
      </c>
      <c r="Q250" s="234"/>
      <c r="R250" s="367"/>
      <c r="S250" s="32" t="n">
        <v>1</v>
      </c>
      <c r="T250" s="32" t="n">
        <f aca="false">P250-O250</f>
        <v>2475</v>
      </c>
      <c r="U250" s="418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41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341.33</v>
      </c>
      <c r="D252" s="40"/>
      <c r="E252" s="40" t="n">
        <f aca="false">F252+G252</f>
        <v>22.33</v>
      </c>
      <c r="F252" s="40" t="n">
        <f aca="false">0.04*H252</f>
        <v>12.76</v>
      </c>
      <c r="G252" s="40" t="n">
        <f aca="false">0.03*H252</f>
        <v>9.57</v>
      </c>
      <c r="H252" s="40" t="n">
        <f aca="false">T252</f>
        <v>319</v>
      </c>
      <c r="I252" s="40"/>
      <c r="J252" s="35"/>
      <c r="K252" s="35"/>
      <c r="L252" s="35"/>
      <c r="M252" s="35"/>
      <c r="N252" s="35" t="s">
        <v>340</v>
      </c>
      <c r="O252" s="40" t="n">
        <v>22795</v>
      </c>
      <c r="P252" s="40" t="n">
        <v>23114</v>
      </c>
      <c r="Q252" s="234"/>
      <c r="R252" s="355"/>
      <c r="S252" s="40" t="n">
        <v>1</v>
      </c>
      <c r="T252" s="40" t="n">
        <f aca="false">P252-O252</f>
        <v>319</v>
      </c>
      <c r="U252" s="418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231.12</v>
      </c>
      <c r="D253" s="40"/>
      <c r="E253" s="40" t="n">
        <f aca="false">F253+G253</f>
        <v>15.12</v>
      </c>
      <c r="F253" s="40" t="n">
        <f aca="false">0.04*H253</f>
        <v>8.64</v>
      </c>
      <c r="G253" s="40" t="n">
        <f aca="false">0.03*H253</f>
        <v>6.48</v>
      </c>
      <c r="H253" s="40" t="n">
        <f aca="false">T253</f>
        <v>216</v>
      </c>
      <c r="I253" s="40"/>
      <c r="J253" s="35"/>
      <c r="K253" s="35"/>
      <c r="L253" s="35"/>
      <c r="M253" s="35"/>
      <c r="N253" s="35" t="s">
        <v>340</v>
      </c>
      <c r="O253" s="40" t="n">
        <v>5362</v>
      </c>
      <c r="P253" s="40" t="n">
        <v>5578</v>
      </c>
      <c r="Q253" s="234"/>
      <c r="R253" s="355"/>
      <c r="S253" s="40" t="n">
        <v>1</v>
      </c>
      <c r="T253" s="40" t="n">
        <f aca="false">P253-O253</f>
        <v>216</v>
      </c>
      <c r="U253" s="418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301.74</v>
      </c>
      <c r="D254" s="40"/>
      <c r="E254" s="40" t="n">
        <f aca="false">F254+G254</f>
        <v>19.74</v>
      </c>
      <c r="F254" s="40" t="n">
        <f aca="false">0.04*H254</f>
        <v>11.28</v>
      </c>
      <c r="G254" s="40" t="n">
        <f aca="false">0.03*H254</f>
        <v>8.46</v>
      </c>
      <c r="H254" s="40" t="n">
        <f aca="false">T254</f>
        <v>282</v>
      </c>
      <c r="I254" s="40"/>
      <c r="J254" s="35"/>
      <c r="K254" s="35"/>
      <c r="L254" s="35"/>
      <c r="M254" s="35"/>
      <c r="N254" s="35" t="s">
        <v>340</v>
      </c>
      <c r="O254" s="40" t="n">
        <v>13606</v>
      </c>
      <c r="P254" s="40" t="n">
        <v>13888</v>
      </c>
      <c r="Q254" s="234"/>
      <c r="R254" s="355"/>
      <c r="S254" s="40" t="n">
        <v>1</v>
      </c>
      <c r="T254" s="40" t="n">
        <f aca="false">P254-O254</f>
        <v>282</v>
      </c>
      <c r="U254" s="699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1158.81</v>
      </c>
      <c r="D255" s="32"/>
      <c r="E255" s="32" t="n">
        <f aca="false">F255+G255</f>
        <v>75.81</v>
      </c>
      <c r="F255" s="32" t="n">
        <f aca="false">0.04*H255</f>
        <v>43.32</v>
      </c>
      <c r="G255" s="32" t="n">
        <f aca="false">0.03*H255</f>
        <v>32.49</v>
      </c>
      <c r="H255" s="32" t="n">
        <f aca="false">T255</f>
        <v>1083</v>
      </c>
      <c r="I255" s="32"/>
      <c r="J255" s="37"/>
      <c r="K255" s="37"/>
      <c r="L255" s="37"/>
      <c r="M255" s="37"/>
      <c r="N255" s="37"/>
      <c r="O255" s="32" t="n">
        <v>78421</v>
      </c>
      <c r="P255" s="32" t="n">
        <v>79504</v>
      </c>
      <c r="Q255" s="78"/>
      <c r="R255" s="107"/>
      <c r="S255" s="32" t="n">
        <v>1</v>
      </c>
      <c r="T255" s="32" t="n">
        <f aca="false">P255-O255</f>
        <v>1083</v>
      </c>
      <c r="U255" s="418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998.31</v>
      </c>
      <c r="D256" s="198"/>
      <c r="E256" s="198" t="n">
        <f aca="false">F256+G256</f>
        <v>65.31</v>
      </c>
      <c r="F256" s="198" t="n">
        <f aca="false">0.04*H256</f>
        <v>37.32</v>
      </c>
      <c r="G256" s="198" t="n">
        <f aca="false">0.03*H256</f>
        <v>27.99</v>
      </c>
      <c r="H256" s="198" t="n">
        <f aca="false">T256</f>
        <v>933</v>
      </c>
      <c r="I256" s="198"/>
      <c r="J256" s="35"/>
      <c r="K256" s="35"/>
      <c r="L256" s="35"/>
      <c r="M256" s="35"/>
      <c r="N256" s="35"/>
      <c r="O256" s="198" t="n">
        <v>57355</v>
      </c>
      <c r="P256" s="198" t="n">
        <v>58288</v>
      </c>
      <c r="Q256" s="234"/>
      <c r="R256" s="376"/>
      <c r="S256" s="198" t="n">
        <v>1</v>
      </c>
      <c r="T256" s="198" t="n">
        <f aca="false">P256-O256</f>
        <v>933</v>
      </c>
      <c r="U256" s="418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178.69</v>
      </c>
      <c r="D257" s="32"/>
      <c r="E257" s="32" t="n">
        <f aca="false">F257+G257</f>
        <v>11.69</v>
      </c>
      <c r="F257" s="32" t="n">
        <f aca="false">0.04*H257</f>
        <v>6.68</v>
      </c>
      <c r="G257" s="32" t="n">
        <f aca="false">0.03*H257</f>
        <v>5.01</v>
      </c>
      <c r="H257" s="32" t="n">
        <f aca="false">T257</f>
        <v>167</v>
      </c>
      <c r="I257" s="32"/>
      <c r="J257" s="35"/>
      <c r="K257" s="35"/>
      <c r="L257" s="35"/>
      <c r="M257" s="35"/>
      <c r="N257" s="35"/>
      <c r="O257" s="32" t="n">
        <v>27653</v>
      </c>
      <c r="P257" s="32" t="n">
        <v>27820</v>
      </c>
      <c r="Q257" s="234"/>
      <c r="R257" s="107"/>
      <c r="S257" s="32" t="n">
        <v>1</v>
      </c>
      <c r="T257" s="32" t="n">
        <f aca="false">P257-O257</f>
        <v>167</v>
      </c>
      <c r="U257" s="418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1048.6</v>
      </c>
      <c r="D258" s="32"/>
      <c r="E258" s="32" t="n">
        <f aca="false">F258+G258</f>
        <v>68.6</v>
      </c>
      <c r="F258" s="32" t="n">
        <f aca="false">0.04*H258</f>
        <v>39.2</v>
      </c>
      <c r="G258" s="32" t="n">
        <f aca="false">0.03*H258</f>
        <v>29.4</v>
      </c>
      <c r="H258" s="32" t="n">
        <f aca="false">T258</f>
        <v>980</v>
      </c>
      <c r="I258" s="32"/>
      <c r="J258" s="35"/>
      <c r="K258" s="35"/>
      <c r="L258" s="35"/>
      <c r="M258" s="35"/>
      <c r="N258" s="35"/>
      <c r="O258" s="32" t="n">
        <v>82107</v>
      </c>
      <c r="P258" s="32" t="n">
        <v>83087</v>
      </c>
      <c r="Q258" s="234"/>
      <c r="R258" s="107"/>
      <c r="S258" s="32" t="n">
        <v>1</v>
      </c>
      <c r="T258" s="32" t="n">
        <f aca="false">P258-O258</f>
        <v>980</v>
      </c>
      <c r="U258" s="418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1206.96</v>
      </c>
      <c r="D259" s="32"/>
      <c r="E259" s="32" t="n">
        <f aca="false">F259+G259</f>
        <v>78.96</v>
      </c>
      <c r="F259" s="32" t="n">
        <f aca="false">0.04*H259</f>
        <v>45.12</v>
      </c>
      <c r="G259" s="32" t="n">
        <f aca="false">0.03*H259</f>
        <v>33.84</v>
      </c>
      <c r="H259" s="32" t="n">
        <f aca="false">T259</f>
        <v>1128</v>
      </c>
      <c r="I259" s="32"/>
      <c r="J259" s="35"/>
      <c r="K259" s="35"/>
      <c r="L259" s="35"/>
      <c r="M259" s="35"/>
      <c r="N259" s="35"/>
      <c r="O259" s="32" t="n">
        <v>113290</v>
      </c>
      <c r="P259" s="32" t="n">
        <v>114418</v>
      </c>
      <c r="Q259" s="234"/>
      <c r="R259" s="107"/>
      <c r="S259" s="32" t="n">
        <v>1</v>
      </c>
      <c r="T259" s="32" t="n">
        <f aca="false">P259-O259</f>
        <v>1128</v>
      </c>
      <c r="U259" s="418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1106.38</v>
      </c>
      <c r="D260" s="32"/>
      <c r="E260" s="32" t="n">
        <f aca="false">F260+G260</f>
        <v>72.38</v>
      </c>
      <c r="F260" s="32" t="n">
        <f aca="false">0.04*H260</f>
        <v>41.36</v>
      </c>
      <c r="G260" s="32" t="n">
        <f aca="false">0.03*H260</f>
        <v>31.02</v>
      </c>
      <c r="H260" s="32" t="n">
        <f aca="false">T260</f>
        <v>1034</v>
      </c>
      <c r="I260" s="32" t="n">
        <f aca="false">0.6*C260</f>
        <v>663.828</v>
      </c>
      <c r="J260" s="35"/>
      <c r="K260" s="35"/>
      <c r="L260" s="35"/>
      <c r="M260" s="35"/>
      <c r="N260" s="35"/>
      <c r="O260" s="155" t="n">
        <v>20240</v>
      </c>
      <c r="P260" s="155" t="n">
        <v>21274</v>
      </c>
      <c r="Q260" s="35"/>
      <c r="R260" s="37"/>
      <c r="S260" s="69" t="n">
        <v>1</v>
      </c>
      <c r="T260" s="32" t="n">
        <f aca="false">(P260-O260)*S260</f>
        <v>1034</v>
      </c>
      <c r="U260" s="41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1274.37</v>
      </c>
      <c r="D261" s="32"/>
      <c r="E261" s="32" t="n">
        <f aca="false">F261+G261</f>
        <v>83.37</v>
      </c>
      <c r="F261" s="32" t="n">
        <f aca="false">0.04*H261</f>
        <v>47.64</v>
      </c>
      <c r="G261" s="32" t="n">
        <f aca="false">0.03*H261</f>
        <v>35.73</v>
      </c>
      <c r="H261" s="32" t="n">
        <f aca="false">T261</f>
        <v>1191</v>
      </c>
      <c r="I261" s="32" t="n">
        <f aca="false">0.6*C261</f>
        <v>764.622</v>
      </c>
      <c r="J261" s="35"/>
      <c r="K261" s="35"/>
      <c r="L261" s="35"/>
      <c r="M261" s="35"/>
      <c r="N261" s="35"/>
      <c r="O261" s="155" t="n">
        <v>67120</v>
      </c>
      <c r="P261" s="155" t="n">
        <v>68311</v>
      </c>
      <c r="Q261" s="35"/>
      <c r="R261" s="37"/>
      <c r="S261" s="69" t="n">
        <v>1</v>
      </c>
      <c r="T261" s="32" t="n">
        <f aca="false">(P261-O261)*S261</f>
        <v>1191</v>
      </c>
      <c r="U261" s="418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659.12</v>
      </c>
      <c r="D262" s="32"/>
      <c r="E262" s="32" t="n">
        <f aca="false">F262+G262</f>
        <v>43.12</v>
      </c>
      <c r="F262" s="32" t="n">
        <f aca="false">0.04*H262</f>
        <v>24.64</v>
      </c>
      <c r="G262" s="32" t="n">
        <f aca="false">0.03*H262</f>
        <v>18.48</v>
      </c>
      <c r="H262" s="32" t="n">
        <f aca="false">T262</f>
        <v>616</v>
      </c>
      <c r="I262" s="32" t="n">
        <f aca="false">0.6*C262</f>
        <v>395.472</v>
      </c>
      <c r="J262" s="35"/>
      <c r="K262" s="35"/>
      <c r="L262" s="35"/>
      <c r="M262" s="35"/>
      <c r="N262" s="35"/>
      <c r="O262" s="155" t="n">
        <v>32953</v>
      </c>
      <c r="P262" s="155" t="n">
        <v>33569</v>
      </c>
      <c r="Q262" s="35"/>
      <c r="R262" s="37"/>
      <c r="S262" s="69" t="n">
        <v>1</v>
      </c>
      <c r="T262" s="32" t="n">
        <f aca="false">(P262-O262)*S262</f>
        <v>616</v>
      </c>
      <c r="U262" s="696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844.23</v>
      </c>
      <c r="D263" s="32"/>
      <c r="E263" s="32" t="n">
        <f aca="false">F263+G263</f>
        <v>55.23</v>
      </c>
      <c r="F263" s="32" t="n">
        <f aca="false">0.04*H263</f>
        <v>31.56</v>
      </c>
      <c r="G263" s="32" t="n">
        <f aca="false">0.03*H263</f>
        <v>23.67</v>
      </c>
      <c r="H263" s="32" t="n">
        <f aca="false">T263</f>
        <v>789</v>
      </c>
      <c r="I263" s="32" t="n">
        <f aca="false">0.6*C263</f>
        <v>506.538</v>
      </c>
      <c r="J263" s="35"/>
      <c r="K263" s="35"/>
      <c r="L263" s="35"/>
      <c r="M263" s="35"/>
      <c r="N263" s="35"/>
      <c r="O263" s="155" t="n">
        <v>38431</v>
      </c>
      <c r="P263" s="155" t="n">
        <v>39220</v>
      </c>
      <c r="Q263" s="35"/>
      <c r="R263" s="37"/>
      <c r="S263" s="69" t="n">
        <v>1</v>
      </c>
      <c r="T263" s="32" t="n">
        <f aca="false">(P263-O263)*S263</f>
        <v>789</v>
      </c>
      <c r="U263" s="418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1063.58</v>
      </c>
      <c r="D264" s="130"/>
      <c r="E264" s="130" t="n">
        <f aca="false">F264+G264</f>
        <v>69.58</v>
      </c>
      <c r="F264" s="130" t="n">
        <f aca="false">0.04*H264</f>
        <v>39.76</v>
      </c>
      <c r="G264" s="130" t="n">
        <f aca="false">0.03*H264</f>
        <v>29.82</v>
      </c>
      <c r="H264" s="130" t="n">
        <f aca="false">T264</f>
        <v>994</v>
      </c>
      <c r="I264" s="130" t="n">
        <f aca="false">0.6*C264</f>
        <v>638.148</v>
      </c>
      <c r="J264" s="212"/>
      <c r="K264" s="212"/>
      <c r="L264" s="212"/>
      <c r="M264" s="212"/>
      <c r="N264" s="212"/>
      <c r="O264" s="130" t="n">
        <v>63387</v>
      </c>
      <c r="P264" s="130" t="n">
        <v>64381</v>
      </c>
      <c r="Q264" s="212"/>
      <c r="R264" s="213"/>
      <c r="S264" s="253" t="n">
        <v>1</v>
      </c>
      <c r="T264" s="130" t="n">
        <f aca="false">(P264-O264)*S264</f>
        <v>994</v>
      </c>
      <c r="U264" s="678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895</v>
      </c>
      <c r="C265" s="32" t="n">
        <f aca="false">H265+E265</f>
        <v>1454.13</v>
      </c>
      <c r="D265" s="32"/>
      <c r="E265" s="32" t="n">
        <f aca="false">F265+G265</f>
        <v>95.13</v>
      </c>
      <c r="F265" s="32" t="n">
        <f aca="false">0.04*H265</f>
        <v>54.36</v>
      </c>
      <c r="G265" s="32" t="n">
        <f aca="false">0.03*H265</f>
        <v>40.77</v>
      </c>
      <c r="H265" s="32" t="n">
        <f aca="false">T265</f>
        <v>1359</v>
      </c>
      <c r="I265" s="32" t="n">
        <f aca="false">0.6*C265</f>
        <v>872.478</v>
      </c>
      <c r="J265" s="35"/>
      <c r="K265" s="35"/>
      <c r="L265" s="35"/>
      <c r="M265" s="35"/>
      <c r="N265" s="35"/>
      <c r="O265" s="155" t="n">
        <v>76463</v>
      </c>
      <c r="P265" s="155" t="n">
        <v>77822</v>
      </c>
      <c r="Q265" s="35"/>
      <c r="R265" s="37"/>
      <c r="S265" s="69" t="n">
        <v>1</v>
      </c>
      <c r="T265" s="32" t="n">
        <f aca="false">(P265-O265)*S265</f>
        <v>1359</v>
      </c>
      <c r="U265" s="418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842.09</v>
      </c>
      <c r="D266" s="32"/>
      <c r="E266" s="32" t="n">
        <f aca="false">F266+G266</f>
        <v>55.09</v>
      </c>
      <c r="F266" s="32" t="n">
        <f aca="false">0.04*H266</f>
        <v>31.48</v>
      </c>
      <c r="G266" s="32" t="n">
        <f aca="false">0.03*H266</f>
        <v>23.61</v>
      </c>
      <c r="H266" s="32" t="n">
        <f aca="false">T266</f>
        <v>787</v>
      </c>
      <c r="I266" s="32" t="n">
        <f aca="false">0.5*C266</f>
        <v>421.045</v>
      </c>
      <c r="J266" s="35"/>
      <c r="K266" s="35"/>
      <c r="L266" s="35"/>
      <c r="M266" s="35"/>
      <c r="N266" s="35"/>
      <c r="O266" s="339" t="n">
        <v>18339</v>
      </c>
      <c r="P266" s="339" t="n">
        <v>19126</v>
      </c>
      <c r="Q266" s="234"/>
      <c r="R266" s="235"/>
      <c r="S266" s="69" t="n">
        <v>1</v>
      </c>
      <c r="T266" s="32" t="n">
        <f aca="false">(P266-O266)*S266</f>
        <v>787</v>
      </c>
      <c r="U266" s="418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1084.98</v>
      </c>
      <c r="D267" s="32"/>
      <c r="E267" s="32" t="n">
        <f aca="false">F267+G267</f>
        <v>70.98</v>
      </c>
      <c r="F267" s="32" t="n">
        <f aca="false">0.04*H267</f>
        <v>40.56</v>
      </c>
      <c r="G267" s="32" t="n">
        <f aca="false">0.03*H267</f>
        <v>30.42</v>
      </c>
      <c r="H267" s="32" t="n">
        <f aca="false">T267</f>
        <v>1014</v>
      </c>
      <c r="I267" s="32" t="n">
        <f aca="false">0.6*C267</f>
        <v>650.988</v>
      </c>
      <c r="J267" s="35"/>
      <c r="K267" s="35"/>
      <c r="L267" s="35"/>
      <c r="M267" s="35"/>
      <c r="N267" s="35"/>
      <c r="O267" s="155" t="n">
        <v>65855</v>
      </c>
      <c r="P267" s="155" t="n">
        <v>66869</v>
      </c>
      <c r="Q267" s="35"/>
      <c r="R267" s="37"/>
      <c r="S267" s="69" t="n">
        <v>1</v>
      </c>
      <c r="T267" s="32" t="n">
        <f aca="false">(P267-O267)*S267</f>
        <v>1014</v>
      </c>
      <c r="U267" s="418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783.24</v>
      </c>
      <c r="D268" s="32"/>
      <c r="E268" s="32" t="n">
        <f aca="false">F268+G268</f>
        <v>51.24</v>
      </c>
      <c r="F268" s="32" t="n">
        <f aca="false">0.04*H268</f>
        <v>29.28</v>
      </c>
      <c r="G268" s="32" t="n">
        <f aca="false">0.03*H268</f>
        <v>21.96</v>
      </c>
      <c r="H268" s="32" t="n">
        <f aca="false">T268</f>
        <v>732</v>
      </c>
      <c r="I268" s="32" t="n">
        <f aca="false">0.6*C268</f>
        <v>469.944</v>
      </c>
      <c r="J268" s="35"/>
      <c r="K268" s="35"/>
      <c r="L268" s="35"/>
      <c r="M268" s="35"/>
      <c r="N268" s="35"/>
      <c r="O268" s="155" t="n">
        <v>39164</v>
      </c>
      <c r="P268" s="155" t="n">
        <v>39896</v>
      </c>
      <c r="Q268" s="35"/>
      <c r="R268" s="37"/>
      <c r="S268" s="69" t="n">
        <v>1</v>
      </c>
      <c r="T268" s="32" t="n">
        <f aca="false">(P268-O268)*S268</f>
        <v>732</v>
      </c>
      <c r="U268" s="418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1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28.89</v>
      </c>
      <c r="D270" s="32"/>
      <c r="E270" s="32" t="n">
        <f aca="false">F270+G270</f>
        <v>1.89</v>
      </c>
      <c r="F270" s="32" t="n">
        <f aca="false">0.04*H270</f>
        <v>1.08</v>
      </c>
      <c r="G270" s="32" t="n">
        <f aca="false">0.03*H270</f>
        <v>0.81</v>
      </c>
      <c r="H270" s="32" t="n">
        <f aca="false">T270</f>
        <v>27</v>
      </c>
      <c r="I270" s="32" t="n">
        <f aca="false">0.6*C270</f>
        <v>17.334</v>
      </c>
      <c r="J270" s="35"/>
      <c r="K270" s="35"/>
      <c r="L270" s="35"/>
      <c r="M270" s="35"/>
      <c r="N270" s="35"/>
      <c r="O270" s="32" t="n">
        <v>376817</v>
      </c>
      <c r="P270" s="32" t="n">
        <v>376844</v>
      </c>
      <c r="Q270" s="35" t="s">
        <v>35</v>
      </c>
      <c r="R270" s="37"/>
      <c r="S270" s="32" t="n">
        <v>1</v>
      </c>
      <c r="T270" s="32" t="n">
        <f aca="false">(P270-O270)*S270</f>
        <v>27</v>
      </c>
      <c r="U270" s="418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678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58" t="s">
        <v>428</v>
      </c>
      <c r="C277" s="659" t="n">
        <f aca="false">'Яблоко и ТП-7апрель'!B73</f>
        <v>69064.9799999978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41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59" t="n">
        <f aca="false">'Яблоко и ТП-7апрель'!B62</f>
        <v>144579.3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1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358.45</v>
      </c>
      <c r="D279" s="32"/>
      <c r="E279" s="32" t="n">
        <f aca="false">G279+F279</f>
        <v>23.45</v>
      </c>
      <c r="F279" s="32" t="n">
        <f aca="false">0.04*H279</f>
        <v>13.4</v>
      </c>
      <c r="G279" s="32" t="n">
        <f aca="false">0.03*H279</f>
        <v>10.05</v>
      </c>
      <c r="H279" s="32" t="n">
        <f aca="false">T279</f>
        <v>335</v>
      </c>
      <c r="I279" s="32" t="n">
        <f aca="false">0.6*C279</f>
        <v>215.07</v>
      </c>
      <c r="J279" s="35"/>
      <c r="K279" s="35"/>
      <c r="L279" s="35"/>
      <c r="M279" s="35"/>
      <c r="N279" s="35"/>
      <c r="O279" s="32" t="n">
        <v>51143</v>
      </c>
      <c r="P279" s="32" t="n">
        <v>51478</v>
      </c>
      <c r="Q279" s="36"/>
      <c r="R279" s="107"/>
      <c r="S279" s="69" t="n">
        <v>1</v>
      </c>
      <c r="T279" s="32" t="n">
        <f aca="false">(P279-O279)*S279</f>
        <v>335</v>
      </c>
      <c r="U279" s="418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41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6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4"/>
      <c r="R281" s="78"/>
      <c r="S281" s="69"/>
      <c r="T281" s="32"/>
      <c r="U281" s="41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6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4"/>
      <c r="R282" s="78"/>
      <c r="S282" s="69"/>
      <c r="T282" s="32"/>
      <c r="U282" s="41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6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0</v>
      </c>
      <c r="P283" s="32" t="n">
        <v>0</v>
      </c>
      <c r="Q283" s="234"/>
      <c r="R283" s="78"/>
      <c r="S283" s="69" t="n">
        <v>1</v>
      </c>
      <c r="T283" s="32" t="n">
        <f aca="false">(P283-O283)*S283</f>
        <v>0</v>
      </c>
      <c r="U283" s="418" t="s">
        <v>1089</v>
      </c>
      <c r="V283" s="700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58.85</v>
      </c>
      <c r="D284" s="32"/>
      <c r="E284" s="32" t="n">
        <f aca="false">F284+G284</f>
        <v>3.85</v>
      </c>
      <c r="F284" s="32" t="n">
        <f aca="false">0.04*H284</f>
        <v>2.2</v>
      </c>
      <c r="G284" s="32" t="n">
        <f aca="false">0.03*H284</f>
        <v>1.65</v>
      </c>
      <c r="H284" s="32" t="n">
        <f aca="false">T284</f>
        <v>55</v>
      </c>
      <c r="I284" s="32" t="n">
        <f aca="false">0.6*C284</f>
        <v>35.31</v>
      </c>
      <c r="J284" s="35"/>
      <c r="K284" s="35"/>
      <c r="L284" s="35"/>
      <c r="M284" s="35"/>
      <c r="N284" s="35"/>
      <c r="O284" s="32" t="n">
        <v>14040</v>
      </c>
      <c r="P284" s="32" t="n">
        <v>14095</v>
      </c>
      <c r="Q284" s="234"/>
      <c r="R284" s="78"/>
      <c r="S284" s="69" t="n">
        <v>1</v>
      </c>
      <c r="T284" s="32" t="n">
        <f aca="false">(P284-O284)*S284</f>
        <v>55</v>
      </c>
      <c r="U284" s="418" t="s">
        <v>998</v>
      </c>
      <c r="V284" s="700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1831.84</v>
      </c>
      <c r="D286" s="130"/>
      <c r="E286" s="130" t="n">
        <f aca="false">F286+G286</f>
        <v>119.84</v>
      </c>
      <c r="F286" s="130" t="n">
        <f aca="false">0.04*H286</f>
        <v>68.48</v>
      </c>
      <c r="G286" s="130" t="n">
        <f aca="false">0.03*H286</f>
        <v>51.36</v>
      </c>
      <c r="H286" s="130" t="n">
        <f aca="false">T286</f>
        <v>1712</v>
      </c>
      <c r="I286" s="130" t="n">
        <f aca="false">0.6*C286</f>
        <v>1099.104</v>
      </c>
      <c r="J286" s="212"/>
      <c r="K286" s="212"/>
      <c r="L286" s="212"/>
      <c r="M286" s="212"/>
      <c r="N286" s="212"/>
      <c r="O286" s="130" t="n">
        <v>98213</v>
      </c>
      <c r="P286" s="130" t="n">
        <v>99925</v>
      </c>
      <c r="Q286" s="254"/>
      <c r="R286" s="255"/>
      <c r="S286" s="253" t="n">
        <v>1</v>
      </c>
      <c r="T286" s="130" t="n">
        <f aca="false">(P286-O286)*S286</f>
        <v>1712</v>
      </c>
      <c r="U286" s="678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880.61</v>
      </c>
      <c r="D287" s="130"/>
      <c r="E287" s="130" t="n">
        <f aca="false">F287+G287</f>
        <v>57.61</v>
      </c>
      <c r="F287" s="130" t="n">
        <f aca="false">0.04*H287</f>
        <v>32.92</v>
      </c>
      <c r="G287" s="130" t="n">
        <f aca="false">0.03*H287</f>
        <v>24.69</v>
      </c>
      <c r="H287" s="130" t="n">
        <f aca="false">T287</f>
        <v>823</v>
      </c>
      <c r="I287" s="130" t="n">
        <f aca="false">0.6*C287</f>
        <v>528.366</v>
      </c>
      <c r="J287" s="212"/>
      <c r="K287" s="212"/>
      <c r="L287" s="212"/>
      <c r="M287" s="212"/>
      <c r="N287" s="212"/>
      <c r="O287" s="130" t="n">
        <v>322064</v>
      </c>
      <c r="P287" s="130" t="n">
        <v>322887</v>
      </c>
      <c r="Q287" s="254"/>
      <c r="R287" s="255"/>
      <c r="S287" s="253" t="n">
        <v>1</v>
      </c>
      <c r="T287" s="130" t="n">
        <f aca="false">(P287-O287)*S287</f>
        <v>823</v>
      </c>
      <c r="U287" s="678" t="s">
        <v>1000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7249.25</v>
      </c>
      <c r="D288" s="130"/>
      <c r="E288" s="130" t="n">
        <f aca="false">F288+G288</f>
        <v>474.25</v>
      </c>
      <c r="F288" s="130" t="n">
        <f aca="false">0.04*H288</f>
        <v>271</v>
      </c>
      <c r="G288" s="130" t="n">
        <f aca="false">0.03*H288</f>
        <v>203.25</v>
      </c>
      <c r="H288" s="130" t="n">
        <f aca="false">T288</f>
        <v>6775</v>
      </c>
      <c r="I288" s="130" t="n">
        <f aca="false">0.6*C288</f>
        <v>4349.55</v>
      </c>
      <c r="J288" s="212"/>
      <c r="K288" s="212"/>
      <c r="L288" s="212"/>
      <c r="M288" s="212"/>
      <c r="N288" s="212"/>
      <c r="O288" s="130" t="n">
        <v>364707</v>
      </c>
      <c r="P288" s="130" t="n">
        <v>371482</v>
      </c>
      <c r="Q288" s="254"/>
      <c r="R288" s="255"/>
      <c r="S288" s="253" t="n">
        <v>1</v>
      </c>
      <c r="T288" s="130" t="n">
        <f aca="false">(P288-O288)*S288</f>
        <v>6775</v>
      </c>
      <c r="U288" s="678" t="s">
        <v>1001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15677.64</v>
      </c>
      <c r="D289" s="130"/>
      <c r="E289" s="130" t="n">
        <f aca="false">F289+G289</f>
        <v>1025.64</v>
      </c>
      <c r="F289" s="130" t="n">
        <f aca="false">0.04*H289</f>
        <v>586.08</v>
      </c>
      <c r="G289" s="130" t="n">
        <f aca="false">0.03*H289</f>
        <v>439.56</v>
      </c>
      <c r="H289" s="130" t="n">
        <f aca="false">T289</f>
        <v>14652</v>
      </c>
      <c r="I289" s="130" t="n">
        <f aca="false">0.6*C289</f>
        <v>9406.584</v>
      </c>
      <c r="J289" s="212"/>
      <c r="K289" s="212"/>
      <c r="L289" s="212"/>
      <c r="M289" s="212"/>
      <c r="N289" s="212"/>
      <c r="O289" s="130" t="n">
        <v>13039</v>
      </c>
      <c r="P289" s="130" t="n">
        <v>13282</v>
      </c>
      <c r="Q289" s="254"/>
      <c r="R289" s="255"/>
      <c r="S289" s="253" t="n">
        <v>60</v>
      </c>
      <c r="T289" s="130" t="n">
        <f aca="false">(P289-O289)*S289+72</f>
        <v>14652</v>
      </c>
      <c r="U289" s="678" t="s">
        <v>1002</v>
      </c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267.5</v>
      </c>
      <c r="D290" s="130"/>
      <c r="E290" s="130" t="n">
        <f aca="false">F290+G290</f>
        <v>17.5</v>
      </c>
      <c r="F290" s="130" t="n">
        <f aca="false">0.04*H290</f>
        <v>10</v>
      </c>
      <c r="G290" s="130" t="n">
        <f aca="false">0.03*H290</f>
        <v>7.5</v>
      </c>
      <c r="H290" s="130" t="n">
        <f aca="false">T290</f>
        <v>250</v>
      </c>
      <c r="I290" s="130" t="n">
        <f aca="false">0.6*C290</f>
        <v>160.5</v>
      </c>
      <c r="J290" s="212"/>
      <c r="K290" s="212"/>
      <c r="L290" s="212"/>
      <c r="M290" s="212"/>
      <c r="N290" s="212"/>
      <c r="O290" s="130" t="n">
        <v>124910</v>
      </c>
      <c r="P290" s="130" t="n">
        <v>125160</v>
      </c>
      <c r="Q290" s="254"/>
      <c r="R290" s="255"/>
      <c r="S290" s="253" t="n">
        <v>1</v>
      </c>
      <c r="T290" s="130" t="n">
        <f aca="false">(P290-O290)*S290</f>
        <v>250</v>
      </c>
      <c r="U290" s="678" t="s">
        <v>1003</v>
      </c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568.17</v>
      </c>
      <c r="D291" s="130"/>
      <c r="E291" s="130" t="n">
        <f aca="false">F291+G291</f>
        <v>37.17</v>
      </c>
      <c r="F291" s="130" t="n">
        <f aca="false">0.04*H291</f>
        <v>21.24</v>
      </c>
      <c r="G291" s="130" t="n">
        <f aca="false">0.03*H291</f>
        <v>15.93</v>
      </c>
      <c r="H291" s="130" t="n">
        <f aca="false">T291</f>
        <v>531</v>
      </c>
      <c r="I291" s="130" t="n">
        <f aca="false">0.6*C291</f>
        <v>340.902</v>
      </c>
      <c r="J291" s="212"/>
      <c r="K291" s="212"/>
      <c r="L291" s="212"/>
      <c r="M291" s="212"/>
      <c r="N291" s="212"/>
      <c r="O291" s="130" t="n">
        <v>42892</v>
      </c>
      <c r="P291" s="130" t="n">
        <v>43423</v>
      </c>
      <c r="Q291" s="254"/>
      <c r="R291" s="255"/>
      <c r="S291" s="253" t="n">
        <v>1</v>
      </c>
      <c r="T291" s="130" t="n">
        <f aca="false">(P291-O291)*S291</f>
        <v>531</v>
      </c>
      <c r="U291" s="678" t="s">
        <v>1004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678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06"/>
      <c r="C293" s="130" t="n">
        <f aca="false">H293+E293</f>
        <v>107</v>
      </c>
      <c r="D293" s="130"/>
      <c r="E293" s="130" t="n">
        <f aca="false">F293+G293</f>
        <v>7</v>
      </c>
      <c r="F293" s="130" t="n">
        <f aca="false">0.04*H293</f>
        <v>4</v>
      </c>
      <c r="G293" s="130" t="n">
        <f aca="false">0.03*H293</f>
        <v>3</v>
      </c>
      <c r="H293" s="130" t="n">
        <f aca="false">T293</f>
        <v>100</v>
      </c>
      <c r="I293" s="130" t="n">
        <f aca="false">0.6*C293</f>
        <v>64.2</v>
      </c>
      <c r="J293" s="212"/>
      <c r="K293" s="212"/>
      <c r="L293" s="212"/>
      <c r="M293" s="212"/>
      <c r="N293" s="212"/>
      <c r="O293" s="130" t="n">
        <v>258640</v>
      </c>
      <c r="P293" s="130" t="n">
        <v>258740</v>
      </c>
      <c r="Q293" s="254"/>
      <c r="R293" s="255"/>
      <c r="S293" s="253" t="n">
        <v>1</v>
      </c>
      <c r="T293" s="130" t="n">
        <f aca="false">(P293-O293)*S293</f>
        <v>100</v>
      </c>
      <c r="U293" s="678" t="s">
        <v>1005</v>
      </c>
      <c r="V293" s="407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899</v>
      </c>
      <c r="C294" s="130" t="n">
        <f aca="false">H294+E294</f>
        <v>341.33</v>
      </c>
      <c r="D294" s="130"/>
      <c r="E294" s="130" t="n">
        <f aca="false">F294+G294</f>
        <v>22.33</v>
      </c>
      <c r="F294" s="130" t="n">
        <f aca="false">0.04*H294</f>
        <v>12.76</v>
      </c>
      <c r="G294" s="130" t="n">
        <f aca="false">0.03*H294</f>
        <v>9.57</v>
      </c>
      <c r="H294" s="130" t="n">
        <f aca="false">T294</f>
        <v>319</v>
      </c>
      <c r="I294" s="130" t="n">
        <f aca="false">0.6*C294</f>
        <v>204.798</v>
      </c>
      <c r="J294" s="212"/>
      <c r="K294" s="212"/>
      <c r="L294" s="212"/>
      <c r="M294" s="212"/>
      <c r="N294" s="212"/>
      <c r="O294" s="130" t="n">
        <v>3310</v>
      </c>
      <c r="P294" s="130" t="n">
        <v>3629</v>
      </c>
      <c r="Q294" s="254"/>
      <c r="R294" s="255"/>
      <c r="S294" s="253" t="n">
        <v>1</v>
      </c>
      <c r="T294" s="130" t="n">
        <f aca="false">(P294-O294)*S294</f>
        <v>319</v>
      </c>
      <c r="U294" s="678" t="s">
        <v>1007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2900.77</v>
      </c>
      <c r="D295" s="130"/>
      <c r="E295" s="130" t="n">
        <f aca="false">F295+G295</f>
        <v>189.77</v>
      </c>
      <c r="F295" s="130" t="n">
        <f aca="false">0.04*H295</f>
        <v>108.44</v>
      </c>
      <c r="G295" s="130" t="n">
        <f aca="false">0.03*H295</f>
        <v>81.33</v>
      </c>
      <c r="H295" s="130" t="n">
        <f aca="false">T295</f>
        <v>2711</v>
      </c>
      <c r="I295" s="130" t="n">
        <f aca="false">0.6*C295</f>
        <v>1740.462</v>
      </c>
      <c r="J295" s="212"/>
      <c r="K295" s="212"/>
      <c r="L295" s="212"/>
      <c r="M295" s="212"/>
      <c r="N295" s="212"/>
      <c r="O295" s="130" t="n">
        <v>456842</v>
      </c>
      <c r="P295" s="130" t="n">
        <v>459553</v>
      </c>
      <c r="Q295" s="254"/>
      <c r="R295" s="255"/>
      <c r="S295" s="253" t="n">
        <v>1</v>
      </c>
      <c r="T295" s="130" t="n">
        <f aca="false">(P295-O295)*S295</f>
        <v>2711</v>
      </c>
      <c r="U295" s="678" t="s">
        <v>1008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6324.77</v>
      </c>
      <c r="D296" s="130"/>
      <c r="E296" s="130" t="n">
        <f aca="false">F296+G296</f>
        <v>413.77</v>
      </c>
      <c r="F296" s="130" t="n">
        <f aca="false">0.04*H296</f>
        <v>236.44</v>
      </c>
      <c r="G296" s="130" t="n">
        <f aca="false">0.03*H296</f>
        <v>177.33</v>
      </c>
      <c r="H296" s="130" t="n">
        <f aca="false">T296</f>
        <v>5911</v>
      </c>
      <c r="I296" s="130" t="n">
        <f aca="false">0.6*C296</f>
        <v>3794.862</v>
      </c>
      <c r="J296" s="212"/>
      <c r="K296" s="212"/>
      <c r="L296" s="212"/>
      <c r="M296" s="212"/>
      <c r="N296" s="212"/>
      <c r="O296" s="130" t="n">
        <v>535273</v>
      </c>
      <c r="P296" s="130" t="n">
        <v>541184</v>
      </c>
      <c r="Q296" s="254"/>
      <c r="R296" s="255"/>
      <c r="S296" s="253" t="n">
        <v>1</v>
      </c>
      <c r="T296" s="130" t="n">
        <f aca="false">(P296-O296)*S296</f>
        <v>5911</v>
      </c>
      <c r="U296" s="678" t="s">
        <v>1009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01" t="s">
        <v>900</v>
      </c>
      <c r="C297" s="702" t="n">
        <f aca="false">H297+E297</f>
        <v>5169.17</v>
      </c>
      <c r="D297" s="703"/>
      <c r="E297" s="703" t="n">
        <f aca="false">F297+G297</f>
        <v>338.17</v>
      </c>
      <c r="F297" s="703" t="n">
        <f aca="false">0.04*H297</f>
        <v>193.24</v>
      </c>
      <c r="G297" s="703" t="n">
        <f aca="false">0.03*H297</f>
        <v>144.93</v>
      </c>
      <c r="H297" s="703" t="n">
        <f aca="false">T297</f>
        <v>4831</v>
      </c>
      <c r="I297" s="703" t="n">
        <f aca="false">0.6*C297</f>
        <v>3101.502</v>
      </c>
      <c r="J297" s="212"/>
      <c r="K297" s="212"/>
      <c r="L297" s="212"/>
      <c r="M297" s="212"/>
      <c r="N297" s="212"/>
      <c r="O297" s="703" t="n">
        <v>39931</v>
      </c>
      <c r="P297" s="703" t="n">
        <v>44762</v>
      </c>
      <c r="Q297" s="254"/>
      <c r="R297" s="704"/>
      <c r="S297" s="705" t="n">
        <v>1</v>
      </c>
      <c r="T297" s="703" t="n">
        <f aca="false">(P297-O297)*S297</f>
        <v>4831</v>
      </c>
      <c r="U297" s="678" t="s">
        <v>1091</v>
      </c>
      <c r="V297" s="407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01"/>
      <c r="C298" s="413" t="n">
        <f aca="false">H298+E298</f>
        <v>532.86</v>
      </c>
      <c r="D298" s="130"/>
      <c r="E298" s="130" t="n">
        <f aca="false">F298+G298</f>
        <v>34.86</v>
      </c>
      <c r="F298" s="130" t="n">
        <f aca="false">0.04*H298</f>
        <v>19.92</v>
      </c>
      <c r="G298" s="130" t="n">
        <f aca="false">0.03*H298</f>
        <v>14.94</v>
      </c>
      <c r="H298" s="130" t="n">
        <f aca="false">T298</f>
        <v>498</v>
      </c>
      <c r="I298" s="130" t="n">
        <f aca="false">0.6*C298</f>
        <v>319.716</v>
      </c>
      <c r="J298" s="213"/>
      <c r="K298" s="213"/>
      <c r="L298" s="213"/>
      <c r="M298" s="213"/>
      <c r="N298" s="213"/>
      <c r="O298" s="130" t="n">
        <v>2662</v>
      </c>
      <c r="P298" s="130" t="n">
        <v>3160</v>
      </c>
      <c r="Q298" s="255"/>
      <c r="R298" s="255"/>
      <c r="S298" s="130" t="n">
        <v>1</v>
      </c>
      <c r="T298" s="130" t="n">
        <f aca="false">(P298-O298)*S298</f>
        <v>498</v>
      </c>
      <c r="U298" s="378" t="n">
        <v>27372</v>
      </c>
      <c r="V298" s="409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06" t="s">
        <v>461</v>
      </c>
      <c r="C299" s="334" t="n">
        <f aca="false">H299+E299</f>
        <v>1362.11</v>
      </c>
      <c r="D299" s="334"/>
      <c r="E299" s="334" t="n">
        <f aca="false">F299+G299</f>
        <v>89.11</v>
      </c>
      <c r="F299" s="334" t="n">
        <f aca="false">0.04*H299</f>
        <v>50.92</v>
      </c>
      <c r="G299" s="334" t="n">
        <f aca="false">0.03*H299</f>
        <v>38.19</v>
      </c>
      <c r="H299" s="334" t="n">
        <f aca="false">T299</f>
        <v>1273</v>
      </c>
      <c r="I299" s="334" t="n">
        <f aca="false">0.6*C299</f>
        <v>817.266</v>
      </c>
      <c r="J299" s="212"/>
      <c r="K299" s="212"/>
      <c r="L299" s="212"/>
      <c r="M299" s="212"/>
      <c r="N299" s="212"/>
      <c r="O299" s="334" t="n">
        <v>89835</v>
      </c>
      <c r="P299" s="334" t="n">
        <v>91108</v>
      </c>
      <c r="Q299" s="254"/>
      <c r="R299" s="707"/>
      <c r="S299" s="708" t="n">
        <v>1</v>
      </c>
      <c r="T299" s="334" t="n">
        <f aca="false">(P299-O299)*S299</f>
        <v>1273</v>
      </c>
      <c r="U299" s="678" t="s">
        <v>1012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752.21</v>
      </c>
      <c r="D300" s="130"/>
      <c r="E300" s="130" t="n">
        <f aca="false">F300+G300</f>
        <v>49.21</v>
      </c>
      <c r="F300" s="130" t="n">
        <f aca="false">0.04*H300</f>
        <v>28.12</v>
      </c>
      <c r="G300" s="130" t="n">
        <f aca="false">0.03*H300</f>
        <v>21.09</v>
      </c>
      <c r="H300" s="130" t="n">
        <f aca="false">T300</f>
        <v>703</v>
      </c>
      <c r="I300" s="130" t="n">
        <f aca="false">0.6*C300</f>
        <v>451.326</v>
      </c>
      <c r="J300" s="212"/>
      <c r="K300" s="212"/>
      <c r="L300" s="212"/>
      <c r="M300" s="212"/>
      <c r="N300" s="212"/>
      <c r="O300" s="130" t="n">
        <v>38449</v>
      </c>
      <c r="P300" s="130" t="n">
        <v>39152</v>
      </c>
      <c r="Q300" s="254"/>
      <c r="R300" s="255"/>
      <c r="S300" s="253" t="n">
        <v>1</v>
      </c>
      <c r="T300" s="130" t="n">
        <f aca="false">(P300-O300)*S300</f>
        <v>703</v>
      </c>
      <c r="U300" s="678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340.26</v>
      </c>
      <c r="D301" s="130"/>
      <c r="E301" s="130" t="n">
        <f aca="false">F301+G301</f>
        <v>22.26</v>
      </c>
      <c r="F301" s="130" t="n">
        <f aca="false">0.04*H301</f>
        <v>12.72</v>
      </c>
      <c r="G301" s="130" t="n">
        <f aca="false">0.03*H301</f>
        <v>9.54</v>
      </c>
      <c r="H301" s="130" t="n">
        <f aca="false">T301</f>
        <v>318</v>
      </c>
      <c r="I301" s="130" t="n">
        <f aca="false">0.6*C301</f>
        <v>204.156</v>
      </c>
      <c r="J301" s="212"/>
      <c r="K301" s="212"/>
      <c r="L301" s="212"/>
      <c r="M301" s="212"/>
      <c r="N301" s="212"/>
      <c r="O301" s="130" t="n">
        <v>19088</v>
      </c>
      <c r="P301" s="130" t="n">
        <v>19406</v>
      </c>
      <c r="Q301" s="254"/>
      <c r="R301" s="255"/>
      <c r="S301" s="253" t="n">
        <v>1</v>
      </c>
      <c r="T301" s="130" t="n">
        <f aca="false">(P301-O301)*S301</f>
        <v>318</v>
      </c>
      <c r="U301" s="678" t="s">
        <v>1013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311.37</v>
      </c>
      <c r="D302" s="130"/>
      <c r="E302" s="130" t="n">
        <f aca="false">F302+G302</f>
        <v>20.37</v>
      </c>
      <c r="F302" s="130" t="n">
        <f aca="false">0.04*H302</f>
        <v>11.64</v>
      </c>
      <c r="G302" s="130" t="n">
        <f aca="false">0.03*H302</f>
        <v>8.73</v>
      </c>
      <c r="H302" s="130" t="n">
        <f aca="false">T302</f>
        <v>291</v>
      </c>
      <c r="I302" s="130" t="n">
        <f aca="false">0.6*C302</f>
        <v>186.822</v>
      </c>
      <c r="J302" s="212"/>
      <c r="K302" s="212"/>
      <c r="L302" s="212"/>
      <c r="M302" s="212"/>
      <c r="N302" s="212"/>
      <c r="O302" s="130" t="n">
        <v>26533</v>
      </c>
      <c r="P302" s="130" t="n">
        <v>26824</v>
      </c>
      <c r="Q302" s="254"/>
      <c r="R302" s="255"/>
      <c r="S302" s="253" t="n">
        <v>1</v>
      </c>
      <c r="T302" s="130" t="n">
        <f aca="false">(P302-O302)*S302</f>
        <v>291</v>
      </c>
      <c r="U302" s="678" t="s">
        <v>1014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1273.3</v>
      </c>
      <c r="D303" s="130"/>
      <c r="E303" s="130" t="n">
        <f aca="false">F303+G303</f>
        <v>83.3</v>
      </c>
      <c r="F303" s="130" t="n">
        <f aca="false">0.04*H303</f>
        <v>47.6</v>
      </c>
      <c r="G303" s="130" t="n">
        <f aca="false">0.03*H303</f>
        <v>35.7</v>
      </c>
      <c r="H303" s="130" t="n">
        <f aca="false">T303</f>
        <v>1190</v>
      </c>
      <c r="I303" s="130" t="n">
        <f aca="false">0.6*C303</f>
        <v>763.98</v>
      </c>
      <c r="J303" s="212"/>
      <c r="K303" s="212"/>
      <c r="L303" s="212"/>
      <c r="M303" s="212"/>
      <c r="N303" s="212"/>
      <c r="O303" s="130" t="n">
        <v>247035</v>
      </c>
      <c r="P303" s="130" t="n">
        <v>248225</v>
      </c>
      <c r="Q303" s="254"/>
      <c r="R303" s="255"/>
      <c r="S303" s="253" t="n">
        <v>1</v>
      </c>
      <c r="T303" s="130" t="n">
        <f aca="false">(P303-O303)*S303</f>
        <v>1190</v>
      </c>
      <c r="U303" s="678" t="s">
        <v>1015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3453.96</v>
      </c>
      <c r="D304" s="130"/>
      <c r="E304" s="130" t="n">
        <f aca="false">F304+G304</f>
        <v>225.96</v>
      </c>
      <c r="F304" s="130" t="n">
        <f aca="false">0.04*H304</f>
        <v>129.12</v>
      </c>
      <c r="G304" s="130" t="n">
        <f aca="false">0.03*H304</f>
        <v>96.84</v>
      </c>
      <c r="H304" s="130" t="n">
        <f aca="false">T304</f>
        <v>3228</v>
      </c>
      <c r="I304" s="130" t="n">
        <f aca="false">0.6*C304</f>
        <v>2072.376</v>
      </c>
      <c r="J304" s="212"/>
      <c r="K304" s="212"/>
      <c r="L304" s="212"/>
      <c r="M304" s="212"/>
      <c r="N304" s="212"/>
      <c r="O304" s="130" t="n">
        <v>396766</v>
      </c>
      <c r="P304" s="130" t="n">
        <v>399994</v>
      </c>
      <c r="Q304" s="254"/>
      <c r="R304" s="255"/>
      <c r="S304" s="253" t="n">
        <v>1</v>
      </c>
      <c r="T304" s="130" t="n">
        <f aca="false">(P304-O304)*S304</f>
        <v>3228</v>
      </c>
      <c r="U304" s="678" t="s">
        <v>1016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901</v>
      </c>
      <c r="C305" s="130" t="n">
        <f aca="false">H305+E305</f>
        <v>188.32</v>
      </c>
      <c r="D305" s="130"/>
      <c r="E305" s="130" t="n">
        <f aca="false">F305+G305</f>
        <v>12.32</v>
      </c>
      <c r="F305" s="130" t="n">
        <f aca="false">0.04*H305</f>
        <v>7.04</v>
      </c>
      <c r="G305" s="130" t="n">
        <f aca="false">0.03*H305</f>
        <v>5.28</v>
      </c>
      <c r="H305" s="130" t="n">
        <f aca="false">T305</f>
        <v>176</v>
      </c>
      <c r="I305" s="130" t="n">
        <f aca="false">0.6*C305</f>
        <v>112.992</v>
      </c>
      <c r="J305" s="212"/>
      <c r="K305" s="212"/>
      <c r="L305" s="212"/>
      <c r="M305" s="212"/>
      <c r="N305" s="212"/>
      <c r="O305" s="130" t="n">
        <v>80388</v>
      </c>
      <c r="P305" s="130" t="n">
        <v>80564</v>
      </c>
      <c r="Q305" s="254"/>
      <c r="R305" s="255"/>
      <c r="S305" s="253" t="n">
        <v>1</v>
      </c>
      <c r="T305" s="130" t="n">
        <f aca="false">(P305-O305)*S305</f>
        <v>176</v>
      </c>
      <c r="U305" s="678" t="s">
        <v>1017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470.8</v>
      </c>
      <c r="D306" s="130"/>
      <c r="E306" s="130" t="n">
        <f aca="false">F306+G306</f>
        <v>30.8</v>
      </c>
      <c r="F306" s="130" t="n">
        <f aca="false">0.04*H306</f>
        <v>17.6</v>
      </c>
      <c r="G306" s="130" t="n">
        <f aca="false">0.03*H306</f>
        <v>13.2</v>
      </c>
      <c r="H306" s="130" t="n">
        <f aca="false">T306</f>
        <v>440</v>
      </c>
      <c r="I306" s="130" t="n">
        <f aca="false">0.6*C306</f>
        <v>282.48</v>
      </c>
      <c r="J306" s="212"/>
      <c r="K306" s="212"/>
      <c r="L306" s="212"/>
      <c r="M306" s="212"/>
      <c r="N306" s="212"/>
      <c r="O306" s="130" t="n">
        <v>199969</v>
      </c>
      <c r="P306" s="130" t="n">
        <v>200409</v>
      </c>
      <c r="Q306" s="254"/>
      <c r="R306" s="255"/>
      <c r="S306" s="253" t="n">
        <v>1</v>
      </c>
      <c r="T306" s="130" t="n">
        <f aca="false">(P306-O306)*S306</f>
        <v>440</v>
      </c>
      <c r="U306" s="678" t="s">
        <v>1018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841.02</v>
      </c>
      <c r="D307" s="130"/>
      <c r="E307" s="130" t="n">
        <f aca="false">F307+G307</f>
        <v>55.02</v>
      </c>
      <c r="F307" s="130" t="n">
        <f aca="false">0.04*H307</f>
        <v>31.44</v>
      </c>
      <c r="G307" s="130" t="n">
        <f aca="false">0.03*H307</f>
        <v>23.58</v>
      </c>
      <c r="H307" s="130" t="n">
        <f aca="false">T307</f>
        <v>786</v>
      </c>
      <c r="I307" s="130" t="n">
        <f aca="false">0.6*C307</f>
        <v>504.612</v>
      </c>
      <c r="J307" s="212"/>
      <c r="K307" s="212"/>
      <c r="L307" s="212"/>
      <c r="M307" s="212"/>
      <c r="N307" s="212"/>
      <c r="O307" s="130" t="n">
        <v>345708</v>
      </c>
      <c r="P307" s="130" t="n">
        <v>346494</v>
      </c>
      <c r="Q307" s="254"/>
      <c r="R307" s="255"/>
      <c r="S307" s="253" t="n">
        <v>1</v>
      </c>
      <c r="T307" s="130" t="n">
        <f aca="false">(P307-O307)*S307</f>
        <v>786</v>
      </c>
      <c r="U307" s="678" t="s">
        <v>1019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06" t="s">
        <v>459</v>
      </c>
      <c r="C308" s="130" t="n">
        <f aca="false">H308+E308</f>
        <v>1751.59</v>
      </c>
      <c r="D308" s="130"/>
      <c r="E308" s="130" t="n">
        <f aca="false">F308+G308</f>
        <v>114.59</v>
      </c>
      <c r="F308" s="130" t="n">
        <f aca="false">0.04*H308</f>
        <v>65.48</v>
      </c>
      <c r="G308" s="130" t="n">
        <f aca="false">0.03*H308</f>
        <v>49.11</v>
      </c>
      <c r="H308" s="130" t="n">
        <f aca="false">T308</f>
        <v>1637</v>
      </c>
      <c r="I308" s="130" t="n">
        <f aca="false">0.6*C308</f>
        <v>1050.954</v>
      </c>
      <c r="J308" s="212"/>
      <c r="K308" s="212"/>
      <c r="L308" s="212"/>
      <c r="M308" s="212"/>
      <c r="N308" s="212"/>
      <c r="O308" s="130" t="n">
        <v>284329</v>
      </c>
      <c r="P308" s="130" t="n">
        <v>285966</v>
      </c>
      <c r="Q308" s="254"/>
      <c r="R308" s="255"/>
      <c r="S308" s="253" t="n">
        <v>1</v>
      </c>
      <c r="T308" s="130" t="n">
        <f aca="false">(P308-O308)*S308</f>
        <v>1637</v>
      </c>
      <c r="U308" s="678" t="s">
        <v>1011</v>
      </c>
      <c r="V308" s="407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678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2433.18</v>
      </c>
      <c r="D310" s="130"/>
      <c r="E310" s="130" t="n">
        <f aca="false">F310+G310</f>
        <v>159.18</v>
      </c>
      <c r="F310" s="130" t="n">
        <f aca="false">0.04*H310</f>
        <v>90.96</v>
      </c>
      <c r="G310" s="130" t="n">
        <f aca="false">0.03*H310</f>
        <v>68.22</v>
      </c>
      <c r="H310" s="130" t="n">
        <f aca="false">T310</f>
        <v>2274</v>
      </c>
      <c r="I310" s="130" t="n">
        <f aca="false">0.6*C310</f>
        <v>1459.908</v>
      </c>
      <c r="J310" s="212"/>
      <c r="K310" s="212"/>
      <c r="L310" s="212"/>
      <c r="M310" s="212"/>
      <c r="N310" s="212"/>
      <c r="O310" s="130" t="n">
        <v>126313</v>
      </c>
      <c r="P310" s="130" t="n">
        <v>128587</v>
      </c>
      <c r="Q310" s="254"/>
      <c r="R310" s="255"/>
      <c r="S310" s="253" t="n">
        <v>1</v>
      </c>
      <c r="T310" s="130" t="n">
        <f aca="false">(P310-O310)*S310</f>
        <v>2274</v>
      </c>
      <c r="U310" s="678" t="s">
        <v>1020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2"/>
      <c r="K311" s="212"/>
      <c r="L311" s="212"/>
      <c r="M311" s="212"/>
      <c r="N311" s="212"/>
      <c r="O311" s="130" t="n">
        <v>29110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0</v>
      </c>
      <c r="U311" s="678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06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678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902</v>
      </c>
      <c r="C313" s="130" t="n">
        <f aca="false">H313+E313</f>
        <v>178.69</v>
      </c>
      <c r="D313" s="130"/>
      <c r="E313" s="130" t="n">
        <f aca="false">F313+G313</f>
        <v>11.69</v>
      </c>
      <c r="F313" s="130" t="n">
        <f aca="false">0.04*H313</f>
        <v>6.68</v>
      </c>
      <c r="G313" s="130" t="n">
        <f aca="false">0.03*H313</f>
        <v>5.01</v>
      </c>
      <c r="H313" s="130" t="n">
        <f aca="false">T313</f>
        <v>167</v>
      </c>
      <c r="I313" s="130" t="n">
        <f aca="false">0.6*C313</f>
        <v>107.214</v>
      </c>
      <c r="J313" s="212"/>
      <c r="K313" s="212"/>
      <c r="L313" s="212"/>
      <c r="M313" s="212"/>
      <c r="N313" s="212"/>
      <c r="O313" s="130" t="n">
        <v>86065</v>
      </c>
      <c r="P313" s="130" t="n">
        <v>86232</v>
      </c>
      <c r="Q313" s="254"/>
      <c r="R313" s="255"/>
      <c r="S313" s="253" t="n">
        <v>1</v>
      </c>
      <c r="T313" s="130" t="n">
        <f aca="false">(P313-O313)*S313</f>
        <v>167</v>
      </c>
      <c r="U313" s="678" t="s">
        <v>1021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813.2</v>
      </c>
      <c r="D314" s="130"/>
      <c r="E314" s="130" t="n">
        <f aca="false">F314+G314</f>
        <v>53.2</v>
      </c>
      <c r="F314" s="130" t="n">
        <f aca="false">0.04*H314</f>
        <v>30.4</v>
      </c>
      <c r="G314" s="130" t="n">
        <f aca="false">0.03*H314</f>
        <v>22.8</v>
      </c>
      <c r="H314" s="130" t="n">
        <f aca="false">T314</f>
        <v>760</v>
      </c>
      <c r="I314" s="130" t="n">
        <f aca="false">0.6*C314</f>
        <v>487.92</v>
      </c>
      <c r="J314" s="212"/>
      <c r="K314" s="212"/>
      <c r="L314" s="212"/>
      <c r="M314" s="212"/>
      <c r="N314" s="212"/>
      <c r="O314" s="130" t="n">
        <v>291731</v>
      </c>
      <c r="P314" s="130" t="n">
        <v>292491</v>
      </c>
      <c r="Q314" s="254"/>
      <c r="R314" s="255"/>
      <c r="S314" s="253" t="n">
        <v>1</v>
      </c>
      <c r="T314" s="130" t="n">
        <f aca="false">(P314-O314)*S314</f>
        <v>760</v>
      </c>
      <c r="U314" s="678" t="s">
        <v>1022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06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678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12647.4</v>
      </c>
      <c r="D316" s="130"/>
      <c r="E316" s="130" t="n">
        <f aca="false">F316+G316</f>
        <v>827.4</v>
      </c>
      <c r="F316" s="130" t="n">
        <f aca="false">0.04*H316</f>
        <v>472.8</v>
      </c>
      <c r="G316" s="130" t="n">
        <f aca="false">0.03*H316</f>
        <v>354.6</v>
      </c>
      <c r="H316" s="130" t="n">
        <f aca="false">T316</f>
        <v>11820</v>
      </c>
      <c r="I316" s="130" t="n">
        <f aca="false">0.6*C316</f>
        <v>7588.44</v>
      </c>
      <c r="J316" s="212"/>
      <c r="K316" s="212"/>
      <c r="L316" s="212"/>
      <c r="M316" s="212"/>
      <c r="N316" s="212"/>
      <c r="O316" s="130" t="n">
        <v>20606</v>
      </c>
      <c r="P316" s="130" t="n">
        <v>21197</v>
      </c>
      <c r="Q316" s="254"/>
      <c r="R316" s="255"/>
      <c r="S316" s="253" t="n">
        <v>20</v>
      </c>
      <c r="T316" s="130" t="n">
        <f aca="false">(P316-O316)*S316</f>
        <v>11820</v>
      </c>
      <c r="U316" s="678" t="s">
        <v>1023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7737.17</v>
      </c>
      <c r="D317" s="130"/>
      <c r="E317" s="130" t="n">
        <f aca="false">F317+G317</f>
        <v>506.17</v>
      </c>
      <c r="F317" s="130" t="n">
        <f aca="false">0.04*H317</f>
        <v>289.24</v>
      </c>
      <c r="G317" s="130" t="n">
        <f aca="false">0.03*H317</f>
        <v>216.93</v>
      </c>
      <c r="H317" s="130" t="n">
        <f aca="false">T317</f>
        <v>7231</v>
      </c>
      <c r="I317" s="130" t="n">
        <f aca="false">0.6*C317</f>
        <v>4642.302</v>
      </c>
      <c r="J317" s="212"/>
      <c r="K317" s="212"/>
      <c r="L317" s="212"/>
      <c r="M317" s="212"/>
      <c r="N317" s="212"/>
      <c r="O317" s="130" t="n">
        <v>248509</v>
      </c>
      <c r="P317" s="130" t="n">
        <v>255740</v>
      </c>
      <c r="Q317" s="254"/>
      <c r="R317" s="255"/>
      <c r="S317" s="253" t="n">
        <v>1</v>
      </c>
      <c r="T317" s="130" t="n">
        <f aca="false">(P317-O317)*S317</f>
        <v>7231</v>
      </c>
      <c r="U317" s="678" t="s">
        <v>1024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903</v>
      </c>
      <c r="C318" s="130" t="n">
        <f aca="false">H318+E318</f>
        <v>3177.9</v>
      </c>
      <c r="D318" s="130"/>
      <c r="E318" s="130" t="n">
        <f aca="false">F318+G318</f>
        <v>207.9</v>
      </c>
      <c r="F318" s="130" t="n">
        <f aca="false">0.04*H318</f>
        <v>118.8</v>
      </c>
      <c r="G318" s="130" t="n">
        <f aca="false">0.03*H318</f>
        <v>89.1</v>
      </c>
      <c r="H318" s="130" t="n">
        <f aca="false">T318</f>
        <v>2970</v>
      </c>
      <c r="I318" s="130" t="n">
        <f aca="false">0.6*C318</f>
        <v>1906.74</v>
      </c>
      <c r="J318" s="212"/>
      <c r="K318" s="212"/>
      <c r="L318" s="212"/>
      <c r="M318" s="212"/>
      <c r="N318" s="212"/>
      <c r="O318" s="130" t="n">
        <v>567290</v>
      </c>
      <c r="P318" s="130" t="n">
        <v>570260</v>
      </c>
      <c r="Q318" s="254"/>
      <c r="R318" s="255"/>
      <c r="S318" s="253" t="n">
        <v>1</v>
      </c>
      <c r="T318" s="130" t="n">
        <f aca="false">(P318-O318)*S318</f>
        <v>2970</v>
      </c>
      <c r="U318" s="678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789.66</v>
      </c>
      <c r="D319" s="130"/>
      <c r="E319" s="130" t="n">
        <f aca="false">F319+G319</f>
        <v>51.66</v>
      </c>
      <c r="F319" s="130" t="n">
        <f aca="false">0.04*H319</f>
        <v>29.52</v>
      </c>
      <c r="G319" s="130" t="n">
        <f aca="false">0.03*H319</f>
        <v>22.14</v>
      </c>
      <c r="H319" s="130" t="n">
        <f aca="false">T319</f>
        <v>738</v>
      </c>
      <c r="I319" s="130" t="n">
        <f aca="false">0.6*C319</f>
        <v>473.796</v>
      </c>
      <c r="J319" s="212"/>
      <c r="K319" s="212"/>
      <c r="L319" s="212"/>
      <c r="M319" s="212"/>
      <c r="N319" s="212"/>
      <c r="O319" s="130" t="n">
        <v>28622</v>
      </c>
      <c r="P319" s="130" t="n">
        <v>29360</v>
      </c>
      <c r="Q319" s="254"/>
      <c r="R319" s="255"/>
      <c r="S319" s="253" t="n">
        <v>1</v>
      </c>
      <c r="T319" s="130" t="n">
        <f aca="false">(P319-O319)*S319</f>
        <v>738</v>
      </c>
      <c r="U319" s="678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619.53</v>
      </c>
      <c r="D320" s="130"/>
      <c r="E320" s="130" t="n">
        <f aca="false">F320+G320</f>
        <v>40.53</v>
      </c>
      <c r="F320" s="130" t="n">
        <f aca="false">0.04*H320</f>
        <v>23.16</v>
      </c>
      <c r="G320" s="130" t="n">
        <f aca="false">0.03*H320</f>
        <v>17.37</v>
      </c>
      <c r="H320" s="130" t="n">
        <f aca="false">T320</f>
        <v>579</v>
      </c>
      <c r="I320" s="130" t="n">
        <f aca="false">0.6*C320</f>
        <v>371.718</v>
      </c>
      <c r="J320" s="212"/>
      <c r="K320" s="212"/>
      <c r="L320" s="212"/>
      <c r="M320" s="212"/>
      <c r="N320" s="212"/>
      <c r="O320" s="130" t="n">
        <v>24750</v>
      </c>
      <c r="P320" s="130" t="n">
        <v>25329</v>
      </c>
      <c r="Q320" s="254"/>
      <c r="R320" s="255"/>
      <c r="S320" s="253" t="n">
        <v>1</v>
      </c>
      <c r="T320" s="130" t="n">
        <f aca="false">(P320-O320)*S320</f>
        <v>579</v>
      </c>
      <c r="U320" s="678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883.82</v>
      </c>
      <c r="D321" s="130"/>
      <c r="E321" s="130" t="n">
        <f aca="false">F321+G321</f>
        <v>57.82</v>
      </c>
      <c r="F321" s="130" t="n">
        <f aca="false">0.04*H321</f>
        <v>33.04</v>
      </c>
      <c r="G321" s="130" t="n">
        <f aca="false">0.03*H321</f>
        <v>24.78</v>
      </c>
      <c r="H321" s="130" t="n">
        <f aca="false">T321</f>
        <v>826</v>
      </c>
      <c r="I321" s="130" t="n">
        <f aca="false">0.6*C321</f>
        <v>530.292</v>
      </c>
      <c r="J321" s="212"/>
      <c r="K321" s="212"/>
      <c r="L321" s="212"/>
      <c r="M321" s="212"/>
      <c r="N321" s="212"/>
      <c r="O321" s="130" t="n">
        <v>43073</v>
      </c>
      <c r="P321" s="130" t="n">
        <v>43899</v>
      </c>
      <c r="Q321" s="254"/>
      <c r="R321" s="255"/>
      <c r="S321" s="253" t="n">
        <v>1</v>
      </c>
      <c r="T321" s="130" t="n">
        <f aca="false">(P321-O321)*S321</f>
        <v>826</v>
      </c>
      <c r="U321" s="678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386.27</v>
      </c>
      <c r="D322" s="130"/>
      <c r="E322" s="130" t="n">
        <f aca="false">F322+G322</f>
        <v>25.27</v>
      </c>
      <c r="F322" s="130" t="n">
        <f aca="false">0.04*H322</f>
        <v>14.44</v>
      </c>
      <c r="G322" s="130" t="n">
        <f aca="false">0.03*H322</f>
        <v>10.83</v>
      </c>
      <c r="H322" s="130" t="n">
        <f aca="false">T322</f>
        <v>361</v>
      </c>
      <c r="I322" s="130" t="n">
        <f aca="false">0.6*C322</f>
        <v>231.762</v>
      </c>
      <c r="J322" s="212"/>
      <c r="K322" s="212"/>
      <c r="L322" s="212"/>
      <c r="M322" s="212"/>
      <c r="N322" s="212"/>
      <c r="O322" s="130" t="n">
        <v>59063</v>
      </c>
      <c r="P322" s="130" t="n">
        <v>59424</v>
      </c>
      <c r="Q322" s="254"/>
      <c r="R322" s="255"/>
      <c r="S322" s="253" t="n">
        <v>1</v>
      </c>
      <c r="T322" s="130" t="n">
        <f aca="false">(P322-O322)*S322</f>
        <v>361</v>
      </c>
      <c r="U322" s="678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8912.03</v>
      </c>
      <c r="D323" s="130"/>
      <c r="E323" s="130" t="n">
        <f aca="false">F323+G323</f>
        <v>583.03</v>
      </c>
      <c r="F323" s="130" t="n">
        <f aca="false">0.04*H323</f>
        <v>333.16</v>
      </c>
      <c r="G323" s="130" t="n">
        <f aca="false">0.03*H323</f>
        <v>249.87</v>
      </c>
      <c r="H323" s="130" t="n">
        <f aca="false">T323</f>
        <v>8329</v>
      </c>
      <c r="I323" s="130" t="n">
        <f aca="false">0.6*C323</f>
        <v>5347.218</v>
      </c>
      <c r="J323" s="212"/>
      <c r="K323" s="212"/>
      <c r="L323" s="212"/>
      <c r="M323" s="212"/>
      <c r="N323" s="212"/>
      <c r="O323" s="130" t="n">
        <v>65819</v>
      </c>
      <c r="P323" s="130" t="n">
        <v>67625</v>
      </c>
      <c r="Q323" s="254"/>
      <c r="R323" s="255"/>
      <c r="S323" s="253" t="n">
        <v>20</v>
      </c>
      <c r="T323" s="130" t="n">
        <f aca="false">(P323-O323)*S323-T326-C327-T286-T317-T324-T325-T167-T168-T173</f>
        <v>8329</v>
      </c>
      <c r="U323" s="678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5153.12</v>
      </c>
      <c r="D324" s="130"/>
      <c r="E324" s="130" t="n">
        <f aca="false">F324+G324</f>
        <v>337.12</v>
      </c>
      <c r="F324" s="130" t="n">
        <f aca="false">0.04*H324</f>
        <v>192.64</v>
      </c>
      <c r="G324" s="130" t="n">
        <f aca="false">0.03*H324</f>
        <v>144.48</v>
      </c>
      <c r="H324" s="130" t="n">
        <f aca="false">T324</f>
        <v>4816</v>
      </c>
      <c r="I324" s="130" t="n">
        <f aca="false">0.6*C324</f>
        <v>3091.872</v>
      </c>
      <c r="J324" s="212"/>
      <c r="K324" s="212"/>
      <c r="L324" s="212"/>
      <c r="M324" s="212"/>
      <c r="N324" s="212"/>
      <c r="O324" s="130" t="n">
        <v>56518</v>
      </c>
      <c r="P324" s="130" t="n">
        <v>61334</v>
      </c>
      <c r="Q324" s="254"/>
      <c r="R324" s="255"/>
      <c r="S324" s="253" t="n">
        <v>1</v>
      </c>
      <c r="T324" s="130" t="n">
        <f aca="false">(P324-O324)*S324</f>
        <v>4816</v>
      </c>
      <c r="U324" s="678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680.52</v>
      </c>
      <c r="D325" s="130"/>
      <c r="E325" s="130" t="n">
        <f aca="false">F325+G325</f>
        <v>44.52</v>
      </c>
      <c r="F325" s="130" t="n">
        <f aca="false">0.04*H325</f>
        <v>25.44</v>
      </c>
      <c r="G325" s="130" t="n">
        <f aca="false">0.03*H325</f>
        <v>19.08</v>
      </c>
      <c r="H325" s="130" t="n">
        <f aca="false">T325</f>
        <v>636</v>
      </c>
      <c r="I325" s="130" t="n">
        <f aca="false">0.6*C325</f>
        <v>408.312</v>
      </c>
      <c r="J325" s="212"/>
      <c r="K325" s="212"/>
      <c r="L325" s="212"/>
      <c r="M325" s="212"/>
      <c r="N325" s="212"/>
      <c r="O325" s="130" t="n">
        <v>15936</v>
      </c>
      <c r="P325" s="130" t="n">
        <v>16572</v>
      </c>
      <c r="Q325" s="254"/>
      <c r="R325" s="255"/>
      <c r="S325" s="253" t="n">
        <v>1</v>
      </c>
      <c r="T325" s="130" t="n">
        <f aca="false">(P325-O325)*S325</f>
        <v>636</v>
      </c>
      <c r="U325" s="678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1050.74</v>
      </c>
      <c r="D326" s="130"/>
      <c r="E326" s="130" t="n">
        <f aca="false">F326+G326</f>
        <v>68.74</v>
      </c>
      <c r="F326" s="130" t="n">
        <f aca="false">0.04*H326</f>
        <v>39.28</v>
      </c>
      <c r="G326" s="130" t="n">
        <f aca="false">0.03*H326</f>
        <v>29.46</v>
      </c>
      <c r="H326" s="130" t="n">
        <f aca="false">T326</f>
        <v>982</v>
      </c>
      <c r="I326" s="130" t="n">
        <f aca="false">0.6*C326</f>
        <v>630.444</v>
      </c>
      <c r="J326" s="212"/>
      <c r="K326" s="212"/>
      <c r="L326" s="212"/>
      <c r="M326" s="212"/>
      <c r="N326" s="212"/>
      <c r="O326" s="130" t="n">
        <v>11012</v>
      </c>
      <c r="P326" s="130" t="n">
        <v>11994</v>
      </c>
      <c r="Q326" s="254"/>
      <c r="R326" s="255"/>
      <c r="S326" s="253" t="n">
        <v>1</v>
      </c>
      <c r="T326" s="130" t="n">
        <f aca="false">(P326-O326)*S326</f>
        <v>982</v>
      </c>
      <c r="U326" s="678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678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110059.08</v>
      </c>
      <c r="D328" s="148"/>
      <c r="E328" s="148"/>
      <c r="F328" s="148"/>
      <c r="G328" s="148"/>
      <c r="H328" s="148"/>
      <c r="I328" s="206" t="n">
        <f aca="false">0.6*C328</f>
        <v>66035.448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443707.635999998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1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189.39</v>
      </c>
      <c r="D334" s="32"/>
      <c r="E334" s="32" t="n">
        <f aca="false">F334+G334</f>
        <v>12.39</v>
      </c>
      <c r="F334" s="32" t="n">
        <f aca="false">0.04*H334</f>
        <v>7.08</v>
      </c>
      <c r="G334" s="32" t="n">
        <f aca="false">0.03*H334</f>
        <v>5.31</v>
      </c>
      <c r="H334" s="32" t="n">
        <f aca="false">T334</f>
        <v>177</v>
      </c>
      <c r="I334" s="32" t="n">
        <f aca="false">0.6*C334</f>
        <v>113.634</v>
      </c>
      <c r="J334" s="35"/>
      <c r="K334" s="35"/>
      <c r="L334" s="35"/>
      <c r="M334" s="35"/>
      <c r="N334" s="35"/>
      <c r="O334" s="32" t="n">
        <v>17614</v>
      </c>
      <c r="P334" s="32" t="n">
        <v>17791</v>
      </c>
      <c r="Q334" s="35"/>
      <c r="R334" s="37"/>
      <c r="S334" s="69" t="n">
        <v>1</v>
      </c>
      <c r="T334" s="32" t="n">
        <f aca="false">(P334-O334)*S334</f>
        <v>177</v>
      </c>
      <c r="U334" s="41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22.47</v>
      </c>
      <c r="D335" s="32"/>
      <c r="E335" s="32" t="n">
        <f aca="false">F335+G335</f>
        <v>1.47</v>
      </c>
      <c r="F335" s="32" t="n">
        <f aca="false">0.04*H335</f>
        <v>0.84</v>
      </c>
      <c r="G335" s="32" t="n">
        <f aca="false">0.03*H335</f>
        <v>0.63</v>
      </c>
      <c r="H335" s="32" t="n">
        <f aca="false">T335</f>
        <v>21</v>
      </c>
      <c r="I335" s="32" t="n">
        <f aca="false">0.6*C335</f>
        <v>13.482</v>
      </c>
      <c r="J335" s="35"/>
      <c r="K335" s="35"/>
      <c r="L335" s="35"/>
      <c r="M335" s="35"/>
      <c r="N335" s="35"/>
      <c r="O335" s="32" t="n">
        <v>15680</v>
      </c>
      <c r="P335" s="32" t="n">
        <v>15701</v>
      </c>
      <c r="Q335" s="35"/>
      <c r="R335" s="37"/>
      <c r="S335" s="69" t="n">
        <v>1</v>
      </c>
      <c r="T335" s="32" t="n">
        <f aca="false">(P335-O335)*S335</f>
        <v>21</v>
      </c>
      <c r="U335" s="41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1218.73</v>
      </c>
      <c r="D336" s="32"/>
      <c r="E336" s="32" t="n">
        <f aca="false">F336+G336</f>
        <v>79.73</v>
      </c>
      <c r="F336" s="32" t="n">
        <f aca="false">0.04*H336</f>
        <v>45.56</v>
      </c>
      <c r="G336" s="32" t="n">
        <f aca="false">0.03*H336</f>
        <v>34.17</v>
      </c>
      <c r="H336" s="32" t="n">
        <f aca="false">T336</f>
        <v>1139</v>
      </c>
      <c r="I336" s="32" t="n">
        <f aca="false">0.6*C336</f>
        <v>731.238</v>
      </c>
      <c r="J336" s="35"/>
      <c r="K336" s="35"/>
      <c r="L336" s="35"/>
      <c r="M336" s="35"/>
      <c r="N336" s="35"/>
      <c r="O336" s="339" t="n">
        <f aca="false">5808+36528+70463</f>
        <v>112799</v>
      </c>
      <c r="P336" s="339" t="n">
        <f aca="false">71376+5842+36720</f>
        <v>113938</v>
      </c>
      <c r="Q336" s="35"/>
      <c r="R336" s="37"/>
      <c r="S336" s="69" t="n">
        <v>1</v>
      </c>
      <c r="T336" s="32" t="n">
        <f aca="false">(P336-O336)*S336</f>
        <v>1139</v>
      </c>
      <c r="U336" s="41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135.89</v>
      </c>
      <c r="D337" s="32"/>
      <c r="E337" s="32" t="n">
        <f aca="false">F337+G337</f>
        <v>8.89</v>
      </c>
      <c r="F337" s="32" t="n">
        <f aca="false">0.04*H337</f>
        <v>5.08</v>
      </c>
      <c r="G337" s="32" t="n">
        <f aca="false">0.03*H337</f>
        <v>3.81</v>
      </c>
      <c r="H337" s="32" t="n">
        <f aca="false">T337</f>
        <v>127</v>
      </c>
      <c r="I337" s="32" t="n">
        <f aca="false">0.6*C337</f>
        <v>81.534</v>
      </c>
      <c r="J337" s="35"/>
      <c r="K337" s="35"/>
      <c r="L337" s="35"/>
      <c r="M337" s="35"/>
      <c r="N337" s="35"/>
      <c r="O337" s="32" t="n">
        <v>1759</v>
      </c>
      <c r="P337" s="32" t="n">
        <v>1886</v>
      </c>
      <c r="Q337" s="35"/>
      <c r="R337" s="37"/>
      <c r="S337" s="69" t="n">
        <v>1</v>
      </c>
      <c r="T337" s="32" t="n">
        <f aca="false">(P337-O337)*S337</f>
        <v>127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39.59</v>
      </c>
      <c r="D338" s="32"/>
      <c r="E338" s="32" t="n">
        <f aca="false">F338+G338</f>
        <v>2.59</v>
      </c>
      <c r="F338" s="32" t="n">
        <f aca="false">0.04*H338</f>
        <v>1.48</v>
      </c>
      <c r="G338" s="32" t="n">
        <f aca="false">0.03*H338</f>
        <v>1.11</v>
      </c>
      <c r="H338" s="32" t="n">
        <f aca="false">T338</f>
        <v>37</v>
      </c>
      <c r="I338" s="32" t="n">
        <f aca="false">0.6*C338</f>
        <v>23.754</v>
      </c>
      <c r="J338" s="35"/>
      <c r="K338" s="35"/>
      <c r="L338" s="35"/>
      <c r="M338" s="35"/>
      <c r="N338" s="35"/>
      <c r="O338" s="32" t="n">
        <v>1439</v>
      </c>
      <c r="P338" s="32" t="n">
        <v>1476</v>
      </c>
      <c r="Q338" s="35"/>
      <c r="R338" s="37"/>
      <c r="S338" s="69" t="n">
        <v>1</v>
      </c>
      <c r="T338" s="32" t="n">
        <f aca="false">(P338-O338)*S338</f>
        <v>37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68.48</v>
      </c>
      <c r="D339" s="32"/>
      <c r="E339" s="32" t="n">
        <f aca="false">F339+G339</f>
        <v>4.48</v>
      </c>
      <c r="F339" s="32" t="n">
        <f aca="false">0.04*H339</f>
        <v>2.56</v>
      </c>
      <c r="G339" s="32" t="n">
        <f aca="false">0.03*H339</f>
        <v>1.92</v>
      </c>
      <c r="H339" s="32" t="n">
        <f aca="false">T339</f>
        <v>64</v>
      </c>
      <c r="I339" s="32" t="n">
        <f aca="false">0.6*C339</f>
        <v>41.088</v>
      </c>
      <c r="J339" s="35"/>
      <c r="K339" s="35"/>
      <c r="L339" s="35"/>
      <c r="M339" s="35"/>
      <c r="N339" s="35"/>
      <c r="O339" s="32" t="n">
        <v>4439</v>
      </c>
      <c r="P339" s="32" t="n">
        <v>4503</v>
      </c>
      <c r="Q339" s="35"/>
      <c r="R339" s="37"/>
      <c r="S339" s="69" t="n">
        <v>1</v>
      </c>
      <c r="T339" s="32" t="n">
        <f aca="false">(P339-O339)*S339</f>
        <v>64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118.77</v>
      </c>
      <c r="D340" s="32"/>
      <c r="E340" s="32" t="n">
        <f aca="false">F340+G340</f>
        <v>7.77</v>
      </c>
      <c r="F340" s="32" t="n">
        <f aca="false">0.04*H340</f>
        <v>4.44</v>
      </c>
      <c r="G340" s="32" t="n">
        <f aca="false">0.03*H340</f>
        <v>3.33</v>
      </c>
      <c r="H340" s="32" t="n">
        <f aca="false">T340</f>
        <v>111</v>
      </c>
      <c r="I340" s="32" t="n">
        <f aca="false">0.6*C340</f>
        <v>71.262</v>
      </c>
      <c r="J340" s="35"/>
      <c r="K340" s="35"/>
      <c r="L340" s="35"/>
      <c r="M340" s="35"/>
      <c r="N340" s="35"/>
      <c r="O340" s="32" t="n">
        <v>1371</v>
      </c>
      <c r="P340" s="32" t="n">
        <v>1482</v>
      </c>
      <c r="Q340" s="35"/>
      <c r="R340" s="37"/>
      <c r="S340" s="69" t="n">
        <v>1</v>
      </c>
      <c r="T340" s="32" t="n">
        <f aca="false">(P340-O340)*S340</f>
        <v>111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907.36</v>
      </c>
      <c r="D341" s="339"/>
      <c r="E341" s="339" t="n">
        <f aca="false">F341+G341</f>
        <v>59.36</v>
      </c>
      <c r="F341" s="339" t="n">
        <f aca="false">0.04*H341</f>
        <v>33.92</v>
      </c>
      <c r="G341" s="339" t="n">
        <f aca="false">0.03*H341</f>
        <v>25.44</v>
      </c>
      <c r="H341" s="339" t="n">
        <f aca="false">T341</f>
        <v>848</v>
      </c>
      <c r="I341" s="339" t="n">
        <f aca="false">0.6*C341</f>
        <v>544.416</v>
      </c>
      <c r="J341" s="340"/>
      <c r="K341" s="340"/>
      <c r="L341" s="340"/>
      <c r="M341" s="340"/>
      <c r="N341" s="340" t="s">
        <v>530</v>
      </c>
      <c r="O341" s="339" t="n">
        <f aca="false">33770+32647+6230</f>
        <v>72647</v>
      </c>
      <c r="P341" s="339" t="n">
        <f aca="false">6654+33904+32937</f>
        <v>73495</v>
      </c>
      <c r="Q341" s="352"/>
      <c r="R341" s="421"/>
      <c r="S341" s="339" t="n">
        <v>1</v>
      </c>
      <c r="T341" s="339" t="n">
        <f aca="false">(P341-O341)*S341</f>
        <v>848</v>
      </c>
      <c r="U341" s="41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252.52</v>
      </c>
      <c r="D342" s="32"/>
      <c r="E342" s="32" t="n">
        <f aca="false">F342+G342</f>
        <v>16.52</v>
      </c>
      <c r="F342" s="70" t="n">
        <f aca="false">0.04*H342</f>
        <v>9.44</v>
      </c>
      <c r="G342" s="32" t="n">
        <f aca="false">0.03*H342</f>
        <v>7.08</v>
      </c>
      <c r="H342" s="32" t="n">
        <f aca="false">T342</f>
        <v>236</v>
      </c>
      <c r="I342" s="32" t="n">
        <f aca="false">0.6*C342</f>
        <v>151.512</v>
      </c>
      <c r="J342" s="35"/>
      <c r="K342" s="35"/>
      <c r="L342" s="35"/>
      <c r="M342" s="35"/>
      <c r="N342" s="35"/>
      <c r="O342" s="32" t="n">
        <v>54338</v>
      </c>
      <c r="P342" s="32" t="n">
        <v>54574</v>
      </c>
      <c r="Q342" s="36"/>
      <c r="R342" s="107"/>
      <c r="S342" s="69" t="n">
        <v>1</v>
      </c>
      <c r="T342" s="32" t="n">
        <f aca="false">(P342-O342)*S342</f>
        <v>236</v>
      </c>
      <c r="U342" s="41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6652.19</v>
      </c>
      <c r="D343" s="32"/>
      <c r="E343" s="32" t="n">
        <f aca="false">F343+G343</f>
        <v>435.19</v>
      </c>
      <c r="F343" s="70" t="n">
        <f aca="false">0.04*H343</f>
        <v>248.68</v>
      </c>
      <c r="G343" s="32" t="n">
        <f aca="false">0.03*H343</f>
        <v>186.51</v>
      </c>
      <c r="H343" s="32" t="n">
        <f aca="false">T343</f>
        <v>6217</v>
      </c>
      <c r="I343" s="32" t="n">
        <f aca="false">0.5*C343</f>
        <v>3326.095</v>
      </c>
      <c r="J343" s="35"/>
      <c r="K343" s="35"/>
      <c r="L343" s="35"/>
      <c r="M343" s="35"/>
      <c r="N343" s="35"/>
      <c r="O343" s="32" t="n">
        <f aca="false">1520+354545+107556</f>
        <v>463621</v>
      </c>
      <c r="P343" s="32" t="n">
        <f aca="false">108381+1540+359917</f>
        <v>469838</v>
      </c>
      <c r="Q343" s="36"/>
      <c r="R343" s="107"/>
      <c r="S343" s="69" t="n">
        <v>1</v>
      </c>
      <c r="T343" s="32" t="n">
        <f aca="false">(P343-O343)*S343</f>
        <v>6217</v>
      </c>
      <c r="U343" s="41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191.53</v>
      </c>
      <c r="D344" s="32"/>
      <c r="E344" s="32" t="n">
        <f aca="false">F344+G344</f>
        <v>12.53</v>
      </c>
      <c r="F344" s="70" t="n">
        <f aca="false">0.04*H344</f>
        <v>7.16</v>
      </c>
      <c r="G344" s="32" t="n">
        <f aca="false">0.03*H344</f>
        <v>5.37</v>
      </c>
      <c r="H344" s="32" t="n">
        <f aca="false">T344</f>
        <v>179</v>
      </c>
      <c r="I344" s="32" t="n">
        <f aca="false">0.5*C344</f>
        <v>95.765</v>
      </c>
      <c r="J344" s="35"/>
      <c r="K344" s="35"/>
      <c r="L344" s="35"/>
      <c r="M344" s="35"/>
      <c r="N344" s="35"/>
      <c r="O344" s="32" t="n">
        <v>6143</v>
      </c>
      <c r="P344" s="32" t="n">
        <v>6322</v>
      </c>
      <c r="Q344" s="36"/>
      <c r="R344" s="107"/>
      <c r="S344" s="69" t="n">
        <v>1</v>
      </c>
      <c r="T344" s="32" t="n">
        <f aca="false">(P344-O344)*S344</f>
        <v>179</v>
      </c>
      <c r="U344" s="41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160.5</v>
      </c>
      <c r="D345" s="32"/>
      <c r="E345" s="32" t="n">
        <f aca="false">F345+G345</f>
        <v>10.5</v>
      </c>
      <c r="F345" s="32" t="n">
        <f aca="false">0.04*H345</f>
        <v>6</v>
      </c>
      <c r="G345" s="32" t="n">
        <f aca="false">0.03*H345</f>
        <v>4.5</v>
      </c>
      <c r="H345" s="32" t="n">
        <f aca="false">T345</f>
        <v>150</v>
      </c>
      <c r="I345" s="32" t="n">
        <f aca="false">0.6*C345</f>
        <v>96.3</v>
      </c>
      <c r="J345" s="35"/>
      <c r="K345" s="35"/>
      <c r="L345" s="35"/>
      <c r="M345" s="35"/>
      <c r="N345" s="35" t="s">
        <v>540</v>
      </c>
      <c r="O345" s="32" t="n">
        <f aca="false">33107+68719</f>
        <v>101826</v>
      </c>
      <c r="P345" s="32" t="n">
        <f aca="false">68756+33220</f>
        <v>101976</v>
      </c>
      <c r="Q345" s="234"/>
      <c r="R345" s="78"/>
      <c r="S345" s="69" t="n">
        <v>1</v>
      </c>
      <c r="T345" s="32" t="n">
        <f aca="false">(P345-O345)*S345</f>
        <v>150</v>
      </c>
      <c r="U345" s="709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31" t="s">
        <v>543</v>
      </c>
      <c r="C346" s="32" t="n">
        <f aca="false">H346+E346</f>
        <v>17.12</v>
      </c>
      <c r="D346" s="32"/>
      <c r="E346" s="32" t="n">
        <f aca="false">F346+G346</f>
        <v>1.12</v>
      </c>
      <c r="F346" s="126" t="n">
        <f aca="false">0.04*H346</f>
        <v>0.64</v>
      </c>
      <c r="G346" s="32" t="n">
        <f aca="false">0.03*H346</f>
        <v>0.48</v>
      </c>
      <c r="H346" s="32" t="n">
        <f aca="false">T346</f>
        <v>16</v>
      </c>
      <c r="I346" s="32" t="n">
        <f aca="false">0.6*C346</f>
        <v>10.272</v>
      </c>
      <c r="J346" s="35"/>
      <c r="K346" s="35"/>
      <c r="L346" s="35"/>
      <c r="M346" s="35"/>
      <c r="N346" s="35"/>
      <c r="O346" s="32" t="n">
        <v>11539</v>
      </c>
      <c r="P346" s="32" t="n">
        <v>11555</v>
      </c>
      <c r="Q346" s="36"/>
      <c r="R346" s="107"/>
      <c r="S346" s="69" t="n">
        <v>1</v>
      </c>
      <c r="T346" s="32" t="n">
        <f aca="false">(P346-O346)*S346</f>
        <v>16</v>
      </c>
      <c r="U346" s="418"/>
      <c r="V346" s="39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59.92</v>
      </c>
      <c r="D347" s="45"/>
      <c r="E347" s="45" t="n">
        <f aca="false">F347+G347</f>
        <v>3.92</v>
      </c>
      <c r="F347" s="45" t="n">
        <f aca="false">0.04*H347</f>
        <v>2.24</v>
      </c>
      <c r="G347" s="45" t="n">
        <f aca="false">0.03*H347</f>
        <v>1.68</v>
      </c>
      <c r="H347" s="45" t="n">
        <f aca="false">T347</f>
        <v>56</v>
      </c>
      <c r="I347" s="45" t="n">
        <f aca="false">0.4*C347</f>
        <v>23.968</v>
      </c>
      <c r="J347" s="48"/>
      <c r="K347" s="48"/>
      <c r="L347" s="48"/>
      <c r="M347" s="48"/>
      <c r="N347" s="48"/>
      <c r="O347" s="45" t="n">
        <v>2784</v>
      </c>
      <c r="P347" s="45" t="n">
        <v>2840</v>
      </c>
      <c r="Q347" s="92"/>
      <c r="R347" s="49"/>
      <c r="S347" s="176" t="n">
        <v>1</v>
      </c>
      <c r="T347" s="45" t="n">
        <f aca="false">(P347-O347)*S347</f>
        <v>56</v>
      </c>
      <c r="U347" s="694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32" t="n">
        <f aca="false">H348+E348</f>
        <v>155.15</v>
      </c>
      <c r="D348" s="32"/>
      <c r="E348" s="32" t="n">
        <f aca="false">F348+G348</f>
        <v>10.15</v>
      </c>
      <c r="F348" s="32" t="n">
        <f aca="false">0.04*H348</f>
        <v>5.8</v>
      </c>
      <c r="G348" s="32" t="n">
        <f aca="false">0.03*H348</f>
        <v>4.35</v>
      </c>
      <c r="H348" s="32" t="n">
        <f aca="false">T348</f>
        <v>145</v>
      </c>
      <c r="I348" s="32" t="n">
        <f aca="false">0.6*C348</f>
        <v>93.09</v>
      </c>
      <c r="J348" s="35"/>
      <c r="K348" s="35"/>
      <c r="L348" s="35"/>
      <c r="M348" s="35"/>
      <c r="N348" s="35"/>
      <c r="O348" s="32" t="n">
        <v>3295</v>
      </c>
      <c r="P348" s="32" t="n">
        <v>3440</v>
      </c>
      <c r="Q348" s="35"/>
      <c r="R348" s="37"/>
      <c r="S348" s="32" t="n">
        <v>1</v>
      </c>
      <c r="T348" s="32" t="n">
        <f aca="false">(P348-O348)*S348</f>
        <v>145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8.56</v>
      </c>
      <c r="D349" s="32"/>
      <c r="E349" s="32" t="n">
        <f aca="false">F349+G349</f>
        <v>0.56</v>
      </c>
      <c r="F349" s="32" t="n">
        <f aca="false">0.04*H349</f>
        <v>0.32</v>
      </c>
      <c r="G349" s="32" t="n">
        <f aca="false">0.03*H349</f>
        <v>0.24</v>
      </c>
      <c r="H349" s="32" t="n">
        <f aca="false">T349</f>
        <v>8</v>
      </c>
      <c r="I349" s="32" t="n">
        <f aca="false">0.6*C349</f>
        <v>5.136</v>
      </c>
      <c r="J349" s="35"/>
      <c r="K349" s="35"/>
      <c r="L349" s="35"/>
      <c r="M349" s="35"/>
      <c r="N349" s="35"/>
      <c r="O349" s="32" t="n">
        <v>7102</v>
      </c>
      <c r="P349" s="32" t="n">
        <v>7166</v>
      </c>
      <c r="Q349" s="35"/>
      <c r="R349" s="37"/>
      <c r="S349" s="32" t="n">
        <v>1</v>
      </c>
      <c r="T349" s="32" t="n">
        <f aca="false">(P349-O349)*S349-T347</f>
        <v>8</v>
      </c>
      <c r="U349" s="41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13.91</v>
      </c>
      <c r="D351" s="32"/>
      <c r="E351" s="32" t="n">
        <f aca="false">F351+G351</f>
        <v>0.91</v>
      </c>
      <c r="F351" s="32" t="n">
        <f aca="false">0.04*H351</f>
        <v>0.52</v>
      </c>
      <c r="G351" s="32" t="n">
        <f aca="false">0.03*H351</f>
        <v>0.39</v>
      </c>
      <c r="H351" s="32" t="n">
        <f aca="false">T351</f>
        <v>13</v>
      </c>
      <c r="I351" s="32" t="n">
        <f aca="false">0.6*C351</f>
        <v>8.346</v>
      </c>
      <c r="J351" s="35"/>
      <c r="K351" s="35"/>
      <c r="L351" s="35"/>
      <c r="M351" s="35"/>
      <c r="N351" s="35"/>
      <c r="O351" s="32" t="n">
        <v>6953</v>
      </c>
      <c r="P351" s="32" t="n">
        <v>6966</v>
      </c>
      <c r="Q351" s="35" t="s">
        <v>39</v>
      </c>
      <c r="R351" s="37"/>
      <c r="S351" s="69" t="n">
        <v>1</v>
      </c>
      <c r="T351" s="32" t="n">
        <f aca="false">(P351-O351)*S351</f>
        <v>13</v>
      </c>
      <c r="U351" s="41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10.7</v>
      </c>
      <c r="D352" s="32"/>
      <c r="E352" s="32" t="n">
        <f aca="false">F352+G352</f>
        <v>0.7</v>
      </c>
      <c r="F352" s="32" t="n">
        <f aca="false">0.04*H352</f>
        <v>0.4</v>
      </c>
      <c r="G352" s="32" t="n">
        <f aca="false">0.03*H352</f>
        <v>0.3</v>
      </c>
      <c r="H352" s="32" t="n">
        <f aca="false">T352</f>
        <v>10</v>
      </c>
      <c r="I352" s="32" t="n">
        <f aca="false">0.6*C352</f>
        <v>6.42</v>
      </c>
      <c r="J352" s="35"/>
      <c r="K352" s="35"/>
      <c r="L352" s="35"/>
      <c r="M352" s="35"/>
      <c r="N352" s="35"/>
      <c r="O352" s="32" t="n">
        <v>10395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10</v>
      </c>
      <c r="U352" s="41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41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99.51</v>
      </c>
      <c r="D354" s="32"/>
      <c r="E354" s="32" t="n">
        <f aca="false">F354+G354</f>
        <v>6.51</v>
      </c>
      <c r="F354" s="32" t="n">
        <f aca="false">0.04*H354</f>
        <v>3.72</v>
      </c>
      <c r="G354" s="32" t="n">
        <f aca="false">0.03*H354</f>
        <v>2.79</v>
      </c>
      <c r="H354" s="32" t="n">
        <f aca="false">T354</f>
        <v>93</v>
      </c>
      <c r="I354" s="32" t="n">
        <f aca="false">0.4*C354</f>
        <v>39.804</v>
      </c>
      <c r="J354" s="35"/>
      <c r="K354" s="35"/>
      <c r="L354" s="35"/>
      <c r="M354" s="35"/>
      <c r="N354" s="35"/>
      <c r="O354" s="32" t="n">
        <v>1974</v>
      </c>
      <c r="P354" s="32" t="n">
        <v>2067</v>
      </c>
      <c r="Q354" s="36"/>
      <c r="R354" s="42"/>
      <c r="S354" s="69" t="n">
        <v>1</v>
      </c>
      <c r="T354" s="32" t="n">
        <f aca="false">(P354-O354)*S354</f>
        <v>93</v>
      </c>
      <c r="U354" s="41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251.45</v>
      </c>
      <c r="D355" s="32"/>
      <c r="E355" s="32" t="n">
        <f aca="false">F355+G355</f>
        <v>16.45</v>
      </c>
      <c r="F355" s="32" t="n">
        <f aca="false">0.04*H355</f>
        <v>9.4</v>
      </c>
      <c r="G355" s="32" t="n">
        <f aca="false">0.03*H355</f>
        <v>7.05</v>
      </c>
      <c r="H355" s="32" t="n">
        <f aca="false">T355</f>
        <v>235</v>
      </c>
      <c r="I355" s="32" t="n">
        <f aca="false">H355*0.5</f>
        <v>117.5</v>
      </c>
      <c r="J355" s="427"/>
      <c r="K355" s="427"/>
      <c r="L355" s="427"/>
      <c r="M355" s="427"/>
      <c r="N355" s="427"/>
      <c r="O355" s="32" t="n">
        <v>4294</v>
      </c>
      <c r="P355" s="32" t="n">
        <v>4529</v>
      </c>
      <c r="Q355" s="427"/>
      <c r="R355" s="126"/>
      <c r="S355" s="69" t="n">
        <v>1</v>
      </c>
      <c r="T355" s="32" t="n">
        <f aca="false">(P355-O355)*S355</f>
        <v>235</v>
      </c>
      <c r="U355" s="41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39" t="n">
        <f aca="false">H356+E356</f>
        <v>263.22</v>
      </c>
      <c r="D356" s="339"/>
      <c r="E356" s="339" t="n">
        <f aca="false">G356+F356</f>
        <v>17.22</v>
      </c>
      <c r="F356" s="339" t="n">
        <f aca="false">0.04*H356</f>
        <v>9.84</v>
      </c>
      <c r="G356" s="339" t="n">
        <f aca="false">0.03*H356</f>
        <v>7.38</v>
      </c>
      <c r="H356" s="339" t="n">
        <f aca="false">T356</f>
        <v>246</v>
      </c>
      <c r="I356" s="339" t="n">
        <f aca="false">0.6*C356</f>
        <v>157.932</v>
      </c>
      <c r="J356" s="340"/>
      <c r="K356" s="340"/>
      <c r="L356" s="340"/>
      <c r="M356" s="340"/>
      <c r="N356" s="340"/>
      <c r="O356" s="339" t="n">
        <v>35828</v>
      </c>
      <c r="P356" s="339" t="n">
        <v>36074</v>
      </c>
      <c r="Q356" s="341"/>
      <c r="R356" s="342"/>
      <c r="S356" s="343" t="n">
        <v>1</v>
      </c>
      <c r="T356" s="339" t="n">
        <f aca="false">(P356-O356)*S356</f>
        <v>246</v>
      </c>
      <c r="U356" s="41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344.54</v>
      </c>
      <c r="D357" s="32"/>
      <c r="E357" s="32" t="n">
        <f aca="false">G357+F357</f>
        <v>22.54</v>
      </c>
      <c r="F357" s="32" t="n">
        <f aca="false">0.04*H357</f>
        <v>12.88</v>
      </c>
      <c r="G357" s="32" t="n">
        <f aca="false">0.03*H357</f>
        <v>9.66</v>
      </c>
      <c r="H357" s="32" t="n">
        <f aca="false">T357</f>
        <v>322</v>
      </c>
      <c r="I357" s="32" t="n">
        <f aca="false">0.6*C357</f>
        <v>206.724</v>
      </c>
      <c r="J357" s="35"/>
      <c r="K357" s="35"/>
      <c r="L357" s="35"/>
      <c r="M357" s="35"/>
      <c r="N357" s="35"/>
      <c r="O357" s="32" t="n">
        <v>62335</v>
      </c>
      <c r="P357" s="32" t="n">
        <v>62657</v>
      </c>
      <c r="Q357" s="234"/>
      <c r="R357" s="78"/>
      <c r="S357" s="69" t="n">
        <v>1</v>
      </c>
      <c r="T357" s="32" t="n">
        <f aca="false">(P357-O357)*S357</f>
        <v>322</v>
      </c>
      <c r="U357" s="41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348.82</v>
      </c>
      <c r="D358" s="32"/>
      <c r="E358" s="32" t="n">
        <f aca="false">F358+G358</f>
        <v>22.82</v>
      </c>
      <c r="F358" s="32" t="n">
        <f aca="false">0.04*H358</f>
        <v>13.04</v>
      </c>
      <c r="G358" s="32" t="n">
        <f aca="false">0.03*H358</f>
        <v>9.78</v>
      </c>
      <c r="H358" s="32" t="n">
        <f aca="false">T358</f>
        <v>326</v>
      </c>
      <c r="I358" s="32" t="n">
        <f aca="false">0.6*C358</f>
        <v>209.292</v>
      </c>
      <c r="J358" s="35"/>
      <c r="K358" s="35"/>
      <c r="L358" s="35"/>
      <c r="M358" s="35"/>
      <c r="N358" s="35"/>
      <c r="O358" s="32" t="n">
        <v>27337</v>
      </c>
      <c r="P358" s="32" t="n">
        <v>27663</v>
      </c>
      <c r="Q358" s="36"/>
      <c r="R358" s="42"/>
      <c r="S358" s="32" t="n">
        <v>1</v>
      </c>
      <c r="T358" s="32" t="n">
        <f aca="false">(P358-O358)*S358</f>
        <v>326</v>
      </c>
      <c r="U358" s="41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556.4</v>
      </c>
      <c r="D359" s="32"/>
      <c r="E359" s="32" t="n">
        <f aca="false">F359+G359</f>
        <v>36.4</v>
      </c>
      <c r="F359" s="32" t="n">
        <f aca="false">0.04*H359</f>
        <v>20.8</v>
      </c>
      <c r="G359" s="32" t="n">
        <f aca="false">0.03*H359</f>
        <v>15.6</v>
      </c>
      <c r="H359" s="32" t="n">
        <f aca="false">T359</f>
        <v>520</v>
      </c>
      <c r="I359" s="32" t="n">
        <f aca="false">H359*0.5</f>
        <v>260</v>
      </c>
      <c r="J359" s="427"/>
      <c r="K359" s="427"/>
      <c r="L359" s="427"/>
      <c r="M359" s="427"/>
      <c r="N359" s="427"/>
      <c r="O359" s="32" t="n">
        <v>74263</v>
      </c>
      <c r="P359" s="32" t="n">
        <v>74783</v>
      </c>
      <c r="Q359" s="427"/>
      <c r="R359" s="126"/>
      <c r="S359" s="69" t="n">
        <v>1</v>
      </c>
      <c r="T359" s="32" t="n">
        <f aca="false">(P359-O359)*S359</f>
        <v>520</v>
      </c>
      <c r="U359" s="41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469.73</v>
      </c>
      <c r="D360" s="32"/>
      <c r="E360" s="32" t="n">
        <f aca="false">F360+G360</f>
        <v>30.73</v>
      </c>
      <c r="F360" s="32" t="n">
        <f aca="false">0.04*H360</f>
        <v>17.56</v>
      </c>
      <c r="G360" s="32" t="n">
        <f aca="false">0.03*H360</f>
        <v>13.17</v>
      </c>
      <c r="H360" s="32" t="n">
        <f aca="false">T360</f>
        <v>439</v>
      </c>
      <c r="I360" s="32" t="n">
        <f aca="false">0.6*C360</f>
        <v>281.838</v>
      </c>
      <c r="J360" s="35"/>
      <c r="K360" s="35"/>
      <c r="L360" s="35"/>
      <c r="M360" s="35"/>
      <c r="N360" s="35"/>
      <c r="O360" s="32" t="n">
        <v>23568</v>
      </c>
      <c r="P360" s="32" t="n">
        <v>24007</v>
      </c>
      <c r="Q360" s="36"/>
      <c r="R360" s="42"/>
      <c r="S360" s="69" t="n">
        <v>1</v>
      </c>
      <c r="T360" s="32" t="n">
        <f aca="false">(P360-O360)*S360</f>
        <v>439</v>
      </c>
      <c r="U360" s="41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392.69</v>
      </c>
      <c r="D361" s="32"/>
      <c r="E361" s="32" t="n">
        <f aca="false">F361+G361</f>
        <v>25.69</v>
      </c>
      <c r="F361" s="32" t="n">
        <f aca="false">0.04*H361</f>
        <v>14.68</v>
      </c>
      <c r="G361" s="32" t="n">
        <f aca="false">0.03*H361</f>
        <v>11.01</v>
      </c>
      <c r="H361" s="32" t="n">
        <f aca="false">T361</f>
        <v>367</v>
      </c>
      <c r="I361" s="32" t="n">
        <f aca="false">0.6*C361</f>
        <v>235.614</v>
      </c>
      <c r="J361" s="35"/>
      <c r="K361" s="35"/>
      <c r="L361" s="35"/>
      <c r="M361" s="35"/>
      <c r="N361" s="35"/>
      <c r="O361" s="32" t="n">
        <v>9940</v>
      </c>
      <c r="P361" s="32" t="n">
        <v>10307</v>
      </c>
      <c r="Q361" s="36"/>
      <c r="R361" s="42"/>
      <c r="S361" s="69" t="n">
        <v>1</v>
      </c>
      <c r="T361" s="32" t="n">
        <f aca="false">(P361-O361)*S361</f>
        <v>367</v>
      </c>
      <c r="U361" s="41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1744.1</v>
      </c>
      <c r="D362" s="32"/>
      <c r="E362" s="32" t="n">
        <f aca="false">F362+G362</f>
        <v>114.1</v>
      </c>
      <c r="F362" s="32" t="n">
        <f aca="false">0.04*H362</f>
        <v>65.2</v>
      </c>
      <c r="G362" s="32" t="n">
        <f aca="false">0.03*H362</f>
        <v>48.9</v>
      </c>
      <c r="H362" s="32" t="n">
        <f aca="false">T362</f>
        <v>1630</v>
      </c>
      <c r="I362" s="32" t="n">
        <f aca="false">0.6*C362</f>
        <v>1046.46</v>
      </c>
      <c r="J362" s="35"/>
      <c r="K362" s="35"/>
      <c r="L362" s="35"/>
      <c r="M362" s="35"/>
      <c r="N362" s="35"/>
      <c r="O362" s="32" t="n">
        <f aca="false">6730+49080+21100</f>
        <v>76910</v>
      </c>
      <c r="P362" s="32" t="n">
        <f aca="false">7130+49550+21860</f>
        <v>78540</v>
      </c>
      <c r="Q362" s="36"/>
      <c r="R362" s="42"/>
      <c r="S362" s="32" t="n">
        <v>1</v>
      </c>
      <c r="T362" s="32" t="n">
        <f aca="false">(P362-O362)*S362</f>
        <v>1630</v>
      </c>
      <c r="U362" s="41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188.32</v>
      </c>
      <c r="D365" s="32"/>
      <c r="E365" s="32" t="n">
        <f aca="false">F365+G365</f>
        <v>12.32</v>
      </c>
      <c r="F365" s="32" t="n">
        <f aca="false">0.04*H365</f>
        <v>7.04</v>
      </c>
      <c r="G365" s="32" t="n">
        <f aca="false">0.03*H365</f>
        <v>5.28</v>
      </c>
      <c r="H365" s="32" t="n">
        <f aca="false">T365</f>
        <v>176</v>
      </c>
      <c r="I365" s="32" t="n">
        <f aca="false">0.6*C365</f>
        <v>112.992</v>
      </c>
      <c r="J365" s="35"/>
      <c r="K365" s="35"/>
      <c r="L365" s="35"/>
      <c r="M365" s="35"/>
      <c r="N365" s="35"/>
      <c r="O365" s="32" t="n">
        <v>9546</v>
      </c>
      <c r="P365" s="32" t="n">
        <v>9722</v>
      </c>
      <c r="Q365" s="35" t="s">
        <v>35</v>
      </c>
      <c r="R365" s="37"/>
      <c r="S365" s="32" t="n">
        <v>1</v>
      </c>
      <c r="T365" s="32" t="n">
        <f aca="false">P365-O365</f>
        <v>176</v>
      </c>
      <c r="U365" s="41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201.16</v>
      </c>
      <c r="D366" s="32"/>
      <c r="E366" s="32" t="n">
        <f aca="false">F366+G366</f>
        <v>13.16</v>
      </c>
      <c r="F366" s="32" t="n">
        <f aca="false">0.04*H366</f>
        <v>7.52</v>
      </c>
      <c r="G366" s="32" t="n">
        <f aca="false">0.03*H366</f>
        <v>5.64</v>
      </c>
      <c r="H366" s="32" t="n">
        <f aca="false">T366</f>
        <v>188</v>
      </c>
      <c r="I366" s="32" t="n">
        <f aca="false">0.6*C366</f>
        <v>120.696</v>
      </c>
      <c r="J366" s="35"/>
      <c r="K366" s="35"/>
      <c r="L366" s="35"/>
      <c r="M366" s="35"/>
      <c r="N366" s="35"/>
      <c r="O366" s="32" t="n">
        <v>15935</v>
      </c>
      <c r="P366" s="32" t="n">
        <v>16123</v>
      </c>
      <c r="Q366" s="35"/>
      <c r="R366" s="37"/>
      <c r="S366" s="32" t="n">
        <v>1</v>
      </c>
      <c r="T366" s="32" t="n">
        <f aca="false">(P366-O366)*S366</f>
        <v>188</v>
      </c>
      <c r="U366" s="41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27.82</v>
      </c>
      <c r="D367" s="32"/>
      <c r="E367" s="32" t="n">
        <f aca="false">F367+G367</f>
        <v>1.82</v>
      </c>
      <c r="F367" s="32" t="n">
        <f aca="false">0.04*H367</f>
        <v>1.04</v>
      </c>
      <c r="G367" s="32" t="n">
        <f aca="false">0.03*H367</f>
        <v>0.78</v>
      </c>
      <c r="H367" s="32" t="n">
        <f aca="false">T367</f>
        <v>26</v>
      </c>
      <c r="I367" s="32" t="n">
        <f aca="false">0.6*C367</f>
        <v>16.692</v>
      </c>
      <c r="J367" s="35"/>
      <c r="K367" s="35"/>
      <c r="L367" s="35"/>
      <c r="M367" s="35"/>
      <c r="N367" s="35" t="s">
        <v>583</v>
      </c>
      <c r="O367" s="126" t="n">
        <v>27952</v>
      </c>
      <c r="P367" s="126" t="n">
        <v>27978</v>
      </c>
      <c r="Q367" s="36"/>
      <c r="R367" s="42"/>
      <c r="S367" s="69" t="n">
        <v>1</v>
      </c>
      <c r="T367" s="32" t="n">
        <f aca="false">(P367-O367)*S367</f>
        <v>26</v>
      </c>
      <c r="U367" s="41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24.61</v>
      </c>
      <c r="D369" s="32"/>
      <c r="E369" s="32" t="n">
        <f aca="false">F369+G369</f>
        <v>1.61</v>
      </c>
      <c r="F369" s="32" t="n">
        <f aca="false">0.04*H369</f>
        <v>0.92</v>
      </c>
      <c r="G369" s="32" t="n">
        <f aca="false">0.03*H369</f>
        <v>0.69</v>
      </c>
      <c r="H369" s="32" t="n">
        <f aca="false">T369</f>
        <v>23</v>
      </c>
      <c r="I369" s="32" t="n">
        <f aca="false">0.5*C369</f>
        <v>12.305</v>
      </c>
      <c r="J369" s="35"/>
      <c r="K369" s="35"/>
      <c r="L369" s="35"/>
      <c r="M369" s="35"/>
      <c r="N369" s="35"/>
      <c r="O369" s="32" t="n">
        <v>4862</v>
      </c>
      <c r="P369" s="32" t="n">
        <v>4885</v>
      </c>
      <c r="Q369" s="36"/>
      <c r="R369" s="42"/>
      <c r="S369" s="275" t="n">
        <v>1</v>
      </c>
      <c r="T369" s="32" t="n">
        <f aca="false">(P369-O369)*S369</f>
        <v>23</v>
      </c>
      <c r="U369" s="41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113.42</v>
      </c>
      <c r="D370" s="32"/>
      <c r="E370" s="32" t="n">
        <f aca="false">G370+F370</f>
        <v>7.42</v>
      </c>
      <c r="F370" s="32" t="n">
        <f aca="false">0.04*H370</f>
        <v>4.24</v>
      </c>
      <c r="G370" s="32" t="n">
        <f aca="false">0.03*H370</f>
        <v>3.18</v>
      </c>
      <c r="H370" s="32" t="n">
        <f aca="false">T370</f>
        <v>106</v>
      </c>
      <c r="I370" s="32" t="n">
        <f aca="false">0.6*C370</f>
        <v>68.052</v>
      </c>
      <c r="J370" s="35"/>
      <c r="K370" s="35"/>
      <c r="L370" s="35"/>
      <c r="M370" s="35"/>
      <c r="N370" s="35"/>
      <c r="O370" s="32" t="n">
        <v>33959</v>
      </c>
      <c r="P370" s="32" t="n">
        <v>34065</v>
      </c>
      <c r="Q370" s="234"/>
      <c r="R370" s="78"/>
      <c r="S370" s="69" t="n">
        <v>1</v>
      </c>
      <c r="T370" s="32" t="n">
        <f aca="false">(P370-O370)*S370</f>
        <v>106</v>
      </c>
      <c r="U370" s="41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187.25</v>
      </c>
      <c r="D373" s="32"/>
      <c r="E373" s="32" t="n">
        <f aca="false">F373+G373</f>
        <v>12.25</v>
      </c>
      <c r="F373" s="32" t="n">
        <f aca="false">0.04*H373</f>
        <v>7</v>
      </c>
      <c r="G373" s="32" t="n">
        <f aca="false">0.03*H373</f>
        <v>5.25</v>
      </c>
      <c r="H373" s="32" t="n">
        <f aca="false">T373</f>
        <v>175</v>
      </c>
      <c r="I373" s="32" t="n">
        <f aca="false">0.6*C373</f>
        <v>112.35</v>
      </c>
      <c r="J373" s="35"/>
      <c r="K373" s="35"/>
      <c r="L373" s="35"/>
      <c r="M373" s="35"/>
      <c r="N373" s="35"/>
      <c r="O373" s="32" t="n">
        <v>10394</v>
      </c>
      <c r="P373" s="32" t="n">
        <v>10569</v>
      </c>
      <c r="Q373" s="234"/>
      <c r="R373" s="78"/>
      <c r="S373" s="32" t="n">
        <v>1</v>
      </c>
      <c r="T373" s="32" t="n">
        <f aca="false">(P373-O373)*S373</f>
        <v>175</v>
      </c>
      <c r="U373" s="41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74.7</v>
      </c>
      <c r="D374" s="32"/>
      <c r="E374" s="32" t="n">
        <f aca="false">F374+G374</f>
        <v>0.7</v>
      </c>
      <c r="F374" s="32" t="n">
        <f aca="false">0.04*H374</f>
        <v>0.4</v>
      </c>
      <c r="G374" s="32" t="n">
        <f aca="false">0.03*H374</f>
        <v>0.3</v>
      </c>
      <c r="H374" s="32" t="n">
        <f aca="false">T374</f>
        <v>10</v>
      </c>
      <c r="I374" s="32" t="n">
        <v>649</v>
      </c>
      <c r="J374" s="35"/>
      <c r="K374" s="35"/>
      <c r="L374" s="35"/>
      <c r="M374" s="35"/>
      <c r="N374" s="35"/>
      <c r="O374" s="32" t="n">
        <v>2209</v>
      </c>
      <c r="P374" s="32" t="n">
        <v>2219</v>
      </c>
      <c r="Q374" s="234"/>
      <c r="R374" s="78"/>
      <c r="S374" s="32" t="n">
        <v>1</v>
      </c>
      <c r="T374" s="32" t="n">
        <f aca="false">(P374-O374)*S374</f>
        <v>10</v>
      </c>
      <c r="U374" s="41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13.91</v>
      </c>
      <c r="D375" s="32"/>
      <c r="E375" s="32" t="n">
        <f aca="false">F375+G375</f>
        <v>0.91</v>
      </c>
      <c r="F375" s="32" t="n">
        <f aca="false">0.04*H375</f>
        <v>0.52</v>
      </c>
      <c r="G375" s="32" t="n">
        <f aca="false">0.03*H375</f>
        <v>0.39</v>
      </c>
      <c r="H375" s="32" t="n">
        <f aca="false">T375</f>
        <v>13</v>
      </c>
      <c r="I375" s="32" t="n">
        <f aca="false">0.6*C375</f>
        <v>8.346</v>
      </c>
      <c r="J375" s="35"/>
      <c r="K375" s="35"/>
      <c r="L375" s="35"/>
      <c r="M375" s="35"/>
      <c r="N375" s="35"/>
      <c r="O375" s="32" t="n">
        <v>16642</v>
      </c>
      <c r="P375" s="32" t="n">
        <v>16655</v>
      </c>
      <c r="Q375" s="234"/>
      <c r="R375" s="78"/>
      <c r="S375" s="32" t="n">
        <v>1</v>
      </c>
      <c r="T375" s="32" t="n">
        <f aca="false">(P375-O375)*S375</f>
        <v>13</v>
      </c>
      <c r="U375" s="41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3125.47</v>
      </c>
      <c r="D376" s="32"/>
      <c r="E376" s="32" t="n">
        <f aca="false">F376++G376</f>
        <v>204.47</v>
      </c>
      <c r="F376" s="32" t="n">
        <f aca="false">0.04*H376</f>
        <v>116.84</v>
      </c>
      <c r="G376" s="32" t="n">
        <f aca="false">0.03*H376</f>
        <v>87.63</v>
      </c>
      <c r="H376" s="32" t="n">
        <f aca="false">T376</f>
        <v>2921</v>
      </c>
      <c r="I376" s="32" t="n">
        <f aca="false">0.6*C376</f>
        <v>1875.282</v>
      </c>
      <c r="J376" s="35"/>
      <c r="K376" s="35"/>
      <c r="L376" s="35"/>
      <c r="M376" s="35"/>
      <c r="N376" s="35"/>
      <c r="O376" s="32" t="n">
        <v>401022</v>
      </c>
      <c r="P376" s="32" t="n">
        <v>403943</v>
      </c>
      <c r="Q376" s="36"/>
      <c r="R376" s="42"/>
      <c r="S376" s="69" t="n">
        <v>1</v>
      </c>
      <c r="T376" s="32" t="n">
        <f aca="false">(P376-O376)*S376</f>
        <v>2921</v>
      </c>
      <c r="U376" s="41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1512.98</v>
      </c>
      <c r="D377" s="32"/>
      <c r="E377" s="32" t="n">
        <f aca="false">G377+F377</f>
        <v>98.98</v>
      </c>
      <c r="F377" s="32" t="n">
        <f aca="false">0.04*H377</f>
        <v>56.56</v>
      </c>
      <c r="G377" s="32" t="n">
        <f aca="false">0.03*H377</f>
        <v>42.42</v>
      </c>
      <c r="H377" s="32" t="n">
        <f aca="false">T377</f>
        <v>1414</v>
      </c>
      <c r="I377" s="32" t="n">
        <f aca="false">0.6*C377</f>
        <v>907.788</v>
      </c>
      <c r="J377" s="35"/>
      <c r="K377" s="35"/>
      <c r="L377" s="35"/>
      <c r="M377" s="35"/>
      <c r="N377" s="35"/>
      <c r="O377" s="32" t="n">
        <v>185319</v>
      </c>
      <c r="P377" s="32" t="n">
        <v>186733</v>
      </c>
      <c r="Q377" s="234"/>
      <c r="R377" s="78"/>
      <c r="S377" s="69" t="n">
        <v>1</v>
      </c>
      <c r="T377" s="32" t="n">
        <f aca="false">(P377-O377)*S377</f>
        <v>1414</v>
      </c>
      <c r="U377" s="41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20162.88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228.98</v>
      </c>
      <c r="D615" s="109"/>
      <c r="E615" s="32" t="n">
        <f aca="false">F615+G615</f>
        <v>14.98</v>
      </c>
      <c r="F615" s="32" t="n">
        <f aca="false">0.04*H615</f>
        <v>8.56</v>
      </c>
      <c r="G615" s="32" t="n">
        <f aca="false">0.03*H615</f>
        <v>6.42</v>
      </c>
      <c r="H615" s="32" t="n">
        <f aca="false">T615</f>
        <v>214</v>
      </c>
      <c r="I615" s="32" t="n">
        <f aca="false">0.5*C615</f>
        <v>114.49</v>
      </c>
      <c r="J615" s="35"/>
      <c r="K615" s="35"/>
      <c r="L615" s="35"/>
      <c r="M615" s="35"/>
      <c r="N615" s="35"/>
      <c r="O615" s="339" t="n">
        <v>15113</v>
      </c>
      <c r="P615" s="339" t="n">
        <v>15327</v>
      </c>
      <c r="Q615" s="234"/>
      <c r="R615" s="78"/>
      <c r="S615" s="69" t="n">
        <v>1</v>
      </c>
      <c r="T615" s="32" t="n">
        <f aca="false">(P615-O615)*S615</f>
        <v>214</v>
      </c>
      <c r="U615" s="41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41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370.22</v>
      </c>
      <c r="D617" s="126"/>
      <c r="E617" s="32" t="n">
        <f aca="false">F617+G617</f>
        <v>24.22</v>
      </c>
      <c r="F617" s="32" t="n">
        <f aca="false">0.04*H617</f>
        <v>13.84</v>
      </c>
      <c r="G617" s="32" t="n">
        <f aca="false">0.03*H617</f>
        <v>10.38</v>
      </c>
      <c r="H617" s="32" t="n">
        <f aca="false">T617</f>
        <v>346</v>
      </c>
      <c r="I617" s="32" t="n">
        <f aca="false">0.5*C617</f>
        <v>185.11</v>
      </c>
      <c r="J617" s="35"/>
      <c r="K617" s="35"/>
      <c r="L617" s="35"/>
      <c r="M617" s="35"/>
      <c r="N617" s="35"/>
      <c r="O617" s="339" t="n">
        <v>36968</v>
      </c>
      <c r="P617" s="339" t="n">
        <v>37314</v>
      </c>
      <c r="Q617" s="36"/>
      <c r="R617" s="474"/>
      <c r="S617" s="69" t="n">
        <v>1</v>
      </c>
      <c r="T617" s="32" t="n">
        <f aca="false">(P617-O617)*S617</f>
        <v>346</v>
      </c>
      <c r="U617" s="41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727.6</v>
      </c>
      <c r="D618" s="126"/>
      <c r="E618" s="32" t="n">
        <f aca="false">F618+G618</f>
        <v>47.6</v>
      </c>
      <c r="F618" s="32" t="n">
        <f aca="false">0.04*H618</f>
        <v>27.2</v>
      </c>
      <c r="G618" s="32" t="n">
        <f aca="false">0.03*H618</f>
        <v>20.4</v>
      </c>
      <c r="H618" s="32" t="n">
        <f aca="false">T618</f>
        <v>680</v>
      </c>
      <c r="I618" s="32" t="n">
        <f aca="false">0.5*C618</f>
        <v>363.8</v>
      </c>
      <c r="J618" s="35"/>
      <c r="K618" s="35"/>
      <c r="L618" s="35"/>
      <c r="M618" s="35"/>
      <c r="N618" s="35"/>
      <c r="O618" s="339" t="n">
        <v>46062</v>
      </c>
      <c r="P618" s="339" t="n">
        <v>46742</v>
      </c>
      <c r="Q618" s="36"/>
      <c r="R618" s="474"/>
      <c r="S618" s="69" t="n">
        <v>1</v>
      </c>
      <c r="T618" s="32" t="n">
        <f aca="false">(P618-O618)*S618</f>
        <v>680</v>
      </c>
      <c r="U618" s="41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39" t="n">
        <v>69098</v>
      </c>
      <c r="P619" s="339" t="n">
        <v>69463</v>
      </c>
      <c r="Q619" s="36"/>
      <c r="R619" s="474"/>
      <c r="S619" s="69" t="n">
        <v>1</v>
      </c>
      <c r="T619" s="32" t="n">
        <f aca="false">(P619-O619)*S619</f>
        <v>365</v>
      </c>
      <c r="U619" s="41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201.16</v>
      </c>
      <c r="D620" s="126"/>
      <c r="E620" s="32" t="n">
        <f aca="false">F620+G620</f>
        <v>13.16</v>
      </c>
      <c r="F620" s="32" t="n">
        <f aca="false">0.04*H620</f>
        <v>7.52</v>
      </c>
      <c r="G620" s="32" t="n">
        <f aca="false">0.03*H620</f>
        <v>5.64</v>
      </c>
      <c r="H620" s="32" t="n">
        <f aca="false">T620</f>
        <v>188</v>
      </c>
      <c r="I620" s="32" t="n">
        <f aca="false">0.5*C620</f>
        <v>100.58</v>
      </c>
      <c r="J620" s="35"/>
      <c r="K620" s="35"/>
      <c r="L620" s="35"/>
      <c r="M620" s="35"/>
      <c r="N620" s="35"/>
      <c r="O620" s="339" t="n">
        <v>39205</v>
      </c>
      <c r="P620" s="339" t="n">
        <v>39393</v>
      </c>
      <c r="Q620" s="36"/>
      <c r="R620" s="474"/>
      <c r="S620" s="69" t="n">
        <v>1</v>
      </c>
      <c r="T620" s="32" t="n">
        <f aca="false">(P620-O620)*S620</f>
        <v>188</v>
      </c>
      <c r="U620" s="41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266.43</v>
      </c>
      <c r="D621" s="126"/>
      <c r="E621" s="32" t="n">
        <f aca="false">F621+G621</f>
        <v>17.43</v>
      </c>
      <c r="F621" s="32" t="n">
        <f aca="false">0.04*H621</f>
        <v>9.96</v>
      </c>
      <c r="G621" s="32" t="n">
        <f aca="false">0.03*H621</f>
        <v>7.47</v>
      </c>
      <c r="H621" s="32" t="n">
        <f aca="false">T621</f>
        <v>249</v>
      </c>
      <c r="I621" s="32" t="n">
        <f aca="false">0.5*C621</f>
        <v>133.215</v>
      </c>
      <c r="J621" s="35"/>
      <c r="K621" s="35"/>
      <c r="L621" s="35"/>
      <c r="M621" s="35"/>
      <c r="N621" s="35"/>
      <c r="O621" s="339" t="n">
        <v>49837</v>
      </c>
      <c r="P621" s="339" t="n">
        <v>50086</v>
      </c>
      <c r="Q621" s="36"/>
      <c r="R621" s="474"/>
      <c r="S621" s="69" t="n">
        <v>1</v>
      </c>
      <c r="T621" s="32" t="n">
        <f aca="false">(P621-O621)*S621</f>
        <v>249</v>
      </c>
      <c r="U621" s="41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39" t="n">
        <v>89795</v>
      </c>
      <c r="P622" s="339" t="n">
        <v>90103</v>
      </c>
      <c r="Q622" s="36"/>
      <c r="R622" s="474"/>
      <c r="S622" s="69" t="n">
        <v>1</v>
      </c>
      <c r="T622" s="32" t="n">
        <f aca="false">(P622-O622)*S622</f>
        <v>308</v>
      </c>
      <c r="U622" s="41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864.56</v>
      </c>
      <c r="D623" s="126"/>
      <c r="E623" s="32" t="n">
        <f aca="false">F623+G623</f>
        <v>56.56</v>
      </c>
      <c r="F623" s="32" t="n">
        <f aca="false">0.04*H623</f>
        <v>32.32</v>
      </c>
      <c r="G623" s="32" t="n">
        <f aca="false">0.03*H623</f>
        <v>24.24</v>
      </c>
      <c r="H623" s="32" t="n">
        <f aca="false">T623</f>
        <v>808</v>
      </c>
      <c r="I623" s="32" t="n">
        <f aca="false">0.5*C623</f>
        <v>432.28</v>
      </c>
      <c r="J623" s="35"/>
      <c r="K623" s="35"/>
      <c r="L623" s="35"/>
      <c r="M623" s="35"/>
      <c r="N623" s="35"/>
      <c r="O623" s="339" t="n">
        <v>45620</v>
      </c>
      <c r="P623" s="339" t="n">
        <v>46428</v>
      </c>
      <c r="Q623" s="234"/>
      <c r="R623" s="235"/>
      <c r="S623" s="69" t="n">
        <v>1</v>
      </c>
      <c r="T623" s="32" t="n">
        <f aca="false">(P623-O623)*S623</f>
        <v>808</v>
      </c>
      <c r="U623" s="418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5" t="s">
        <v>675</v>
      </c>
      <c r="C624" s="32" t="n">
        <f aca="false">H624+E624</f>
        <v>11618.06</v>
      </c>
      <c r="D624" s="126"/>
      <c r="E624" s="32" t="n">
        <f aca="false">F624+G624</f>
        <v>760.06</v>
      </c>
      <c r="F624" s="32" t="n">
        <f aca="false">0.04*H624</f>
        <v>434.32</v>
      </c>
      <c r="G624" s="32" t="n">
        <f aca="false">0.03*H624</f>
        <v>325.74</v>
      </c>
      <c r="H624" s="32" t="n">
        <f aca="false">T624</f>
        <v>10858</v>
      </c>
      <c r="I624" s="32" t="n">
        <f aca="false">0.5*C624</f>
        <v>5809.03</v>
      </c>
      <c r="J624" s="35"/>
      <c r="K624" s="35"/>
      <c r="L624" s="35"/>
      <c r="M624" s="35"/>
      <c r="N624" s="35"/>
      <c r="O624" s="339" t="n">
        <v>285951</v>
      </c>
      <c r="P624" s="339" t="n">
        <v>296809</v>
      </c>
      <c r="Q624" s="234"/>
      <c r="R624" s="235"/>
      <c r="S624" s="69" t="n">
        <v>1</v>
      </c>
      <c r="T624" s="32" t="n">
        <f aca="false">(P624-O624)*S624</f>
        <v>10858</v>
      </c>
      <c r="U624" s="418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325"/>
      <c r="C625" s="32" t="n">
        <f aca="false">H625+E625</f>
        <v>325.28</v>
      </c>
      <c r="D625" s="109"/>
      <c r="E625" s="32" t="n">
        <f aca="false">F625+G625</f>
        <v>21.28</v>
      </c>
      <c r="F625" s="32" t="n">
        <f aca="false">0.04*H625</f>
        <v>12.16</v>
      </c>
      <c r="G625" s="32" t="n">
        <f aca="false">0.03*H625</f>
        <v>9.12</v>
      </c>
      <c r="H625" s="32" t="n">
        <f aca="false">T625</f>
        <v>304</v>
      </c>
      <c r="I625" s="32" t="n">
        <f aca="false">0.5*C625</f>
        <v>162.64</v>
      </c>
      <c r="J625" s="37"/>
      <c r="K625" s="37"/>
      <c r="L625" s="37"/>
      <c r="M625" s="37"/>
      <c r="N625" s="37"/>
      <c r="O625" s="416" t="n">
        <v>0</v>
      </c>
      <c r="P625" s="416" t="n">
        <v>304</v>
      </c>
      <c r="Q625" s="42"/>
      <c r="R625" s="42"/>
      <c r="S625" s="126" t="n">
        <v>1</v>
      </c>
      <c r="T625" s="32" t="n">
        <f aca="false">(P625-O625)*S625</f>
        <v>304</v>
      </c>
      <c r="U625" s="694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5"/>
      <c r="C626" s="32" t="n">
        <f aca="false">H626+E626</f>
        <v>302.81</v>
      </c>
      <c r="D626" s="109"/>
      <c r="E626" s="32" t="n">
        <f aca="false">F626+G626</f>
        <v>19.81</v>
      </c>
      <c r="F626" s="32" t="n">
        <f aca="false">0.04*H626</f>
        <v>11.32</v>
      </c>
      <c r="G626" s="32" t="n">
        <f aca="false">0.03*H626</f>
        <v>8.49</v>
      </c>
      <c r="H626" s="32" t="n">
        <f aca="false">T626</f>
        <v>283</v>
      </c>
      <c r="I626" s="32" t="n">
        <f aca="false">0.5*C626</f>
        <v>151.405</v>
      </c>
      <c r="J626" s="37"/>
      <c r="K626" s="37"/>
      <c r="L626" s="37"/>
      <c r="M626" s="37"/>
      <c r="N626" s="37"/>
      <c r="O626" s="416" t="n">
        <v>0</v>
      </c>
      <c r="P626" s="416" t="n">
        <v>283</v>
      </c>
      <c r="Q626" s="42"/>
      <c r="R626" s="42"/>
      <c r="S626" s="126" t="n">
        <v>1</v>
      </c>
      <c r="T626" s="32" t="n">
        <f aca="false">(P626-O626)*S626</f>
        <v>283</v>
      </c>
      <c r="U626" s="418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363.8</v>
      </c>
      <c r="D627" s="126"/>
      <c r="E627" s="32" t="n">
        <f aca="false">F627+G627</f>
        <v>23.8</v>
      </c>
      <c r="F627" s="32" t="n">
        <f aca="false">0.04*H627</f>
        <v>13.6</v>
      </c>
      <c r="G627" s="32" t="n">
        <f aca="false">0.03*H627</f>
        <v>10.2</v>
      </c>
      <c r="H627" s="32" t="n">
        <f aca="false">T627</f>
        <v>340</v>
      </c>
      <c r="I627" s="32" t="n">
        <f aca="false">0.5*C627</f>
        <v>181.9</v>
      </c>
      <c r="J627" s="37"/>
      <c r="K627" s="37"/>
      <c r="L627" s="37"/>
      <c r="M627" s="37"/>
      <c r="N627" s="37"/>
      <c r="O627" s="416" t="n">
        <v>27904</v>
      </c>
      <c r="P627" s="416" t="n">
        <v>28244</v>
      </c>
      <c r="Q627" s="42"/>
      <c r="R627" s="42"/>
      <c r="S627" s="69" t="n">
        <v>1</v>
      </c>
      <c r="T627" s="32" t="n">
        <f aca="false">(P627-O627)*S627</f>
        <v>340</v>
      </c>
      <c r="U627" s="41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350.96</v>
      </c>
      <c r="D628" s="126"/>
      <c r="E628" s="32" t="n">
        <f aca="false">F628+G628</f>
        <v>22.96</v>
      </c>
      <c r="F628" s="32" t="n">
        <f aca="false">0.04*H628</f>
        <v>13.12</v>
      </c>
      <c r="G628" s="32" t="n">
        <f aca="false">0.03*H628</f>
        <v>9.84</v>
      </c>
      <c r="H628" s="32" t="n">
        <f aca="false">T628</f>
        <v>328</v>
      </c>
      <c r="I628" s="32" t="n">
        <f aca="false">0.5*C628</f>
        <v>175.48</v>
      </c>
      <c r="J628" s="37"/>
      <c r="K628" s="37"/>
      <c r="L628" s="37"/>
      <c r="M628" s="37"/>
      <c r="N628" s="37"/>
      <c r="O628" s="416" t="n">
        <v>37994</v>
      </c>
      <c r="P628" s="416" t="n">
        <v>38322</v>
      </c>
      <c r="Q628" s="42"/>
      <c r="R628" s="42"/>
      <c r="S628" s="69" t="n">
        <v>1</v>
      </c>
      <c r="T628" s="32" t="n">
        <f aca="false">(P628-O628)*S628</f>
        <v>328</v>
      </c>
      <c r="U628" s="41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16" t="n">
        <v>33553</v>
      </c>
      <c r="P629" s="416" t="n">
        <v>34057</v>
      </c>
      <c r="Q629" s="42"/>
      <c r="R629" s="42"/>
      <c r="S629" s="69" t="n">
        <v>1</v>
      </c>
      <c r="T629" s="32" t="n">
        <f aca="false">(P629-O629)*S629</f>
        <v>504</v>
      </c>
      <c r="U629" s="41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256.8</v>
      </c>
      <c r="D630" s="126"/>
      <c r="E630" s="32" t="n">
        <f aca="false">F630+G630</f>
        <v>16.8</v>
      </c>
      <c r="F630" s="32" t="n">
        <f aca="false">0.04*H630</f>
        <v>9.6</v>
      </c>
      <c r="G630" s="32" t="n">
        <f aca="false">0.03*H630</f>
        <v>7.2</v>
      </c>
      <c r="H630" s="32" t="n">
        <f aca="false">T630</f>
        <v>240</v>
      </c>
      <c r="I630" s="32" t="n">
        <f aca="false">0.5*C630</f>
        <v>128.4</v>
      </c>
      <c r="J630" s="37"/>
      <c r="K630" s="37"/>
      <c r="L630" s="37"/>
      <c r="M630" s="37"/>
      <c r="N630" s="37"/>
      <c r="O630" s="416" t="n">
        <v>23110</v>
      </c>
      <c r="P630" s="416" t="n">
        <v>23350</v>
      </c>
      <c r="Q630" s="42"/>
      <c r="R630" s="42"/>
      <c r="S630" s="69" t="n">
        <v>1</v>
      </c>
      <c r="T630" s="32" t="n">
        <f aca="false">(P630-O630)*S630</f>
        <v>240</v>
      </c>
      <c r="U630" s="41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309.23</v>
      </c>
      <c r="D631" s="126"/>
      <c r="E631" s="32" t="n">
        <f aca="false">F631+G631</f>
        <v>20.23</v>
      </c>
      <c r="F631" s="32" t="n">
        <f aca="false">0.04*H631</f>
        <v>11.56</v>
      </c>
      <c r="G631" s="32" t="n">
        <f aca="false">0.03*H631</f>
        <v>8.67</v>
      </c>
      <c r="H631" s="32" t="n">
        <f aca="false">T631</f>
        <v>289</v>
      </c>
      <c r="I631" s="32" t="n">
        <f aca="false">0.5*C631</f>
        <v>154.615</v>
      </c>
      <c r="J631" s="37"/>
      <c r="K631" s="37"/>
      <c r="L631" s="37"/>
      <c r="M631" s="37"/>
      <c r="N631" s="37"/>
      <c r="O631" s="416" t="n">
        <v>25687</v>
      </c>
      <c r="P631" s="416" t="n">
        <v>25976</v>
      </c>
      <c r="Q631" s="42"/>
      <c r="R631" s="42"/>
      <c r="S631" s="69" t="n">
        <v>1</v>
      </c>
      <c r="T631" s="32" t="n">
        <f aca="false">(P631-O631)*S631</f>
        <v>289</v>
      </c>
      <c r="U631" s="41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373.43</v>
      </c>
      <c r="D632" s="126"/>
      <c r="E632" s="32" t="n">
        <f aca="false">F632+G632</f>
        <v>24.43</v>
      </c>
      <c r="F632" s="32" t="n">
        <f aca="false">0.04*H632</f>
        <v>13.96</v>
      </c>
      <c r="G632" s="32" t="n">
        <f aca="false">0.03*H632</f>
        <v>10.47</v>
      </c>
      <c r="H632" s="32" t="n">
        <f aca="false">T632</f>
        <v>349</v>
      </c>
      <c r="I632" s="32" t="n">
        <f aca="false">0.5*C632</f>
        <v>186.715</v>
      </c>
      <c r="J632" s="37"/>
      <c r="K632" s="37"/>
      <c r="L632" s="37"/>
      <c r="M632" s="37"/>
      <c r="N632" s="37"/>
      <c r="O632" s="416" t="n">
        <v>23007</v>
      </c>
      <c r="P632" s="416" t="n">
        <v>23356</v>
      </c>
      <c r="Q632" s="42"/>
      <c r="R632" s="42"/>
      <c r="S632" s="69" t="n">
        <v>1</v>
      </c>
      <c r="T632" s="32" t="n">
        <f aca="false">(P632-O632)*S632</f>
        <v>349</v>
      </c>
      <c r="U632" s="41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456.89</v>
      </c>
      <c r="D633" s="126"/>
      <c r="E633" s="32" t="n">
        <f aca="false">F633+G633</f>
        <v>29.89</v>
      </c>
      <c r="F633" s="32" t="n">
        <f aca="false">0.04*H633</f>
        <v>17.08</v>
      </c>
      <c r="G633" s="32" t="n">
        <f aca="false">0.03*H633</f>
        <v>12.81</v>
      </c>
      <c r="H633" s="32" t="n">
        <f aca="false">T633</f>
        <v>427</v>
      </c>
      <c r="I633" s="32" t="n">
        <f aca="false">0.5*C633</f>
        <v>228.445</v>
      </c>
      <c r="J633" s="37"/>
      <c r="K633" s="37"/>
      <c r="L633" s="37"/>
      <c r="M633" s="37"/>
      <c r="N633" s="37"/>
      <c r="O633" s="416" t="n">
        <v>62445</v>
      </c>
      <c r="P633" s="416" t="n">
        <v>62872</v>
      </c>
      <c r="Q633" s="42"/>
      <c r="R633" s="42"/>
      <c r="S633" s="69" t="n">
        <v>1</v>
      </c>
      <c r="T633" s="32" t="n">
        <f aca="false">(P633-O633)*S633</f>
        <v>427</v>
      </c>
      <c r="U633" s="41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153.01</v>
      </c>
      <c r="D634" s="126"/>
      <c r="E634" s="32" t="n">
        <f aca="false">F634+G634</f>
        <v>10.01</v>
      </c>
      <c r="F634" s="32" t="n">
        <f aca="false">0.04*H634</f>
        <v>5.72</v>
      </c>
      <c r="G634" s="32" t="n">
        <f aca="false">0.03*H634</f>
        <v>4.29</v>
      </c>
      <c r="H634" s="32" t="n">
        <f aca="false">T634</f>
        <v>143</v>
      </c>
      <c r="I634" s="32" t="n">
        <f aca="false">0.5*C634</f>
        <v>76.505</v>
      </c>
      <c r="J634" s="37"/>
      <c r="K634" s="37"/>
      <c r="L634" s="37"/>
      <c r="M634" s="37"/>
      <c r="N634" s="37"/>
      <c r="O634" s="416" t="n">
        <v>14922</v>
      </c>
      <c r="P634" s="416" t="n">
        <v>15065</v>
      </c>
      <c r="Q634" s="42"/>
      <c r="R634" s="42"/>
      <c r="S634" s="69" t="n">
        <v>1</v>
      </c>
      <c r="T634" s="32" t="n">
        <f aca="false">(P634-O634)*S634</f>
        <v>143</v>
      </c>
      <c r="U634" s="41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76" t="s">
        <v>677</v>
      </c>
      <c r="C635" s="32" t="n">
        <f aca="false">H635+E635</f>
        <v>510.39</v>
      </c>
      <c r="D635" s="477"/>
      <c r="E635" s="32" t="n">
        <f aca="false">F635+G635</f>
        <v>33.39</v>
      </c>
      <c r="F635" s="32" t="n">
        <f aca="false">0.04*H635</f>
        <v>19.08</v>
      </c>
      <c r="G635" s="32" t="n">
        <f aca="false">0.03*H635</f>
        <v>14.31</v>
      </c>
      <c r="H635" s="32" t="n">
        <f aca="false">T635</f>
        <v>477</v>
      </c>
      <c r="I635" s="32" t="n">
        <f aca="false">0.5*C635</f>
        <v>255.195</v>
      </c>
      <c r="J635" s="63"/>
      <c r="K635" s="35"/>
      <c r="L635" s="35"/>
      <c r="M635" s="35"/>
      <c r="N635" s="35"/>
      <c r="O635" s="478" t="n">
        <v>49820</v>
      </c>
      <c r="P635" s="478" t="n">
        <v>50297</v>
      </c>
      <c r="Q635" s="36"/>
      <c r="R635" s="479"/>
      <c r="S635" s="69" t="n">
        <v>1</v>
      </c>
      <c r="T635" s="32" t="n">
        <f aca="false">(P635-O635)*S635</f>
        <v>477</v>
      </c>
      <c r="U635" s="418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1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0</v>
      </c>
      <c r="D637" s="149"/>
      <c r="E637" s="148" t="n">
        <f aca="false">F637+G637</f>
        <v>0</v>
      </c>
      <c r="F637" s="148" t="n">
        <f aca="false">0.04*H637</f>
        <v>0</v>
      </c>
      <c r="G637" s="148" t="n">
        <f aca="false">0.03*H637</f>
        <v>0</v>
      </c>
      <c r="H637" s="148" t="n">
        <f aca="false">T637</f>
        <v>0</v>
      </c>
      <c r="I637" s="148" t="n">
        <f aca="false">0.5*C637</f>
        <v>0</v>
      </c>
      <c r="J637" s="226"/>
      <c r="K637" s="226"/>
      <c r="L637" s="226"/>
      <c r="M637" s="226"/>
      <c r="N637" s="226"/>
      <c r="O637" s="482" t="n">
        <v>802</v>
      </c>
      <c r="P637" s="482" t="n">
        <v>802</v>
      </c>
      <c r="Q637" s="276"/>
      <c r="R637" s="276"/>
      <c r="S637" s="239" t="n">
        <v>1</v>
      </c>
      <c r="T637" s="148" t="n">
        <f aca="false">(P637-O637)*S637</f>
        <v>0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440.84</v>
      </c>
      <c r="D638" s="126"/>
      <c r="E638" s="32" t="n">
        <f aca="false">F638+G638</f>
        <v>28.84</v>
      </c>
      <c r="F638" s="32" t="n">
        <f aca="false">0.04*H638</f>
        <v>16.48</v>
      </c>
      <c r="G638" s="32" t="n">
        <f aca="false">0.03*H638</f>
        <v>12.36</v>
      </c>
      <c r="H638" s="32" t="n">
        <f aca="false">T638</f>
        <v>412</v>
      </c>
      <c r="I638" s="32" t="n">
        <f aca="false">0.5*C638</f>
        <v>220.42</v>
      </c>
      <c r="J638" s="37"/>
      <c r="K638" s="37"/>
      <c r="L638" s="37"/>
      <c r="M638" s="37"/>
      <c r="N638" s="37"/>
      <c r="O638" s="416" t="n">
        <v>10060</v>
      </c>
      <c r="P638" s="416" t="n">
        <v>10472</v>
      </c>
      <c r="Q638" s="42"/>
      <c r="R638" s="42"/>
      <c r="S638" s="69" t="n">
        <v>1</v>
      </c>
      <c r="T638" s="32" t="n">
        <f aca="false">(P638-O638)*S638</f>
        <v>412</v>
      </c>
      <c r="U638" s="418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571.38</v>
      </c>
      <c r="D639" s="126"/>
      <c r="E639" s="32" t="n">
        <f aca="false">F639+G639</f>
        <v>37.38</v>
      </c>
      <c r="F639" s="32" t="n">
        <f aca="false">0.04*H639</f>
        <v>21.36</v>
      </c>
      <c r="G639" s="32" t="n">
        <f aca="false">0.03*H639</f>
        <v>16.02</v>
      </c>
      <c r="H639" s="32" t="n">
        <f aca="false">T639</f>
        <v>534</v>
      </c>
      <c r="I639" s="32" t="n">
        <f aca="false">0.5*C639</f>
        <v>285.69</v>
      </c>
      <c r="J639" s="37"/>
      <c r="K639" s="37"/>
      <c r="L639" s="37"/>
      <c r="M639" s="37"/>
      <c r="N639" s="37"/>
      <c r="O639" s="416" t="n">
        <v>109278</v>
      </c>
      <c r="P639" s="416" t="n">
        <v>109812</v>
      </c>
      <c r="Q639" s="42"/>
      <c r="R639" s="42"/>
      <c r="S639" s="69" t="n">
        <v>1</v>
      </c>
      <c r="T639" s="32" t="n">
        <f aca="false">(P639-O639)*S639</f>
        <v>534</v>
      </c>
      <c r="U639" s="418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1918.51</v>
      </c>
      <c r="D640" s="126"/>
      <c r="E640" s="32" t="n">
        <f aca="false">F640+G640</f>
        <v>125.51</v>
      </c>
      <c r="F640" s="32" t="n">
        <f aca="false">0.04*H640</f>
        <v>71.72</v>
      </c>
      <c r="G640" s="32" t="n">
        <f aca="false">0.03*H640</f>
        <v>53.79</v>
      </c>
      <c r="H640" s="32" t="n">
        <f aca="false">T640</f>
        <v>1793</v>
      </c>
      <c r="I640" s="32" t="n">
        <f aca="false">0.5*C640</f>
        <v>959.255</v>
      </c>
      <c r="J640" s="37"/>
      <c r="K640" s="37"/>
      <c r="L640" s="37"/>
      <c r="M640" s="37"/>
      <c r="N640" s="37"/>
      <c r="O640" s="416" t="n">
        <v>255872</v>
      </c>
      <c r="P640" s="416" t="n">
        <v>257665</v>
      </c>
      <c r="Q640" s="42"/>
      <c r="R640" s="42"/>
      <c r="S640" s="69" t="n">
        <v>1</v>
      </c>
      <c r="T640" s="32" t="n">
        <f aca="false">(P640-O640)*S640</f>
        <v>1793</v>
      </c>
      <c r="U640" s="418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1438.08</v>
      </c>
      <c r="D641" s="480"/>
      <c r="E641" s="32" t="n">
        <f aca="false">F641+G641</f>
        <v>94.08</v>
      </c>
      <c r="F641" s="32" t="n">
        <f aca="false">0.04*H641</f>
        <v>53.76</v>
      </c>
      <c r="G641" s="32" t="n">
        <f aca="false">0.03*H641</f>
        <v>40.32</v>
      </c>
      <c r="H641" s="32" t="n">
        <f aca="false">T641</f>
        <v>1344</v>
      </c>
      <c r="I641" s="32" t="n">
        <f aca="false">0.5*C641</f>
        <v>719.04</v>
      </c>
      <c r="J641" s="37"/>
      <c r="K641" s="37"/>
      <c r="L641" s="37"/>
      <c r="M641" s="37"/>
      <c r="N641" s="37"/>
      <c r="O641" s="416" t="n">
        <v>68985</v>
      </c>
      <c r="P641" s="416" t="n">
        <v>70329</v>
      </c>
      <c r="Q641" s="42"/>
      <c r="R641" s="42"/>
      <c r="S641" s="69" t="n">
        <v>1</v>
      </c>
      <c r="T641" s="32" t="n">
        <f aca="false">(P641-O641)*S641</f>
        <v>1344</v>
      </c>
      <c r="U641" s="418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327.42</v>
      </c>
      <c r="D642" s="109"/>
      <c r="E642" s="32" t="n">
        <f aca="false">F642+G642</f>
        <v>21.42</v>
      </c>
      <c r="F642" s="32" t="n">
        <f aca="false">0.04*H642</f>
        <v>12.24</v>
      </c>
      <c r="G642" s="32" t="n">
        <f aca="false">0.03*H642</f>
        <v>9.18</v>
      </c>
      <c r="H642" s="32" t="n">
        <f aca="false">T642</f>
        <v>306</v>
      </c>
      <c r="I642" s="32" t="n">
        <f aca="false">0.5*C642</f>
        <v>163.71</v>
      </c>
      <c r="J642" s="37"/>
      <c r="K642" s="37"/>
      <c r="L642" s="37"/>
      <c r="M642" s="37"/>
      <c r="N642" s="37"/>
      <c r="O642" s="416" t="n">
        <v>3896</v>
      </c>
      <c r="P642" s="416" t="n">
        <v>4202</v>
      </c>
      <c r="Q642" s="42"/>
      <c r="R642" s="42"/>
      <c r="S642" s="126" t="n">
        <v>1</v>
      </c>
      <c r="T642" s="32" t="n">
        <f aca="false">(P642-O642)*S642</f>
        <v>306</v>
      </c>
      <c r="U642" s="418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16" t="n">
        <v>13812</v>
      </c>
      <c r="P643" s="416" t="n">
        <v>13858</v>
      </c>
      <c r="Q643" s="42"/>
      <c r="R643" s="42"/>
      <c r="S643" s="126" t="n">
        <v>1</v>
      </c>
      <c r="T643" s="32" t="n">
        <f aca="false">(P643-O643)*S643</f>
        <v>46</v>
      </c>
      <c r="U643" s="41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398.04</v>
      </c>
      <c r="D647" s="32"/>
      <c r="E647" s="32" t="n">
        <f aca="false">G647+F647</f>
        <v>26.04</v>
      </c>
      <c r="F647" s="32" t="n">
        <f aca="false">0.04*H647</f>
        <v>14.88</v>
      </c>
      <c r="G647" s="32" t="n">
        <f aca="false">0.03*H647</f>
        <v>11.16</v>
      </c>
      <c r="H647" s="32" t="n">
        <f aca="false">T647</f>
        <v>372</v>
      </c>
      <c r="I647" s="32" t="n">
        <f aca="false">0.6*C647</f>
        <v>238.824</v>
      </c>
      <c r="J647" s="35"/>
      <c r="K647" s="35"/>
      <c r="L647" s="35"/>
      <c r="M647" s="35"/>
      <c r="N647" s="35"/>
      <c r="O647" s="32" t="n">
        <v>17957</v>
      </c>
      <c r="P647" s="32" t="n">
        <v>18329</v>
      </c>
      <c r="Q647" s="36"/>
      <c r="R647" s="367"/>
      <c r="S647" s="69" t="n">
        <v>1</v>
      </c>
      <c r="T647" s="32" t="n">
        <f aca="false">(P647-O647)*S647</f>
        <v>372</v>
      </c>
      <c r="U647" s="418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1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9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1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94.16</v>
      </c>
      <c r="D650" s="32"/>
      <c r="E650" s="32" t="n">
        <f aca="false">F650+G650</f>
        <v>6.16</v>
      </c>
      <c r="F650" s="32" t="n">
        <f aca="false">0.04*H650</f>
        <v>3.52</v>
      </c>
      <c r="G650" s="32" t="n">
        <f aca="false">0.03*H650</f>
        <v>2.64</v>
      </c>
      <c r="H650" s="32" t="n">
        <f aca="false">T650</f>
        <v>88</v>
      </c>
      <c r="I650" s="32"/>
      <c r="J650" s="126"/>
      <c r="K650" s="126"/>
      <c r="L650" s="126"/>
      <c r="M650" s="126"/>
      <c r="N650" s="126"/>
      <c r="O650" s="126" t="n">
        <v>4371</v>
      </c>
      <c r="P650" s="126" t="n">
        <v>4459</v>
      </c>
      <c r="Q650" s="126"/>
      <c r="R650" s="126"/>
      <c r="S650" s="126" t="n">
        <v>1</v>
      </c>
      <c r="T650" s="32" t="n">
        <f aca="false">(P650-O650)*S650</f>
        <v>88</v>
      </c>
      <c r="U650" s="418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663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694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1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102.72</v>
      </c>
      <c r="D653" s="32"/>
      <c r="E653" s="32" t="n">
        <f aca="false">F653+G653</f>
        <v>6.72</v>
      </c>
      <c r="F653" s="32" t="n">
        <f aca="false">0.04*H653</f>
        <v>3.84</v>
      </c>
      <c r="G653" s="32" t="n">
        <f aca="false">0.03*H653</f>
        <v>2.88</v>
      </c>
      <c r="H653" s="32" t="n">
        <f aca="false">T653</f>
        <v>96</v>
      </c>
      <c r="I653" s="32" t="n">
        <f aca="false">0.6*C653</f>
        <v>61.632</v>
      </c>
      <c r="J653" s="35"/>
      <c r="K653" s="35"/>
      <c r="L653" s="35"/>
      <c r="M653" s="35"/>
      <c r="N653" s="35"/>
      <c r="O653" s="32" t="n">
        <v>9350</v>
      </c>
      <c r="P653" s="32" t="n">
        <v>9446</v>
      </c>
      <c r="Q653" s="35" t="s">
        <v>153</v>
      </c>
      <c r="R653" s="37"/>
      <c r="S653" s="69" t="n">
        <v>1</v>
      </c>
      <c r="T653" s="32" t="n">
        <f aca="false">(P653-O653)*S653</f>
        <v>96</v>
      </c>
      <c r="U653" s="418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24279.37</v>
      </c>
      <c r="D654" s="190"/>
      <c r="E654" s="190" t="n">
        <f aca="false">F654+G654</f>
        <v>1534.47</v>
      </c>
      <c r="F654" s="190" t="n">
        <f aca="false">0.04*H654</f>
        <v>876.84</v>
      </c>
      <c r="G654" s="190" t="n">
        <f aca="false">0.03*H654</f>
        <v>657.63</v>
      </c>
      <c r="H654" s="190" t="n">
        <f aca="false">SUM(H616:H643)</f>
        <v>21921</v>
      </c>
      <c r="I654" s="190" t="n">
        <f aca="false">SUM(I616:I647)</f>
        <v>11966.559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76" t="s">
        <v>724</v>
      </c>
      <c r="C657" s="32" t="n">
        <f aca="false">H657+E657</f>
        <v>2243.79</v>
      </c>
      <c r="D657" s="126"/>
      <c r="E657" s="32" t="n">
        <f aca="false">F657+G657</f>
        <v>146.79</v>
      </c>
      <c r="F657" s="32" t="n">
        <f aca="false">0.04*T657</f>
        <v>83.88</v>
      </c>
      <c r="G657" s="32" t="n">
        <f aca="false">0.03*T657</f>
        <v>62.91</v>
      </c>
      <c r="H657" s="32" t="n">
        <f aca="false">T657</f>
        <v>2097</v>
      </c>
      <c r="I657" s="32" t="n">
        <f aca="false">H657*0.5</f>
        <v>1048.5</v>
      </c>
      <c r="J657" s="37"/>
      <c r="K657" s="37"/>
      <c r="L657" s="37"/>
      <c r="M657" s="37"/>
      <c r="N657" s="37"/>
      <c r="O657" s="126" t="n">
        <v>44901</v>
      </c>
      <c r="P657" s="126" t="n">
        <v>46998</v>
      </c>
      <c r="Q657" s="126"/>
      <c r="R657" s="126"/>
      <c r="S657" s="126" t="n">
        <v>1</v>
      </c>
      <c r="T657" s="32" t="n">
        <f aca="false">(P657-O657)*S657</f>
        <v>2097</v>
      </c>
      <c r="U657" s="418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3" t="s">
        <v>727</v>
      </c>
      <c r="C658" s="198" t="n">
        <f aca="false">H658+E658</f>
        <v>2912.54</v>
      </c>
      <c r="D658" s="197"/>
      <c r="E658" s="198" t="n">
        <f aca="false">F658+G658</f>
        <v>190.54</v>
      </c>
      <c r="F658" s="198" t="n">
        <f aca="false">0.04*T658</f>
        <v>108.88</v>
      </c>
      <c r="G658" s="198" t="n">
        <f aca="false">0.03*T658</f>
        <v>81.66</v>
      </c>
      <c r="H658" s="198" t="n">
        <f aca="false">T658</f>
        <v>2722</v>
      </c>
      <c r="I658" s="198" t="n">
        <f aca="false">H658*0.5</f>
        <v>1361</v>
      </c>
      <c r="J658" s="63"/>
      <c r="K658" s="63"/>
      <c r="L658" s="63"/>
      <c r="M658" s="63"/>
      <c r="N658" s="63"/>
      <c r="O658" s="197" t="n">
        <v>113898</v>
      </c>
      <c r="P658" s="197" t="n">
        <v>116620</v>
      </c>
      <c r="Q658" s="138"/>
      <c r="R658" s="710"/>
      <c r="S658" s="197" t="n">
        <v>1</v>
      </c>
      <c r="T658" s="198" t="n">
        <f aca="false">(P658-O658)*S658</f>
        <v>2722</v>
      </c>
      <c r="U658" s="378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3"/>
      <c r="C659" s="198" t="n">
        <f aca="false">H659+E659</f>
        <v>356.31</v>
      </c>
      <c r="D659" s="197"/>
      <c r="E659" s="198" t="n">
        <f aca="false">F659+G659</f>
        <v>23.31</v>
      </c>
      <c r="F659" s="198" t="n">
        <f aca="false">0.04*T659</f>
        <v>13.32</v>
      </c>
      <c r="G659" s="198" t="n">
        <f aca="false">0.03*T659</f>
        <v>9.99</v>
      </c>
      <c r="H659" s="198" t="n">
        <f aca="false">T659</f>
        <v>333</v>
      </c>
      <c r="I659" s="198" t="n">
        <f aca="false">H659*0.5</f>
        <v>166.5</v>
      </c>
      <c r="J659" s="63"/>
      <c r="K659" s="63"/>
      <c r="L659" s="63"/>
      <c r="M659" s="63"/>
      <c r="N659" s="63"/>
      <c r="O659" s="197" t="n">
        <v>50395</v>
      </c>
      <c r="P659" s="197" t="n">
        <v>50728</v>
      </c>
      <c r="Q659" s="138"/>
      <c r="R659" s="710"/>
      <c r="S659" s="197" t="n">
        <v>1</v>
      </c>
      <c r="T659" s="198" t="n">
        <f aca="false">(P659-O659)*S659</f>
        <v>333</v>
      </c>
      <c r="U659" s="418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143.38</v>
      </c>
      <c r="D660" s="126"/>
      <c r="E660" s="32" t="n">
        <f aca="false">F660+G660</f>
        <v>9.38</v>
      </c>
      <c r="F660" s="32" t="n">
        <f aca="false">0.04*T660</f>
        <v>5.36</v>
      </c>
      <c r="G660" s="32" t="n">
        <f aca="false">0.03*T660</f>
        <v>4.02</v>
      </c>
      <c r="H660" s="32" t="n">
        <f aca="false">T660</f>
        <v>134</v>
      </c>
      <c r="I660" s="32" t="n">
        <f aca="false">H660*0.5</f>
        <v>67</v>
      </c>
      <c r="J660" s="63"/>
      <c r="K660" s="63"/>
      <c r="L660" s="63"/>
      <c r="M660" s="63"/>
      <c r="N660" s="63"/>
      <c r="O660" s="126" t="n">
        <v>15863</v>
      </c>
      <c r="P660" s="126" t="n">
        <v>15997</v>
      </c>
      <c r="Q660" s="138"/>
      <c r="R660" s="139"/>
      <c r="S660" s="126" t="n">
        <v>1</v>
      </c>
      <c r="T660" s="32" t="n">
        <f aca="false">(P660-O660)*S660</f>
        <v>134</v>
      </c>
      <c r="U660" s="418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254.66</v>
      </c>
      <c r="D661" s="126"/>
      <c r="E661" s="32" t="n">
        <f aca="false">F661+G661</f>
        <v>16.66</v>
      </c>
      <c r="F661" s="32" t="n">
        <f aca="false">0.04*T661</f>
        <v>9.52</v>
      </c>
      <c r="G661" s="32" t="n">
        <f aca="false">0.03*T661</f>
        <v>7.14</v>
      </c>
      <c r="H661" s="32" t="n">
        <f aca="false">T661</f>
        <v>238</v>
      </c>
      <c r="I661" s="32" t="n">
        <f aca="false">H661*0.5</f>
        <v>119</v>
      </c>
      <c r="J661" s="63"/>
      <c r="K661" s="63"/>
      <c r="L661" s="63"/>
      <c r="M661" s="63"/>
      <c r="N661" s="63"/>
      <c r="O661" s="126" t="n">
        <v>18318</v>
      </c>
      <c r="P661" s="126" t="n">
        <v>18556</v>
      </c>
      <c r="Q661" s="138"/>
      <c r="R661" s="139"/>
      <c r="S661" s="126" t="n">
        <v>1</v>
      </c>
      <c r="T661" s="32" t="n">
        <f aca="false">(P661-O661)*S661</f>
        <v>238</v>
      </c>
      <c r="U661" s="418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235.4</v>
      </c>
      <c r="D662" s="126"/>
      <c r="E662" s="32" t="n">
        <f aca="false">F662+G662</f>
        <v>15.4</v>
      </c>
      <c r="F662" s="32" t="n">
        <f aca="false">0.04*T662</f>
        <v>8.8</v>
      </c>
      <c r="G662" s="32" t="n">
        <f aca="false">0.03*T662</f>
        <v>6.6</v>
      </c>
      <c r="H662" s="32" t="n">
        <f aca="false">T662</f>
        <v>220</v>
      </c>
      <c r="I662" s="32" t="n">
        <f aca="false">H662*0.5</f>
        <v>110</v>
      </c>
      <c r="J662" s="63"/>
      <c r="K662" s="63"/>
      <c r="L662" s="63"/>
      <c r="M662" s="63"/>
      <c r="N662" s="63"/>
      <c r="O662" s="126" t="n">
        <v>18176</v>
      </c>
      <c r="P662" s="126" t="n">
        <v>18396</v>
      </c>
      <c r="Q662" s="138"/>
      <c r="R662" s="139"/>
      <c r="S662" s="126" t="n">
        <v>1</v>
      </c>
      <c r="T662" s="32" t="n">
        <f aca="false">(P662-O662)*S662</f>
        <v>220</v>
      </c>
      <c r="U662" s="418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241.82</v>
      </c>
      <c r="D663" s="126"/>
      <c r="E663" s="32" t="n">
        <f aca="false">F663+G663</f>
        <v>15.82</v>
      </c>
      <c r="F663" s="32" t="n">
        <f aca="false">0.04*T663</f>
        <v>9.04</v>
      </c>
      <c r="G663" s="32" t="n">
        <f aca="false">0.03*T663</f>
        <v>6.78</v>
      </c>
      <c r="H663" s="32" t="n">
        <f aca="false">T663</f>
        <v>226</v>
      </c>
      <c r="I663" s="32" t="n">
        <f aca="false">H663*0.5</f>
        <v>113</v>
      </c>
      <c r="J663" s="63"/>
      <c r="K663" s="63"/>
      <c r="L663" s="63"/>
      <c r="M663" s="63"/>
      <c r="N663" s="63"/>
      <c r="O663" s="126" t="n">
        <v>21587</v>
      </c>
      <c r="P663" s="126" t="n">
        <v>21813</v>
      </c>
      <c r="Q663" s="138"/>
      <c r="R663" s="139"/>
      <c r="S663" s="126" t="n">
        <v>1</v>
      </c>
      <c r="T663" s="32" t="n">
        <f aca="false">(P663-O663)*S663</f>
        <v>226</v>
      </c>
      <c r="U663" s="418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171.2</v>
      </c>
      <c r="D664" s="126"/>
      <c r="E664" s="32" t="n">
        <f aca="false">F664+G664</f>
        <v>11.2</v>
      </c>
      <c r="F664" s="32" t="n">
        <f aca="false">0.04*T664</f>
        <v>6.4</v>
      </c>
      <c r="G664" s="32" t="n">
        <f aca="false">0.03*T664</f>
        <v>4.8</v>
      </c>
      <c r="H664" s="32" t="n">
        <f aca="false">T664</f>
        <v>160</v>
      </c>
      <c r="I664" s="32" t="n">
        <f aca="false">H664*0.5</f>
        <v>80</v>
      </c>
      <c r="J664" s="63"/>
      <c r="K664" s="63"/>
      <c r="L664" s="63"/>
      <c r="M664" s="63"/>
      <c r="N664" s="63"/>
      <c r="O664" s="126" t="n">
        <v>21024</v>
      </c>
      <c r="P664" s="126" t="n">
        <v>21184</v>
      </c>
      <c r="Q664" s="138"/>
      <c r="R664" s="139"/>
      <c r="S664" s="126" t="n">
        <v>1</v>
      </c>
      <c r="T664" s="32" t="n">
        <f aca="false">(P664-O664)*S664</f>
        <v>160</v>
      </c>
      <c r="U664" s="418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64" t="s">
        <v>740</v>
      </c>
      <c r="C665" s="32" t="n">
        <f aca="false">H665+E665</f>
        <v>593.85</v>
      </c>
      <c r="D665" s="126"/>
      <c r="E665" s="32" t="n">
        <f aca="false">F665+G665</f>
        <v>38.85</v>
      </c>
      <c r="F665" s="32" t="n">
        <f aca="false">0.04*T665</f>
        <v>22.2</v>
      </c>
      <c r="G665" s="32" t="n">
        <f aca="false">0.03*T665</f>
        <v>16.65</v>
      </c>
      <c r="H665" s="32" t="n">
        <f aca="false">T665</f>
        <v>555</v>
      </c>
      <c r="I665" s="32" t="n">
        <f aca="false">H665*0.5</f>
        <v>277.5</v>
      </c>
      <c r="J665" s="63"/>
      <c r="K665" s="63"/>
      <c r="L665" s="63"/>
      <c r="M665" s="63"/>
      <c r="N665" s="63"/>
      <c r="O665" s="126" t="n">
        <v>36395</v>
      </c>
      <c r="P665" s="126" t="n">
        <v>36950</v>
      </c>
      <c r="Q665" s="138"/>
      <c r="R665" s="139"/>
      <c r="S665" s="126" t="n">
        <v>1</v>
      </c>
      <c r="T665" s="32" t="n">
        <f aca="false">(P665-O665)*S665</f>
        <v>555</v>
      </c>
      <c r="U665" s="418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64"/>
      <c r="C666" s="32" t="n">
        <f aca="false">H666+E666</f>
        <v>139.1</v>
      </c>
      <c r="D666" s="126"/>
      <c r="E666" s="32" t="n">
        <f aca="false">F666+G666</f>
        <v>9.1</v>
      </c>
      <c r="F666" s="32" t="n">
        <f aca="false">0.04*T666</f>
        <v>5.2</v>
      </c>
      <c r="G666" s="32" t="n">
        <f aca="false">0.03*T666</f>
        <v>3.9</v>
      </c>
      <c r="H666" s="32" t="n">
        <f aca="false">T666</f>
        <v>130</v>
      </c>
      <c r="I666" s="32" t="n">
        <f aca="false">H666*0.5</f>
        <v>65</v>
      </c>
      <c r="J666" s="63"/>
      <c r="K666" s="63"/>
      <c r="L666" s="63"/>
      <c r="M666" s="63"/>
      <c r="N666" s="63"/>
      <c r="O666" s="126" t="n">
        <v>9760</v>
      </c>
      <c r="P666" s="126" t="n">
        <v>9890</v>
      </c>
      <c r="Q666" s="138"/>
      <c r="R666" s="139"/>
      <c r="S666" s="126" t="n">
        <v>1</v>
      </c>
      <c r="T666" s="32" t="n">
        <f aca="false">(P666-O666)*S666</f>
        <v>130</v>
      </c>
      <c r="U666" s="418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1098.89</v>
      </c>
      <c r="D667" s="126"/>
      <c r="E667" s="32" t="n">
        <f aca="false">F667+G667</f>
        <v>71.89</v>
      </c>
      <c r="F667" s="32" t="n">
        <f aca="false">0.04*T667</f>
        <v>41.08</v>
      </c>
      <c r="G667" s="32" t="n">
        <f aca="false">0.03*T667</f>
        <v>30.81</v>
      </c>
      <c r="H667" s="32" t="n">
        <f aca="false">T667</f>
        <v>1027</v>
      </c>
      <c r="I667" s="32" t="n">
        <f aca="false">H667*0.5</f>
        <v>513.5</v>
      </c>
      <c r="J667" s="63"/>
      <c r="K667" s="63"/>
      <c r="L667" s="63"/>
      <c r="M667" s="63"/>
      <c r="N667" s="63"/>
      <c r="O667" s="126" t="n">
        <v>89917</v>
      </c>
      <c r="P667" s="126" t="n">
        <v>90944</v>
      </c>
      <c r="Q667" s="138"/>
      <c r="R667" s="139"/>
      <c r="S667" s="126" t="n">
        <v>1</v>
      </c>
      <c r="T667" s="32" t="n">
        <f aca="false">(P667-O667)*S667</f>
        <v>1027</v>
      </c>
      <c r="U667" s="418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478.29</v>
      </c>
      <c r="D668" s="126"/>
      <c r="E668" s="32" t="n">
        <f aca="false">F668+G668</f>
        <v>31.29</v>
      </c>
      <c r="F668" s="32" t="n">
        <f aca="false">0.04*T668</f>
        <v>17.88</v>
      </c>
      <c r="G668" s="32" t="n">
        <f aca="false">0.03*T668</f>
        <v>13.41</v>
      </c>
      <c r="H668" s="32" t="n">
        <f aca="false">T668</f>
        <v>447</v>
      </c>
      <c r="I668" s="32" t="n">
        <f aca="false">H668*0.5</f>
        <v>223.5</v>
      </c>
      <c r="J668" s="63"/>
      <c r="K668" s="63"/>
      <c r="L668" s="63"/>
      <c r="M668" s="63"/>
      <c r="N668" s="63"/>
      <c r="O668" s="126" t="n">
        <v>41921</v>
      </c>
      <c r="P668" s="126" t="n">
        <v>42368</v>
      </c>
      <c r="Q668" s="138"/>
      <c r="R668" s="139"/>
      <c r="S668" s="126" t="n">
        <v>1</v>
      </c>
      <c r="T668" s="32" t="n">
        <f aca="false">(P668-O668)*S668</f>
        <v>447</v>
      </c>
      <c r="U668" s="418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78.11</v>
      </c>
      <c r="D669" s="126"/>
      <c r="E669" s="32" t="n">
        <f aca="false">F669+G669</f>
        <v>5.11</v>
      </c>
      <c r="F669" s="32" t="n">
        <f aca="false">0.04*T669</f>
        <v>2.92</v>
      </c>
      <c r="G669" s="32" t="n">
        <f aca="false">0.03*T669</f>
        <v>2.19</v>
      </c>
      <c r="H669" s="32" t="n">
        <f aca="false">T669</f>
        <v>73</v>
      </c>
      <c r="I669" s="32" t="n">
        <f aca="false">H669*0.5</f>
        <v>36.5</v>
      </c>
      <c r="J669" s="63"/>
      <c r="K669" s="63"/>
      <c r="L669" s="63"/>
      <c r="M669" s="63"/>
      <c r="N669" s="63"/>
      <c r="O669" s="126" t="n">
        <v>9452</v>
      </c>
      <c r="P669" s="126" t="n">
        <v>9525</v>
      </c>
      <c r="Q669" s="138"/>
      <c r="R669" s="139"/>
      <c r="S669" s="126" t="n">
        <v>1</v>
      </c>
      <c r="T669" s="32" t="n">
        <f aca="false">(P669-O669)*S669</f>
        <v>73</v>
      </c>
      <c r="U669" s="418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514.67</v>
      </c>
      <c r="D671" s="126"/>
      <c r="E671" s="32" t="n">
        <f aca="false">F671+G671</f>
        <v>33.67</v>
      </c>
      <c r="F671" s="32" t="n">
        <f aca="false">0.04*T671</f>
        <v>19.24</v>
      </c>
      <c r="G671" s="32" t="n">
        <f aca="false">0.03*T671</f>
        <v>14.43</v>
      </c>
      <c r="H671" s="32" t="n">
        <f aca="false">T671</f>
        <v>481</v>
      </c>
      <c r="I671" s="32" t="n">
        <f aca="false">H671*0.5</f>
        <v>240.5</v>
      </c>
      <c r="J671" s="63"/>
      <c r="K671" s="63"/>
      <c r="L671" s="63"/>
      <c r="M671" s="63"/>
      <c r="N671" s="63"/>
      <c r="O671" s="126" t="n">
        <v>23920</v>
      </c>
      <c r="P671" s="126" t="n">
        <v>24401</v>
      </c>
      <c r="Q671" s="138"/>
      <c r="R671" s="139"/>
      <c r="S671" s="126" t="n">
        <v>1</v>
      </c>
      <c r="T671" s="32" t="n">
        <f aca="false">(P671-O671)*S671</f>
        <v>481</v>
      </c>
      <c r="U671" s="418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1230.5</v>
      </c>
      <c r="D672" s="126"/>
      <c r="E672" s="32" t="n">
        <f aca="false">F672+G672</f>
        <v>80.5</v>
      </c>
      <c r="F672" s="32" t="n">
        <f aca="false">0.04*T672</f>
        <v>46</v>
      </c>
      <c r="G672" s="32" t="n">
        <f aca="false">0.03*T672</f>
        <v>34.5</v>
      </c>
      <c r="H672" s="32" t="n">
        <f aca="false">T672</f>
        <v>1150</v>
      </c>
      <c r="I672" s="32" t="n">
        <f aca="false">H672*0.5</f>
        <v>575</v>
      </c>
      <c r="J672" s="63"/>
      <c r="K672" s="63"/>
      <c r="L672" s="63"/>
      <c r="M672" s="63"/>
      <c r="N672" s="63"/>
      <c r="O672" s="126" t="n">
        <v>11978</v>
      </c>
      <c r="P672" s="126" t="n">
        <v>13128</v>
      </c>
      <c r="Q672" s="138"/>
      <c r="R672" s="139"/>
      <c r="S672" s="126" t="n">
        <v>1</v>
      </c>
      <c r="T672" s="32" t="n">
        <f aca="false">(P672-O672)*S672</f>
        <v>1150</v>
      </c>
      <c r="U672" s="418" t="s">
        <v>1061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916</v>
      </c>
      <c r="C673" s="32" t="n">
        <f aca="false">H673+E673</f>
        <v>269.64</v>
      </c>
      <c r="D673" s="126"/>
      <c r="E673" s="32" t="n">
        <f aca="false">F673+G673</f>
        <v>17.64</v>
      </c>
      <c r="F673" s="32" t="n">
        <f aca="false">0.04*T673</f>
        <v>10.08</v>
      </c>
      <c r="G673" s="32" t="n">
        <f aca="false">0.03*T673</f>
        <v>7.56</v>
      </c>
      <c r="H673" s="32" t="n">
        <f aca="false">T673</f>
        <v>252</v>
      </c>
      <c r="I673" s="32" t="n">
        <f aca="false">H673*0.5</f>
        <v>126</v>
      </c>
      <c r="J673" s="63"/>
      <c r="K673" s="63"/>
      <c r="L673" s="63"/>
      <c r="M673" s="63"/>
      <c r="N673" s="63"/>
      <c r="O673" s="126" t="n">
        <v>16819</v>
      </c>
      <c r="P673" s="126" t="n">
        <v>17071</v>
      </c>
      <c r="Q673" s="138"/>
      <c r="R673" s="139"/>
      <c r="S673" s="126" t="n">
        <v>1</v>
      </c>
      <c r="T673" s="32" t="n">
        <f aca="false">(P673-O673)*S673</f>
        <v>252</v>
      </c>
      <c r="U673" s="418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317.79</v>
      </c>
      <c r="D674" s="126"/>
      <c r="E674" s="32" t="n">
        <f aca="false">F674+G674</f>
        <v>20.79</v>
      </c>
      <c r="F674" s="32" t="n">
        <f aca="false">0.04*T674</f>
        <v>11.88</v>
      </c>
      <c r="G674" s="32" t="n">
        <f aca="false">0.03*T674</f>
        <v>8.91</v>
      </c>
      <c r="H674" s="32" t="n">
        <f aca="false">T674</f>
        <v>297</v>
      </c>
      <c r="I674" s="32" t="n">
        <f aca="false">H674*0.5</f>
        <v>148.5</v>
      </c>
      <c r="J674" s="63"/>
      <c r="K674" s="63"/>
      <c r="L674" s="63"/>
      <c r="M674" s="63"/>
      <c r="N674" s="63"/>
      <c r="O674" s="126" t="n">
        <v>45425</v>
      </c>
      <c r="P674" s="126" t="n">
        <v>45722</v>
      </c>
      <c r="Q674" s="138"/>
      <c r="R674" s="139"/>
      <c r="S674" s="126" t="n">
        <v>1</v>
      </c>
      <c r="T674" s="32" t="n">
        <f aca="false">(P674-O674)*S674</f>
        <v>297</v>
      </c>
      <c r="U674" s="418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358.45</v>
      </c>
      <c r="D675" s="126"/>
      <c r="E675" s="32" t="n">
        <f aca="false">F675+G675</f>
        <v>23.45</v>
      </c>
      <c r="F675" s="32" t="n">
        <f aca="false">0.04*T675</f>
        <v>13.4</v>
      </c>
      <c r="G675" s="32" t="n">
        <f aca="false">0.03*T675</f>
        <v>10.05</v>
      </c>
      <c r="H675" s="32" t="n">
        <f aca="false">T675</f>
        <v>335</v>
      </c>
      <c r="I675" s="32" t="n">
        <f aca="false">H675*0.5</f>
        <v>167.5</v>
      </c>
      <c r="J675" s="63"/>
      <c r="K675" s="63"/>
      <c r="L675" s="63"/>
      <c r="M675" s="63"/>
      <c r="N675" s="63"/>
      <c r="O675" s="126" t="n">
        <v>24042</v>
      </c>
      <c r="P675" s="126" t="n">
        <v>24377</v>
      </c>
      <c r="Q675" s="138"/>
      <c r="R675" s="139"/>
      <c r="S675" s="126" t="n">
        <v>1</v>
      </c>
      <c r="T675" s="32" t="n">
        <f aca="false">(P675-O675)*S675</f>
        <v>335</v>
      </c>
      <c r="U675" s="418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409.81</v>
      </c>
      <c r="D676" s="126"/>
      <c r="E676" s="32" t="n">
        <f aca="false">F676+G676</f>
        <v>26.81</v>
      </c>
      <c r="F676" s="32" t="n">
        <f aca="false">0.04*T676</f>
        <v>15.32</v>
      </c>
      <c r="G676" s="32" t="n">
        <f aca="false">0.03*T676</f>
        <v>11.49</v>
      </c>
      <c r="H676" s="32" t="n">
        <f aca="false">T676</f>
        <v>383</v>
      </c>
      <c r="I676" s="32" t="n">
        <f aca="false">H676*0.5</f>
        <v>191.5</v>
      </c>
      <c r="J676" s="63"/>
      <c r="K676" s="63"/>
      <c r="L676" s="63"/>
      <c r="M676" s="63"/>
      <c r="N676" s="63"/>
      <c r="O676" s="126" t="n">
        <v>35364</v>
      </c>
      <c r="P676" s="126" t="n">
        <v>35747</v>
      </c>
      <c r="Q676" s="138"/>
      <c r="R676" s="139"/>
      <c r="S676" s="126" t="n">
        <v>1</v>
      </c>
      <c r="T676" s="32" t="n">
        <f aca="false">(P676-O676)*S676</f>
        <v>383</v>
      </c>
      <c r="U676" s="418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949.09</v>
      </c>
      <c r="D678" s="126"/>
      <c r="E678" s="32" t="n">
        <f aca="false">F678+G678</f>
        <v>62.09</v>
      </c>
      <c r="F678" s="32" t="n">
        <f aca="false">0.04*T678</f>
        <v>35.48</v>
      </c>
      <c r="G678" s="32" t="n">
        <f aca="false">0.03*T678</f>
        <v>26.61</v>
      </c>
      <c r="H678" s="32" t="n">
        <f aca="false">T678</f>
        <v>887</v>
      </c>
      <c r="I678" s="32" t="n">
        <f aca="false">H678*0.5</f>
        <v>443.5</v>
      </c>
      <c r="J678" s="63"/>
      <c r="K678" s="63"/>
      <c r="L678" s="63"/>
      <c r="M678" s="63"/>
      <c r="N678" s="63"/>
      <c r="O678" s="126" t="n">
        <v>59007</v>
      </c>
      <c r="P678" s="126" t="n">
        <v>59894</v>
      </c>
      <c r="Q678" s="138"/>
      <c r="R678" s="139"/>
      <c r="S678" s="126" t="n">
        <v>1</v>
      </c>
      <c r="T678" s="32" t="n">
        <f aca="false">(P678-O678)*S678</f>
        <v>887</v>
      </c>
      <c r="U678" s="418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1354.62</v>
      </c>
      <c r="D679" s="32"/>
      <c r="E679" s="32" t="n">
        <f aca="false">F679+G679</f>
        <v>88.62</v>
      </c>
      <c r="F679" s="32" t="n">
        <f aca="false">0.04*H679</f>
        <v>50.64</v>
      </c>
      <c r="G679" s="32" t="n">
        <f aca="false">0.03*H679</f>
        <v>37.98</v>
      </c>
      <c r="H679" s="32" t="n">
        <f aca="false">T679</f>
        <v>1266</v>
      </c>
      <c r="I679" s="32" t="n">
        <f aca="false">0.5*C679</f>
        <v>677.31</v>
      </c>
      <c r="J679" s="35"/>
      <c r="K679" s="35"/>
      <c r="L679" s="35"/>
      <c r="M679" s="35"/>
      <c r="N679" s="35"/>
      <c r="O679" s="32" t="n">
        <v>74010</v>
      </c>
      <c r="P679" s="32" t="n">
        <v>75276</v>
      </c>
      <c r="Q679" s="36"/>
      <c r="R679" s="501"/>
      <c r="S679" s="32" t="n">
        <v>1</v>
      </c>
      <c r="T679" s="32" t="n">
        <f aca="false">(P679-O679)*S679</f>
        <v>1266</v>
      </c>
      <c r="U679" s="418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1098</v>
      </c>
      <c r="C680" s="32" t="n">
        <f aca="false">H680+E680</f>
        <v>1511.91</v>
      </c>
      <c r="D680" s="126"/>
      <c r="E680" s="32" t="n">
        <f aca="false">F680+G680</f>
        <v>98.91</v>
      </c>
      <c r="F680" s="32" t="n">
        <f aca="false">0.04*T680</f>
        <v>56.52</v>
      </c>
      <c r="G680" s="32" t="n">
        <f aca="false">0.03*T680</f>
        <v>42.39</v>
      </c>
      <c r="H680" s="32" t="n">
        <f aca="false">T680</f>
        <v>1413</v>
      </c>
      <c r="I680" s="32" t="n">
        <f aca="false">H680*0.5</f>
        <v>706.5</v>
      </c>
      <c r="J680" s="63"/>
      <c r="K680" s="63"/>
      <c r="L680" s="63"/>
      <c r="M680" s="63"/>
      <c r="N680" s="63"/>
      <c r="O680" s="126" t="n">
        <v>43134</v>
      </c>
      <c r="P680" s="126" t="n">
        <v>44547</v>
      </c>
      <c r="Q680" s="138"/>
      <c r="R680" s="139"/>
      <c r="S680" s="126" t="n">
        <v>1</v>
      </c>
      <c r="T680" s="32" t="n">
        <f aca="false">(P680-O680)*S680</f>
        <v>1413</v>
      </c>
      <c r="U680" s="418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627.02</v>
      </c>
      <c r="D681" s="126"/>
      <c r="E681" s="32" t="n">
        <f aca="false">F681+G681</f>
        <v>41.02</v>
      </c>
      <c r="F681" s="32" t="n">
        <f aca="false">0.04*T681</f>
        <v>23.44</v>
      </c>
      <c r="G681" s="32" t="n">
        <f aca="false">0.03*T681</f>
        <v>17.58</v>
      </c>
      <c r="H681" s="32" t="n">
        <f aca="false">T681</f>
        <v>586</v>
      </c>
      <c r="I681" s="32" t="n">
        <f aca="false">H681*0.5</f>
        <v>293</v>
      </c>
      <c r="J681" s="63"/>
      <c r="K681" s="63"/>
      <c r="L681" s="63"/>
      <c r="M681" s="63"/>
      <c r="N681" s="63"/>
      <c r="O681" s="126" t="n">
        <v>55734</v>
      </c>
      <c r="P681" s="126" t="n">
        <v>56320</v>
      </c>
      <c r="Q681" s="138"/>
      <c r="R681" s="139"/>
      <c r="S681" s="126" t="n">
        <v>1</v>
      </c>
      <c r="T681" s="32" t="n">
        <f aca="false">(P681-O681)*S681</f>
        <v>586</v>
      </c>
      <c r="U681" s="418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963</v>
      </c>
      <c r="D682" s="126"/>
      <c r="E682" s="32" t="n">
        <f aca="false">F682+G682</f>
        <v>63</v>
      </c>
      <c r="F682" s="32" t="n">
        <f aca="false">0.04*T682</f>
        <v>36</v>
      </c>
      <c r="G682" s="32" t="n">
        <f aca="false">0.03*T682</f>
        <v>27</v>
      </c>
      <c r="H682" s="32" t="n">
        <f aca="false">T682</f>
        <v>900</v>
      </c>
      <c r="I682" s="32" t="n">
        <f aca="false">H682*0.5</f>
        <v>450</v>
      </c>
      <c r="J682" s="63"/>
      <c r="K682" s="63"/>
      <c r="L682" s="63"/>
      <c r="M682" s="63"/>
      <c r="N682" s="63"/>
      <c r="O682" s="126" t="n">
        <v>178128</v>
      </c>
      <c r="P682" s="126" t="n">
        <v>179028</v>
      </c>
      <c r="Q682" s="138"/>
      <c r="R682" s="139"/>
      <c r="S682" s="126" t="n">
        <v>1</v>
      </c>
      <c r="T682" s="32" t="n">
        <f aca="false">(P682-O682)*S682</f>
        <v>900</v>
      </c>
      <c r="U682" s="418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766.12</v>
      </c>
      <c r="D683" s="126"/>
      <c r="E683" s="32" t="n">
        <f aca="false">F683+G683</f>
        <v>50.12</v>
      </c>
      <c r="F683" s="32" t="n">
        <f aca="false">0.04*T683</f>
        <v>28.64</v>
      </c>
      <c r="G683" s="32" t="n">
        <f aca="false">0.03*T683</f>
        <v>21.48</v>
      </c>
      <c r="H683" s="32" t="n">
        <f aca="false">T683</f>
        <v>716</v>
      </c>
      <c r="I683" s="32" t="n">
        <f aca="false">H683*0.5</f>
        <v>358</v>
      </c>
      <c r="J683" s="35"/>
      <c r="K683" s="35"/>
      <c r="L683" s="35"/>
      <c r="M683" s="35"/>
      <c r="N683" s="35"/>
      <c r="O683" s="32" t="n">
        <v>58000</v>
      </c>
      <c r="P683" s="32" t="n">
        <v>58716</v>
      </c>
      <c r="Q683" s="427"/>
      <c r="R683" s="139"/>
      <c r="S683" s="69" t="n">
        <v>1</v>
      </c>
      <c r="T683" s="32" t="n">
        <f aca="false">(P683-O683)*S683</f>
        <v>716</v>
      </c>
      <c r="U683" s="418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362.73</v>
      </c>
      <c r="D684" s="126"/>
      <c r="E684" s="32" t="n">
        <f aca="false">F684+G684</f>
        <v>23.73</v>
      </c>
      <c r="F684" s="32" t="n">
        <f aca="false">0.04*T684</f>
        <v>13.56</v>
      </c>
      <c r="G684" s="32" t="n">
        <f aca="false">0.03*T684</f>
        <v>10.17</v>
      </c>
      <c r="H684" s="32" t="n">
        <f aca="false">T684</f>
        <v>339</v>
      </c>
      <c r="I684" s="32" t="n">
        <f aca="false">H684*0.5</f>
        <v>169.5</v>
      </c>
      <c r="J684" s="35"/>
      <c r="K684" s="35"/>
      <c r="L684" s="35"/>
      <c r="M684" s="35"/>
      <c r="N684" s="35"/>
      <c r="O684" s="32" t="n">
        <v>33298</v>
      </c>
      <c r="P684" s="32" t="n">
        <v>33637</v>
      </c>
      <c r="Q684" s="427"/>
      <c r="R684" s="139"/>
      <c r="S684" s="69" t="n">
        <v>1</v>
      </c>
      <c r="T684" s="32" t="n">
        <f aca="false">(P684-O684)*S684</f>
        <v>339</v>
      </c>
      <c r="U684" s="418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314.58</v>
      </c>
      <c r="D685" s="126"/>
      <c r="E685" s="32" t="n">
        <f aca="false">F685+G685</f>
        <v>20.58</v>
      </c>
      <c r="F685" s="32" t="n">
        <f aca="false">0.04*T685</f>
        <v>11.76</v>
      </c>
      <c r="G685" s="32" t="n">
        <f aca="false">0.03*T685</f>
        <v>8.82</v>
      </c>
      <c r="H685" s="32" t="n">
        <f aca="false">T685</f>
        <v>294</v>
      </c>
      <c r="I685" s="32" t="n">
        <f aca="false">H685*0.5</f>
        <v>147</v>
      </c>
      <c r="J685" s="35"/>
      <c r="K685" s="35"/>
      <c r="L685" s="35"/>
      <c r="M685" s="35"/>
      <c r="N685" s="35"/>
      <c r="O685" s="32" t="n">
        <v>16753</v>
      </c>
      <c r="P685" s="32" t="n">
        <v>17047</v>
      </c>
      <c r="Q685" s="427"/>
      <c r="R685" s="139"/>
      <c r="S685" s="69" t="n">
        <v>1</v>
      </c>
      <c r="T685" s="32" t="n">
        <f aca="false">(P685-O685)*S685</f>
        <v>294</v>
      </c>
      <c r="U685" s="418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 t="s">
        <v>1076</v>
      </c>
      <c r="C686" s="32" t="n">
        <f aca="false">H686+E686</f>
        <v>1029.34</v>
      </c>
      <c r="D686" s="126"/>
      <c r="E686" s="32" t="n">
        <f aca="false">F686+G686</f>
        <v>67.34</v>
      </c>
      <c r="F686" s="32" t="n">
        <f aca="false">0.04*T686</f>
        <v>38.48</v>
      </c>
      <c r="G686" s="32" t="n">
        <f aca="false">0.03*T686</f>
        <v>28.86</v>
      </c>
      <c r="H686" s="32" t="n">
        <f aca="false">T686</f>
        <v>962</v>
      </c>
      <c r="I686" s="32" t="n">
        <f aca="false">H686*0.5</f>
        <v>481</v>
      </c>
      <c r="J686" s="35"/>
      <c r="K686" s="35"/>
      <c r="L686" s="35"/>
      <c r="M686" s="35"/>
      <c r="N686" s="35"/>
      <c r="O686" s="32" t="n">
        <v>242539</v>
      </c>
      <c r="P686" s="32" t="n">
        <v>243501</v>
      </c>
      <c r="Q686" s="427"/>
      <c r="R686" s="139"/>
      <c r="S686" s="69" t="n">
        <v>1</v>
      </c>
      <c r="T686" s="32" t="n">
        <f aca="false">(P686-O686)*S686</f>
        <v>962</v>
      </c>
      <c r="U686" s="418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41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41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43048</v>
      </c>
      <c r="P689" s="32" t="n">
        <v>43618</v>
      </c>
      <c r="Q689" s="427"/>
      <c r="R689" s="139"/>
      <c r="S689" s="69" t="n">
        <v>1</v>
      </c>
      <c r="T689" s="32" t="n">
        <f aca="false">(P689-O689)*S689</f>
        <v>570</v>
      </c>
      <c r="U689" s="418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3" t="s">
        <v>786</v>
      </c>
      <c r="C692" s="32" t="n">
        <f aca="false">H692+E692</f>
        <v>1899.25</v>
      </c>
      <c r="D692" s="126"/>
      <c r="E692" s="32" t="n">
        <f aca="false">F692+G692</f>
        <v>124.25</v>
      </c>
      <c r="F692" s="32" t="n">
        <f aca="false">0.04*T692</f>
        <v>71</v>
      </c>
      <c r="G692" s="32" t="n">
        <f aca="false">0.03*T692</f>
        <v>53.25</v>
      </c>
      <c r="H692" s="32" t="n">
        <f aca="false">T692</f>
        <v>1775</v>
      </c>
      <c r="I692" s="32" t="n">
        <f aca="false">H692*0.5</f>
        <v>887.5</v>
      </c>
      <c r="J692" s="35"/>
      <c r="K692" s="35"/>
      <c r="L692" s="35"/>
      <c r="M692" s="35"/>
      <c r="N692" s="35"/>
      <c r="O692" s="32" t="n">
        <v>23462</v>
      </c>
      <c r="P692" s="32" t="n">
        <v>25237</v>
      </c>
      <c r="Q692" s="427"/>
      <c r="R692" s="139"/>
      <c r="S692" s="69" t="n">
        <v>1</v>
      </c>
      <c r="T692" s="32" t="n">
        <f aca="false">(P692-O692)*S692</f>
        <v>1775</v>
      </c>
      <c r="U692" s="418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3"/>
      <c r="C693" s="32" t="n">
        <f aca="false">H693+E693</f>
        <v>1654.22</v>
      </c>
      <c r="D693" s="126"/>
      <c r="E693" s="32" t="n">
        <f aca="false">F693+G693</f>
        <v>108.22</v>
      </c>
      <c r="F693" s="32" t="n">
        <f aca="false">0.04*T693</f>
        <v>61.84</v>
      </c>
      <c r="G693" s="32" t="n">
        <f aca="false">0.03*T693</f>
        <v>46.38</v>
      </c>
      <c r="H693" s="32" t="n">
        <f aca="false">T693</f>
        <v>1546</v>
      </c>
      <c r="I693" s="32" t="n">
        <f aca="false">H693*0.5</f>
        <v>773</v>
      </c>
      <c r="J693" s="35"/>
      <c r="K693" s="35"/>
      <c r="L693" s="35"/>
      <c r="M693" s="35"/>
      <c r="N693" s="35"/>
      <c r="O693" s="32" t="n">
        <v>33074</v>
      </c>
      <c r="P693" s="32" t="n">
        <v>34620</v>
      </c>
      <c r="Q693" s="427"/>
      <c r="R693" s="139"/>
      <c r="S693" s="69" t="n">
        <v>1</v>
      </c>
      <c r="T693" s="32" t="n">
        <f aca="false">(P693-O693)*S693</f>
        <v>1546</v>
      </c>
      <c r="U693" s="418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7937.26</v>
      </c>
      <c r="D694" s="126"/>
      <c r="E694" s="32" t="n">
        <f aca="false">F694+G694</f>
        <v>519.26</v>
      </c>
      <c r="F694" s="32" t="n">
        <f aca="false">0.04*T694</f>
        <v>296.72</v>
      </c>
      <c r="G694" s="32" t="n">
        <f aca="false">0.03*T694</f>
        <v>222.54</v>
      </c>
      <c r="H694" s="32" t="n">
        <f aca="false">T694</f>
        <v>7418</v>
      </c>
      <c r="I694" s="32" t="n">
        <f aca="false">H694*0.5</f>
        <v>3709</v>
      </c>
      <c r="J694" s="35"/>
      <c r="K694" s="35"/>
      <c r="L694" s="35"/>
      <c r="M694" s="35"/>
      <c r="N694" s="35"/>
      <c r="O694" s="32" t="n">
        <v>92668</v>
      </c>
      <c r="P694" s="32" t="n">
        <v>100086</v>
      </c>
      <c r="Q694" s="427"/>
      <c r="R694" s="139"/>
      <c r="S694" s="69" t="n">
        <v>1</v>
      </c>
      <c r="T694" s="32" t="n">
        <f aca="false">(P694-O694)*S694</f>
        <v>7418</v>
      </c>
      <c r="U694" s="418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28.89</v>
      </c>
      <c r="D696" s="126"/>
      <c r="E696" s="32" t="n">
        <f aca="false">F696+G696</f>
        <v>1.89</v>
      </c>
      <c r="F696" s="32" t="n">
        <f aca="false">0.04*T696</f>
        <v>1.08</v>
      </c>
      <c r="G696" s="32" t="n">
        <f aca="false">0.03*T696</f>
        <v>0.81</v>
      </c>
      <c r="H696" s="32" t="n">
        <f aca="false">T696</f>
        <v>27</v>
      </c>
      <c r="I696" s="32" t="n">
        <f aca="false">H696*0.5</f>
        <v>13.5</v>
      </c>
      <c r="J696" s="35"/>
      <c r="K696" s="35"/>
      <c r="L696" s="35"/>
      <c r="M696" s="35"/>
      <c r="N696" s="35"/>
      <c r="O696" s="32" t="n">
        <v>64667</v>
      </c>
      <c r="P696" s="32" t="n">
        <v>65410</v>
      </c>
      <c r="Q696" s="427"/>
      <c r="R696" s="139"/>
      <c r="S696" s="69" t="n">
        <v>1</v>
      </c>
      <c r="T696" s="32" t="n">
        <f aca="false">(P696-O696)*S696-T683</f>
        <v>27</v>
      </c>
      <c r="U696" s="418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32056.13</v>
      </c>
      <c r="D706" s="465"/>
      <c r="E706" s="190"/>
      <c r="F706" s="190"/>
      <c r="G706" s="190"/>
      <c r="H706" s="190"/>
      <c r="I706" s="190" t="n">
        <f aca="false">SUM(I657:I691)</f>
        <v>9640.81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1056768.78528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169116.297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51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8136</v>
      </c>
      <c r="P719" s="148" t="n">
        <v>8187</v>
      </c>
      <c r="Q719" s="204"/>
      <c r="R719" s="514"/>
      <c r="S719" s="239" t="n">
        <v>1</v>
      </c>
      <c r="T719" s="148" t="n">
        <f aca="false">(P719-O719)*S719</f>
        <v>51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124030</v>
      </c>
      <c r="P720" s="148" t="n">
        <v>124660</v>
      </c>
      <c r="Q720" s="204"/>
      <c r="R720" s="514"/>
      <c r="S720" s="401" t="n">
        <v>1</v>
      </c>
      <c r="T720" s="148" t="n">
        <f aca="false">(P720-O720)*S720</f>
        <v>630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42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14950</v>
      </c>
      <c r="P721" s="148" t="n">
        <v>14992</v>
      </c>
      <c r="Q721" s="204"/>
      <c r="R721" s="514"/>
      <c r="S721" s="401" t="n">
        <v>1</v>
      </c>
      <c r="T721" s="148" t="n">
        <f aca="false">(P721-O721)*S721</f>
        <v>42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1102</v>
      </c>
      <c r="C722" s="190" t="n">
        <f aca="false">P722-O722</f>
        <v>761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90510</v>
      </c>
      <c r="P722" s="149" t="n">
        <v>91271</v>
      </c>
      <c r="Q722" s="204"/>
      <c r="R722" s="514"/>
      <c r="S722" s="401" t="n">
        <v>1</v>
      </c>
      <c r="T722" s="148" t="n">
        <f aca="false">(P722-O722)*S722</f>
        <v>761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153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51242</v>
      </c>
      <c r="P723" s="148" t="n">
        <v>51395</v>
      </c>
      <c r="Q723" s="204"/>
      <c r="R723" s="514"/>
      <c r="S723" s="239" t="n">
        <v>1</v>
      </c>
      <c r="T723" s="148" t="n">
        <f aca="false">(P723-O723)*S723</f>
        <v>153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1103</v>
      </c>
      <c r="C724" s="190" t="n">
        <f aca="false">T724</f>
        <v>966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8776</v>
      </c>
      <c r="P724" s="148" t="n">
        <v>9742</v>
      </c>
      <c r="Q724" s="237"/>
      <c r="R724" s="238"/>
      <c r="S724" s="239" t="n">
        <v>1</v>
      </c>
      <c r="T724" s="148" t="n">
        <f aca="false">P724-O724</f>
        <v>966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1973</v>
      </c>
      <c r="D726" s="148" t="n">
        <f aca="false">D720+D724</f>
        <v>630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1089568.78528</v>
      </c>
      <c r="D729" s="190" t="n">
        <f aca="false">D709+D726</f>
        <v>630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169116.297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4" colorId="64" zoomScale="40" zoomScaleNormal="40" zoomScalePageLayoutView="100" workbookViewId="0">
      <selection pane="topLeft" activeCell="B73" activeCellId="0" sqref="B7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1104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1883.2</v>
      </c>
      <c r="C33" s="393"/>
      <c r="D33" s="393" t="n">
        <f aca="false">E33+F33</f>
        <v>123.2</v>
      </c>
      <c r="E33" s="393" t="n">
        <f aca="false">0.04*G33</f>
        <v>70.4</v>
      </c>
      <c r="F33" s="393" t="n">
        <f aca="false">0.03*G33</f>
        <v>52.8</v>
      </c>
      <c r="G33" s="393" t="n">
        <f aca="false">S33</f>
        <v>1760</v>
      </c>
      <c r="H33" s="393" t="n">
        <f aca="false">0.6*B33</f>
        <v>1129.92</v>
      </c>
      <c r="I33" s="532"/>
      <c r="J33" s="532"/>
      <c r="K33" s="532"/>
      <c r="L33" s="532"/>
      <c r="M33" s="532"/>
      <c r="N33" s="393" t="n">
        <v>4731</v>
      </c>
      <c r="O33" s="393" t="n">
        <v>4775</v>
      </c>
      <c r="P33" s="390"/>
      <c r="Q33" s="392"/>
      <c r="R33" s="533" t="n">
        <v>40</v>
      </c>
      <c r="S33" s="393" t="n">
        <f aca="false">(O33-N33)*R33</f>
        <v>1760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2311.2</v>
      </c>
      <c r="C34" s="393"/>
      <c r="D34" s="393" t="n">
        <f aca="false">E34+F34</f>
        <v>151.2</v>
      </c>
      <c r="E34" s="393" t="n">
        <f aca="false">0.04*G34</f>
        <v>86.4</v>
      </c>
      <c r="F34" s="393" t="n">
        <f aca="false">0.03*G34</f>
        <v>64.8</v>
      </c>
      <c r="G34" s="393" t="n">
        <f aca="false">S34</f>
        <v>2160</v>
      </c>
      <c r="H34" s="393" t="n">
        <f aca="false">0.6*B34</f>
        <v>1386.72</v>
      </c>
      <c r="I34" s="532"/>
      <c r="J34" s="532"/>
      <c r="K34" s="532"/>
      <c r="L34" s="532"/>
      <c r="M34" s="532"/>
      <c r="N34" s="393" t="n">
        <v>4316</v>
      </c>
      <c r="O34" s="393" t="n">
        <v>4370</v>
      </c>
      <c r="P34" s="390"/>
      <c r="Q34" s="392"/>
      <c r="R34" s="533" t="n">
        <v>40</v>
      </c>
      <c r="S34" s="393" t="n">
        <f aca="false">(O34-N34)*R34</f>
        <v>2160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2439.6</v>
      </c>
      <c r="C35" s="393"/>
      <c r="D35" s="393" t="n">
        <f aca="false">E35+F35</f>
        <v>159.6</v>
      </c>
      <c r="E35" s="393" t="n">
        <f aca="false">0.04*G35</f>
        <v>91.2</v>
      </c>
      <c r="F35" s="393" t="n">
        <f aca="false">0.03*G35</f>
        <v>68.4</v>
      </c>
      <c r="G35" s="393" t="n">
        <f aca="false">S35</f>
        <v>2280</v>
      </c>
      <c r="H35" s="393" t="n">
        <f aca="false">0.6*B35</f>
        <v>1463.76</v>
      </c>
      <c r="I35" s="532"/>
      <c r="J35" s="532"/>
      <c r="K35" s="532"/>
      <c r="L35" s="532"/>
      <c r="M35" s="532"/>
      <c r="N35" s="393" t="n">
        <v>4801</v>
      </c>
      <c r="O35" s="393" t="n">
        <v>4858</v>
      </c>
      <c r="P35" s="390"/>
      <c r="Q35" s="392"/>
      <c r="R35" s="533" t="n">
        <v>40</v>
      </c>
      <c r="S35" s="393" t="n">
        <f aca="false">(O35-N35)*R35</f>
        <v>2280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15493.6</v>
      </c>
      <c r="C36" s="393"/>
      <c r="D36" s="393" t="n">
        <f aca="false">E36+F36</f>
        <v>1013.6</v>
      </c>
      <c r="E36" s="393" t="n">
        <f aca="false">0.04*G36</f>
        <v>579.2</v>
      </c>
      <c r="F36" s="393" t="n">
        <f aca="false">0.03*G36</f>
        <v>434.4</v>
      </c>
      <c r="G36" s="393" t="n">
        <f aca="false">S36</f>
        <v>14480</v>
      </c>
      <c r="H36" s="393" t="n">
        <f aca="false">0.6*B36</f>
        <v>9296.16</v>
      </c>
      <c r="I36" s="532"/>
      <c r="J36" s="532"/>
      <c r="K36" s="532"/>
      <c r="L36" s="532"/>
      <c r="M36" s="532"/>
      <c r="N36" s="393" t="n">
        <v>16127</v>
      </c>
      <c r="O36" s="393" t="n">
        <v>16489</v>
      </c>
      <c r="P36" s="390"/>
      <c r="Q36" s="392"/>
      <c r="R36" s="533" t="n">
        <v>40</v>
      </c>
      <c r="S36" s="393" t="n">
        <f aca="false">(O36-N36)*R36</f>
        <v>14480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1583.6</v>
      </c>
      <c r="C37" s="393"/>
      <c r="D37" s="393" t="n">
        <f aca="false">E37+F37</f>
        <v>103.6</v>
      </c>
      <c r="E37" s="393" t="n">
        <f aca="false">0.04*G37</f>
        <v>59.2</v>
      </c>
      <c r="F37" s="393" t="n">
        <f aca="false">0.03*G37</f>
        <v>44.4</v>
      </c>
      <c r="G37" s="393" t="n">
        <f aca="false">S37</f>
        <v>1480</v>
      </c>
      <c r="H37" s="393" t="n">
        <f aca="false">0.6*B37</f>
        <v>950.16</v>
      </c>
      <c r="I37" s="532"/>
      <c r="J37" s="532"/>
      <c r="K37" s="532"/>
      <c r="L37" s="532"/>
      <c r="M37" s="532"/>
      <c r="N37" s="393" t="n">
        <v>6521</v>
      </c>
      <c r="O37" s="393" t="n">
        <v>6558</v>
      </c>
      <c r="P37" s="390"/>
      <c r="Q37" s="392"/>
      <c r="R37" s="533" t="n">
        <v>40</v>
      </c>
      <c r="S37" s="393" t="n">
        <f aca="false">(O37-N37)*R37</f>
        <v>1480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577.8</v>
      </c>
      <c r="C38" s="393"/>
      <c r="D38" s="393" t="n">
        <f aca="false">E38+F38</f>
        <v>37.8</v>
      </c>
      <c r="E38" s="393" t="n">
        <f aca="false">0.04*G38</f>
        <v>21.6</v>
      </c>
      <c r="F38" s="393" t="n">
        <f aca="false">0.03*G38</f>
        <v>16.2</v>
      </c>
      <c r="G38" s="393" t="n">
        <f aca="false">S38</f>
        <v>540</v>
      </c>
      <c r="H38" s="393" t="n">
        <f aca="false">0.6*B38</f>
        <v>346.68</v>
      </c>
      <c r="I38" s="532"/>
      <c r="J38" s="532"/>
      <c r="K38" s="532"/>
      <c r="L38" s="532"/>
      <c r="M38" s="532"/>
      <c r="N38" s="393" t="n">
        <v>737</v>
      </c>
      <c r="O38" s="393" t="n">
        <v>755</v>
      </c>
      <c r="P38" s="390"/>
      <c r="Q38" s="392"/>
      <c r="R38" s="533" t="n">
        <v>30</v>
      </c>
      <c r="S38" s="393" t="n">
        <f aca="false">(O38-N38)*R38</f>
        <v>540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2054.4</v>
      </c>
      <c r="C39" s="393"/>
      <c r="D39" s="393" t="n">
        <f aca="false">E39+F39</f>
        <v>134.4</v>
      </c>
      <c r="E39" s="393" t="n">
        <f aca="false">0.04*G39</f>
        <v>76.8</v>
      </c>
      <c r="F39" s="393" t="n">
        <f aca="false">0.03*G39</f>
        <v>57.6</v>
      </c>
      <c r="G39" s="393" t="n">
        <f aca="false">S39</f>
        <v>1920</v>
      </c>
      <c r="H39" s="393" t="n">
        <f aca="false">0.6*B39</f>
        <v>1232.64</v>
      </c>
      <c r="I39" s="532"/>
      <c r="J39" s="532"/>
      <c r="K39" s="532"/>
      <c r="L39" s="532"/>
      <c r="M39" s="532"/>
      <c r="N39" s="393" t="n">
        <v>4214</v>
      </c>
      <c r="O39" s="393" t="n">
        <v>4262</v>
      </c>
      <c r="P39" s="390"/>
      <c r="Q39" s="392"/>
      <c r="R39" s="533" t="n">
        <v>40</v>
      </c>
      <c r="S39" s="393" t="n">
        <f aca="false">(O39-N39)*R39</f>
        <v>1920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3081.6</v>
      </c>
      <c r="C40" s="393"/>
      <c r="D40" s="393" t="n">
        <f aca="false">E40+F40</f>
        <v>201.6</v>
      </c>
      <c r="E40" s="393" t="n">
        <f aca="false">0.04*G40</f>
        <v>115.2</v>
      </c>
      <c r="F40" s="393" t="n">
        <f aca="false">0.03*G40</f>
        <v>86.4</v>
      </c>
      <c r="G40" s="393" t="n">
        <f aca="false">S40</f>
        <v>2880</v>
      </c>
      <c r="H40" s="393" t="n">
        <f aca="false">0.6*B40</f>
        <v>1848.96</v>
      </c>
      <c r="I40" s="532"/>
      <c r="J40" s="532"/>
      <c r="K40" s="532"/>
      <c r="L40" s="532"/>
      <c r="M40" s="532"/>
      <c r="N40" s="393" t="n">
        <v>5114</v>
      </c>
      <c r="O40" s="393" t="n">
        <v>5186</v>
      </c>
      <c r="P40" s="390"/>
      <c r="Q40" s="392"/>
      <c r="R40" s="533" t="n">
        <v>40</v>
      </c>
      <c r="S40" s="393" t="n">
        <f aca="false">(O40-N40)*R40</f>
        <v>2880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3252.8</v>
      </c>
      <c r="C41" s="393"/>
      <c r="D41" s="393" t="n">
        <f aca="false">E41+F41</f>
        <v>212.8</v>
      </c>
      <c r="E41" s="393" t="n">
        <f aca="false">0.04*G41</f>
        <v>121.6</v>
      </c>
      <c r="F41" s="393" t="n">
        <f aca="false">0.03*G41</f>
        <v>91.2</v>
      </c>
      <c r="G41" s="393" t="n">
        <f aca="false">S41</f>
        <v>3040</v>
      </c>
      <c r="H41" s="393" t="n">
        <f aca="false">0.6*B41</f>
        <v>1951.68</v>
      </c>
      <c r="I41" s="532"/>
      <c r="J41" s="532"/>
      <c r="K41" s="532"/>
      <c r="L41" s="532"/>
      <c r="M41" s="532"/>
      <c r="N41" s="393" t="n">
        <v>8721</v>
      </c>
      <c r="O41" s="393" t="n">
        <v>8797</v>
      </c>
      <c r="P41" s="390"/>
      <c r="Q41" s="392"/>
      <c r="R41" s="533" t="n">
        <v>40</v>
      </c>
      <c r="S41" s="393" t="n">
        <f aca="false">(O41-N41)*R41</f>
        <v>3040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1326.8</v>
      </c>
      <c r="C42" s="393"/>
      <c r="D42" s="393" t="n">
        <f aca="false">E42+F42</f>
        <v>86.8</v>
      </c>
      <c r="E42" s="393" t="n">
        <f aca="false">0.04*G42</f>
        <v>49.6</v>
      </c>
      <c r="F42" s="393" t="n">
        <f aca="false">0.03*G42</f>
        <v>37.2</v>
      </c>
      <c r="G42" s="393" t="n">
        <f aca="false">S42</f>
        <v>1240</v>
      </c>
      <c r="H42" s="393" t="n">
        <f aca="false">0.6*B42</f>
        <v>796.08</v>
      </c>
      <c r="I42" s="532"/>
      <c r="J42" s="532"/>
      <c r="K42" s="532"/>
      <c r="L42" s="532"/>
      <c r="M42" s="532"/>
      <c r="N42" s="393" t="n">
        <v>2036</v>
      </c>
      <c r="O42" s="393" t="n">
        <v>2067</v>
      </c>
      <c r="P42" s="390"/>
      <c r="Q42" s="392"/>
      <c r="R42" s="533" t="n">
        <v>40</v>
      </c>
      <c r="S42" s="393" t="n">
        <f aca="false">(O42-N42)*R42</f>
        <v>1240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1112.8</v>
      </c>
      <c r="C43" s="393"/>
      <c r="D43" s="393" t="n">
        <f aca="false">E43+F43</f>
        <v>72.8</v>
      </c>
      <c r="E43" s="393" t="n">
        <f aca="false">0.04*G43</f>
        <v>41.6</v>
      </c>
      <c r="F43" s="393" t="n">
        <f aca="false">0.03*G43</f>
        <v>31.2</v>
      </c>
      <c r="G43" s="393" t="n">
        <f aca="false">S43</f>
        <v>1040</v>
      </c>
      <c r="H43" s="393" t="n">
        <f aca="false">0.6*B43</f>
        <v>667.68</v>
      </c>
      <c r="I43" s="532"/>
      <c r="J43" s="532"/>
      <c r="K43" s="532"/>
      <c r="L43" s="532"/>
      <c r="M43" s="532"/>
      <c r="N43" s="393" t="n">
        <v>1536</v>
      </c>
      <c r="O43" s="393" t="n">
        <v>1562</v>
      </c>
      <c r="P43" s="390"/>
      <c r="Q43" s="392"/>
      <c r="R43" s="533" t="n">
        <v>40</v>
      </c>
      <c r="S43" s="393" t="n">
        <f aca="false">(O43-N43)*R43</f>
        <v>1040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8046.4</v>
      </c>
      <c r="C44" s="535"/>
      <c r="D44" s="535" t="n">
        <f aca="false">E44+F44</f>
        <v>526.4</v>
      </c>
      <c r="E44" s="535" t="n">
        <f aca="false">0.04*G44</f>
        <v>300.8</v>
      </c>
      <c r="F44" s="535" t="n">
        <f aca="false">0.03*G44</f>
        <v>225.6</v>
      </c>
      <c r="G44" s="535" t="n">
        <f aca="false">S44</f>
        <v>7520</v>
      </c>
      <c r="H44" s="535" t="n">
        <f aca="false">0.6*B44</f>
        <v>4827.84</v>
      </c>
      <c r="I44" s="536"/>
      <c r="J44" s="536"/>
      <c r="K44" s="536"/>
      <c r="L44" s="536"/>
      <c r="M44" s="536"/>
      <c r="N44" s="535" t="n">
        <v>28296</v>
      </c>
      <c r="O44" s="535" t="n">
        <v>28484</v>
      </c>
      <c r="P44" s="537"/>
      <c r="Q44" s="538"/>
      <c r="R44" s="539" t="n">
        <v>40</v>
      </c>
      <c r="S44" s="535" t="n">
        <f aca="false">(O44-N44)*R44</f>
        <v>7520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14637.6</v>
      </c>
      <c r="C45" s="393"/>
      <c r="D45" s="393" t="n">
        <f aca="false">E45+F45</f>
        <v>957.6</v>
      </c>
      <c r="E45" s="393" t="n">
        <f aca="false">0.04*G45</f>
        <v>547.2</v>
      </c>
      <c r="F45" s="393" t="n">
        <f aca="false">0.03*G45</f>
        <v>410.4</v>
      </c>
      <c r="G45" s="393" t="n">
        <f aca="false">S45</f>
        <v>13680</v>
      </c>
      <c r="H45" s="393" t="n">
        <f aca="false">0.6*B45</f>
        <v>8782.56</v>
      </c>
      <c r="I45" s="532"/>
      <c r="J45" s="532"/>
      <c r="K45" s="532"/>
      <c r="L45" s="532"/>
      <c r="M45" s="532"/>
      <c r="N45" s="393" t="n">
        <v>23925</v>
      </c>
      <c r="O45" s="393" t="n">
        <v>24267</v>
      </c>
      <c r="P45" s="390"/>
      <c r="Q45" s="392"/>
      <c r="R45" s="533" t="n">
        <v>40</v>
      </c>
      <c r="S45" s="393" t="n">
        <f aca="false">(O45-N45)*R45</f>
        <v>13680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10143.6</v>
      </c>
      <c r="C46" s="393"/>
      <c r="D46" s="393" t="n">
        <f aca="false">E46+F46</f>
        <v>663.6</v>
      </c>
      <c r="E46" s="393" t="n">
        <f aca="false">0.04*G46</f>
        <v>379.2</v>
      </c>
      <c r="F46" s="393" t="n">
        <f aca="false">0.03*G46</f>
        <v>284.4</v>
      </c>
      <c r="G46" s="393" t="n">
        <f aca="false">S46</f>
        <v>9480</v>
      </c>
      <c r="H46" s="393" t="n">
        <f aca="false">0.6*B46</f>
        <v>6086.16</v>
      </c>
      <c r="I46" s="532"/>
      <c r="J46" s="532"/>
      <c r="K46" s="532"/>
      <c r="L46" s="532"/>
      <c r="M46" s="532"/>
      <c r="N46" s="393" t="n">
        <v>18145</v>
      </c>
      <c r="O46" s="393" t="n">
        <v>18382</v>
      </c>
      <c r="P46" s="390"/>
      <c r="Q46" s="392"/>
      <c r="R46" s="533" t="n">
        <v>40</v>
      </c>
      <c r="S46" s="393" t="n">
        <f aca="false">(O46-N46)*R46</f>
        <v>9480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1112.8</v>
      </c>
      <c r="C47" s="393"/>
      <c r="D47" s="393" t="n">
        <f aca="false">E47+F47</f>
        <v>72.8</v>
      </c>
      <c r="E47" s="393" t="n">
        <f aca="false">0.04*G47</f>
        <v>41.6</v>
      </c>
      <c r="F47" s="393" t="n">
        <f aca="false">0.03*G47</f>
        <v>31.2</v>
      </c>
      <c r="G47" s="393" t="n">
        <f aca="false">S47</f>
        <v>1040</v>
      </c>
      <c r="H47" s="393" t="n">
        <f aca="false">0.6*B47</f>
        <v>667.68</v>
      </c>
      <c r="I47" s="532"/>
      <c r="J47" s="532"/>
      <c r="K47" s="532"/>
      <c r="L47" s="532"/>
      <c r="M47" s="532"/>
      <c r="N47" s="393" t="n">
        <v>2691</v>
      </c>
      <c r="O47" s="393" t="n">
        <v>2717</v>
      </c>
      <c r="P47" s="390"/>
      <c r="Q47" s="392"/>
      <c r="R47" s="533" t="n">
        <v>40</v>
      </c>
      <c r="S47" s="393" t="n">
        <f aca="false">(O47-N47)*R47</f>
        <v>1040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21892.2</v>
      </c>
      <c r="C49" s="393"/>
      <c r="D49" s="393" t="n">
        <f aca="false">E49+F49</f>
        <v>1432.2</v>
      </c>
      <c r="E49" s="393" t="n">
        <f aca="false">0.04*G49</f>
        <v>818.4</v>
      </c>
      <c r="F49" s="393" t="n">
        <f aca="false">0.03*G49</f>
        <v>613.8</v>
      </c>
      <c r="G49" s="393" t="n">
        <f aca="false">S49</f>
        <v>20460</v>
      </c>
      <c r="H49" s="393" t="n">
        <f aca="false">0.6*B49</f>
        <v>13135.32</v>
      </c>
      <c r="I49" s="532"/>
      <c r="J49" s="532"/>
      <c r="K49" s="532"/>
      <c r="L49" s="532"/>
      <c r="M49" s="532"/>
      <c r="N49" s="393" t="n">
        <v>25610</v>
      </c>
      <c r="O49" s="393" t="n">
        <v>25951</v>
      </c>
      <c r="P49" s="390"/>
      <c r="Q49" s="392"/>
      <c r="R49" s="533" t="n">
        <v>60</v>
      </c>
      <c r="S49" s="393" t="n">
        <f aca="false">(O49-N49)*R49</f>
        <v>20460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2696.4</v>
      </c>
      <c r="C50" s="393"/>
      <c r="D50" s="393" t="n">
        <f aca="false">E50+F50</f>
        <v>176.4</v>
      </c>
      <c r="E50" s="393" t="n">
        <f aca="false">0.04*G50</f>
        <v>100.8</v>
      </c>
      <c r="F50" s="393" t="n">
        <f aca="false">0.03*G50</f>
        <v>75.6</v>
      </c>
      <c r="G50" s="393" t="n">
        <f aca="false">S50</f>
        <v>2520</v>
      </c>
      <c r="H50" s="393" t="n">
        <f aca="false">0.6*B50</f>
        <v>1617.84</v>
      </c>
      <c r="I50" s="532"/>
      <c r="J50" s="532"/>
      <c r="K50" s="532"/>
      <c r="L50" s="532"/>
      <c r="M50" s="532"/>
      <c r="N50" s="393" t="n">
        <v>3317</v>
      </c>
      <c r="O50" s="393" t="n">
        <v>3380</v>
      </c>
      <c r="P50" s="390"/>
      <c r="Q50" s="392"/>
      <c r="R50" s="533" t="n">
        <v>40</v>
      </c>
      <c r="S50" s="393" t="n">
        <f aca="false">(O50-N50)*R50</f>
        <v>2520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1669.2</v>
      </c>
      <c r="C51" s="393"/>
      <c r="D51" s="393" t="n">
        <f aca="false">E51+F51</f>
        <v>109.2</v>
      </c>
      <c r="E51" s="393" t="n">
        <f aca="false">0.04*G51</f>
        <v>62.4</v>
      </c>
      <c r="F51" s="393" t="n">
        <f aca="false">0.03*G51</f>
        <v>46.8</v>
      </c>
      <c r="G51" s="393" t="n">
        <f aca="false">S51</f>
        <v>1560</v>
      </c>
      <c r="H51" s="393" t="n">
        <f aca="false">0.6*B51</f>
        <v>1001.52</v>
      </c>
      <c r="I51" s="532"/>
      <c r="J51" s="532"/>
      <c r="K51" s="532"/>
      <c r="L51" s="532"/>
      <c r="M51" s="532"/>
      <c r="N51" s="393" t="n">
        <v>2608</v>
      </c>
      <c r="O51" s="393" t="n">
        <v>2647</v>
      </c>
      <c r="P51" s="390"/>
      <c r="Q51" s="392"/>
      <c r="R51" s="533" t="n">
        <v>40</v>
      </c>
      <c r="S51" s="393" t="n">
        <f aca="false">(O51-N51)*R51</f>
        <v>1560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1712</v>
      </c>
      <c r="C52" s="393"/>
      <c r="D52" s="393" t="n">
        <f aca="false">E52+F52</f>
        <v>112</v>
      </c>
      <c r="E52" s="393" t="n">
        <f aca="false">0.04*G52</f>
        <v>64</v>
      </c>
      <c r="F52" s="393" t="n">
        <f aca="false">0.03*G52</f>
        <v>48</v>
      </c>
      <c r="G52" s="393" t="n">
        <f aca="false">S52</f>
        <v>1600</v>
      </c>
      <c r="H52" s="393" t="n">
        <f aca="false">0.6*B52</f>
        <v>1027.2</v>
      </c>
      <c r="I52" s="532"/>
      <c r="J52" s="532"/>
      <c r="K52" s="532"/>
      <c r="L52" s="532"/>
      <c r="M52" s="532"/>
      <c r="N52" s="393" t="n">
        <v>5325</v>
      </c>
      <c r="O52" s="393" t="n">
        <v>5365</v>
      </c>
      <c r="P52" s="390"/>
      <c r="Q52" s="392"/>
      <c r="R52" s="533" t="n">
        <v>40</v>
      </c>
      <c r="S52" s="393" t="n">
        <f aca="false">(O52-N52)*R52</f>
        <v>1600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9844</v>
      </c>
      <c r="C53" s="393"/>
      <c r="D53" s="393" t="n">
        <f aca="false">E53+F53</f>
        <v>644</v>
      </c>
      <c r="E53" s="393" t="n">
        <f aca="false">0.04*G53</f>
        <v>368</v>
      </c>
      <c r="F53" s="393" t="n">
        <f aca="false">0.03*G53</f>
        <v>276</v>
      </c>
      <c r="G53" s="393" t="n">
        <f aca="false">S53</f>
        <v>9200</v>
      </c>
      <c r="H53" s="393" t="n">
        <f aca="false">0.6*B53</f>
        <v>5906.4</v>
      </c>
      <c r="I53" s="532"/>
      <c r="J53" s="532"/>
      <c r="K53" s="532"/>
      <c r="L53" s="532"/>
      <c r="M53" s="532"/>
      <c r="N53" s="393" t="n">
        <v>30272</v>
      </c>
      <c r="O53" s="393" t="n">
        <v>30502</v>
      </c>
      <c r="P53" s="390"/>
      <c r="Q53" s="392"/>
      <c r="R53" s="533" t="n">
        <v>40</v>
      </c>
      <c r="S53" s="393" t="n">
        <f aca="false">(O53-N53)*R53</f>
        <v>9200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6548.4</v>
      </c>
      <c r="C54" s="393"/>
      <c r="D54" s="393" t="n">
        <f aca="false">E54+F54</f>
        <v>428.4</v>
      </c>
      <c r="E54" s="393" t="n">
        <f aca="false">0.04*G54</f>
        <v>244.8</v>
      </c>
      <c r="F54" s="393" t="n">
        <f aca="false">0.03*G54</f>
        <v>183.6</v>
      </c>
      <c r="G54" s="393" t="n">
        <f aca="false">S54</f>
        <v>6120</v>
      </c>
      <c r="H54" s="393" t="n">
        <f aca="false">0.6*B54</f>
        <v>3929.04</v>
      </c>
      <c r="I54" s="532"/>
      <c r="J54" s="532"/>
      <c r="K54" s="532"/>
      <c r="L54" s="532"/>
      <c r="M54" s="532"/>
      <c r="N54" s="393" t="n">
        <v>9578</v>
      </c>
      <c r="O54" s="393" t="n">
        <v>9731</v>
      </c>
      <c r="P54" s="390"/>
      <c r="Q54" s="392"/>
      <c r="R54" s="533" t="n">
        <v>40</v>
      </c>
      <c r="S54" s="393" t="n">
        <f aca="false">(O54-N54)*R54</f>
        <v>6120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1284</v>
      </c>
      <c r="C55" s="393"/>
      <c r="D55" s="393" t="n">
        <f aca="false">E55+F55</f>
        <v>84</v>
      </c>
      <c r="E55" s="393" t="n">
        <f aca="false">0.04*G55</f>
        <v>48</v>
      </c>
      <c r="F55" s="393" t="n">
        <f aca="false">0.03*G55</f>
        <v>36</v>
      </c>
      <c r="G55" s="393" t="n">
        <f aca="false">S55</f>
        <v>1200</v>
      </c>
      <c r="H55" s="393" t="n">
        <f aca="false">0.6*B55</f>
        <v>770.4</v>
      </c>
      <c r="I55" s="532"/>
      <c r="J55" s="532"/>
      <c r="K55" s="532"/>
      <c r="L55" s="532"/>
      <c r="M55" s="532"/>
      <c r="N55" s="393" t="n">
        <v>2123</v>
      </c>
      <c r="O55" s="393" t="n">
        <v>2153</v>
      </c>
      <c r="P55" s="390"/>
      <c r="Q55" s="392"/>
      <c r="R55" s="533" t="n">
        <v>40</v>
      </c>
      <c r="S55" s="393" t="n">
        <f aca="false">(O55-N55)*R55</f>
        <v>1200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19388.4</v>
      </c>
      <c r="C56" s="393"/>
      <c r="D56" s="393" t="n">
        <f aca="false">E56+F56</f>
        <v>1268.4</v>
      </c>
      <c r="E56" s="393" t="n">
        <f aca="false">0.04*G56</f>
        <v>724.8</v>
      </c>
      <c r="F56" s="393" t="n">
        <f aca="false">0.03*G56</f>
        <v>543.6</v>
      </c>
      <c r="G56" s="393" t="n">
        <f aca="false">S56</f>
        <v>18120</v>
      </c>
      <c r="H56" s="393" t="n">
        <f aca="false">0.6*B56</f>
        <v>11633.04</v>
      </c>
      <c r="I56" s="532"/>
      <c r="J56" s="532"/>
      <c r="K56" s="532"/>
      <c r="L56" s="532"/>
      <c r="M56" s="532"/>
      <c r="N56" s="393" t="n">
        <v>43027</v>
      </c>
      <c r="O56" s="393" t="n">
        <v>43480</v>
      </c>
      <c r="P56" s="390"/>
      <c r="Q56" s="392"/>
      <c r="R56" s="533" t="n">
        <v>40</v>
      </c>
      <c r="S56" s="393" t="n">
        <f aca="false">(O56-N56)*R56</f>
        <v>18120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8688.4</v>
      </c>
      <c r="C57" s="393"/>
      <c r="D57" s="393" t="n">
        <f aca="false">E57+F57</f>
        <v>568.4</v>
      </c>
      <c r="E57" s="393" t="n">
        <f aca="false">0.04*G57</f>
        <v>324.8</v>
      </c>
      <c r="F57" s="393" t="n">
        <f aca="false">0.03*G57</f>
        <v>243.6</v>
      </c>
      <c r="G57" s="393" t="n">
        <f aca="false">S57</f>
        <v>8120</v>
      </c>
      <c r="H57" s="393" t="n">
        <f aca="false">0.6*B57</f>
        <v>5213.04</v>
      </c>
      <c r="I57" s="532"/>
      <c r="J57" s="532"/>
      <c r="K57" s="532"/>
      <c r="L57" s="532"/>
      <c r="M57" s="532"/>
      <c r="N57" s="393" t="n">
        <v>12065</v>
      </c>
      <c r="O57" s="393" t="n">
        <v>12268</v>
      </c>
      <c r="P57" s="390"/>
      <c r="Q57" s="392"/>
      <c r="R57" s="533" t="n">
        <v>40</v>
      </c>
      <c r="S57" s="393" t="n">
        <f aca="false">(O57-N57)*R57</f>
        <v>8120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4280</v>
      </c>
      <c r="C59" s="540"/>
      <c r="D59" s="540" t="n">
        <f aca="false">E59+F59</f>
        <v>280</v>
      </c>
      <c r="E59" s="540" t="n">
        <f aca="false">0.04*G59</f>
        <v>160</v>
      </c>
      <c r="F59" s="540" t="n">
        <f aca="false">0.03*G59</f>
        <v>120</v>
      </c>
      <c r="G59" s="540" t="n">
        <f aca="false">S59</f>
        <v>4000</v>
      </c>
      <c r="H59" s="540" t="n">
        <f aca="false">0.6*B59</f>
        <v>2568</v>
      </c>
      <c r="I59" s="532"/>
      <c r="J59" s="532"/>
      <c r="K59" s="532"/>
      <c r="L59" s="532"/>
      <c r="M59" s="532"/>
      <c r="N59" s="540" t="n">
        <v>1430</v>
      </c>
      <c r="O59" s="540" t="n">
        <v>1530</v>
      </c>
      <c r="P59" s="390"/>
      <c r="Q59" s="541"/>
      <c r="R59" s="542" t="n">
        <v>40</v>
      </c>
      <c r="S59" s="540" t="n">
        <f aca="false">(O59-N59)*R59</f>
        <v>4000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3819.9</v>
      </c>
      <c r="C60" s="393"/>
      <c r="D60" s="393" t="n">
        <f aca="false">E60+F60</f>
        <v>249.9</v>
      </c>
      <c r="E60" s="393" t="n">
        <f aca="false">0.04*G60</f>
        <v>142.8</v>
      </c>
      <c r="F60" s="393" t="n">
        <f aca="false">0.03*G60</f>
        <v>107.1</v>
      </c>
      <c r="G60" s="393" t="n">
        <f aca="false">S60</f>
        <v>3570</v>
      </c>
      <c r="H60" s="393" t="n">
        <f aca="false">0.6*B60</f>
        <v>2291.94</v>
      </c>
      <c r="I60" s="543"/>
      <c r="J60" s="543"/>
      <c r="K60" s="543"/>
      <c r="L60" s="543"/>
      <c r="M60" s="543"/>
      <c r="N60" s="393" t="n">
        <v>1866</v>
      </c>
      <c r="O60" s="393" t="n">
        <v>1985</v>
      </c>
      <c r="P60" s="544"/>
      <c r="Q60" s="392"/>
      <c r="R60" s="533" t="n">
        <v>30</v>
      </c>
      <c r="S60" s="393" t="n">
        <f aca="false">(O60-N60)*R60</f>
        <v>3570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1745</v>
      </c>
      <c r="C61" s="207"/>
      <c r="D61" s="206" t="n">
        <f aca="false">E61+F61</f>
        <v>122.15</v>
      </c>
      <c r="E61" s="206" t="n">
        <f aca="false">0.04*G61</f>
        <v>69.8</v>
      </c>
      <c r="F61" s="206" t="n">
        <f aca="false">0.03*G61</f>
        <v>52.35</v>
      </c>
      <c r="G61" s="207" t="n">
        <f aca="false">S61</f>
        <v>1745</v>
      </c>
      <c r="H61" s="546" t="n">
        <f aca="false">B61*0.4</f>
        <v>698</v>
      </c>
      <c r="I61" s="216"/>
      <c r="J61" s="216"/>
      <c r="K61" s="216"/>
      <c r="L61" s="216"/>
      <c r="M61" s="216"/>
      <c r="N61" s="207" t="n">
        <v>9059</v>
      </c>
      <c r="O61" s="207" t="n">
        <v>10804</v>
      </c>
      <c r="P61" s="547"/>
      <c r="Q61" s="548"/>
      <c r="R61" s="548" t="n">
        <v>1</v>
      </c>
      <c r="S61" s="207" t="n">
        <f aca="false">(O61-N61)*R61</f>
        <v>1745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144579.3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763</v>
      </c>
      <c r="C64" s="207"/>
      <c r="D64" s="206" t="n">
        <f aca="false">E64+F64</f>
        <v>53.41</v>
      </c>
      <c r="E64" s="206" t="n">
        <f aca="false">0.04*G64</f>
        <v>30.52</v>
      </c>
      <c r="F64" s="206" t="n">
        <f aca="false">0.03*G64</f>
        <v>22.89</v>
      </c>
      <c r="G64" s="207" t="n">
        <f aca="false">S64</f>
        <v>763</v>
      </c>
      <c r="H64" s="546" t="n">
        <f aca="false">B64*0.4</f>
        <v>305.2</v>
      </c>
      <c r="I64" s="216"/>
      <c r="J64" s="216"/>
      <c r="K64" s="216"/>
      <c r="L64" s="216"/>
      <c r="M64" s="216"/>
      <c r="N64" s="207" t="n">
        <v>22870</v>
      </c>
      <c r="O64" s="207" t="n">
        <v>23633</v>
      </c>
      <c r="P64" s="547"/>
      <c r="Q64" s="548"/>
      <c r="R64" s="548" t="n">
        <v>1</v>
      </c>
      <c r="S64" s="207" t="n">
        <f aca="false">(O64-N64)*R64</f>
        <v>763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352275.029999998</v>
      </c>
      <c r="C65" s="389"/>
      <c r="D65" s="389" t="n">
        <f aca="false">E65+F65</f>
        <v>23046.0299999999</v>
      </c>
      <c r="E65" s="389" t="n">
        <f aca="false">0.04*G65</f>
        <v>13169.1599999999</v>
      </c>
      <c r="F65" s="389" t="n">
        <f aca="false">0.03*G65</f>
        <v>9876.86999999994</v>
      </c>
      <c r="G65" s="389" t="n">
        <f aca="false">(S65+S66)</f>
        <v>329228.999999998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79759.6</v>
      </c>
      <c r="O65" s="391" t="n">
        <v>80327.8</v>
      </c>
      <c r="P65" s="390"/>
      <c r="Q65" s="392" t="s">
        <v>835</v>
      </c>
      <c r="R65" s="389" t="n">
        <v>300</v>
      </c>
      <c r="S65" s="393" t="n">
        <f aca="false">(O65-N65)*R65</f>
        <v>170459.999999999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73955.7</v>
      </c>
      <c r="O66" s="391" t="n">
        <v>74484.93</v>
      </c>
      <c r="P66" s="390"/>
      <c r="Q66" s="392" t="s">
        <v>835</v>
      </c>
      <c r="R66" s="389" t="n">
        <v>300</v>
      </c>
      <c r="S66" s="393" t="n">
        <f aca="false">(O66-N66)*R66</f>
        <v>158768.999999999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B65-(B62+B44+B86+'Апрель 2021'!C328)</f>
        <v>69064.9799999978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7768</v>
      </c>
      <c r="C78" s="207"/>
      <c r="D78" s="206" t="n">
        <f aca="false">E78+F78</f>
        <v>543.76</v>
      </c>
      <c r="E78" s="206" t="n">
        <f aca="false">0.04*G78</f>
        <v>310.72</v>
      </c>
      <c r="F78" s="206" t="n">
        <f aca="false">0.03*G78</f>
        <v>233.04</v>
      </c>
      <c r="G78" s="207" t="n">
        <f aca="false">S78</f>
        <v>7768</v>
      </c>
      <c r="H78" s="546" t="n">
        <f aca="false">B78*0.4</f>
        <v>3107.2</v>
      </c>
      <c r="I78" s="216"/>
      <c r="J78" s="216"/>
      <c r="K78" s="216"/>
      <c r="L78" s="216"/>
      <c r="M78" s="216"/>
      <c r="N78" s="148" t="n">
        <v>112744</v>
      </c>
      <c r="O78" s="32" t="n">
        <v>120512</v>
      </c>
      <c r="P78" s="466"/>
      <c r="Q78" s="498"/>
      <c r="R78" s="498" t="n">
        <v>1</v>
      </c>
      <c r="S78" s="149" t="n">
        <f aca="false">(O78-N78)*R78</f>
        <v>7768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1994.48</v>
      </c>
      <c r="C79" s="206"/>
      <c r="D79" s="206" t="n">
        <f aca="false">E79+F79</f>
        <v>130.48</v>
      </c>
      <c r="E79" s="206" t="n">
        <f aca="false">0.04*G79</f>
        <v>74.56</v>
      </c>
      <c r="F79" s="206" t="n">
        <f aca="false">0.03*G79</f>
        <v>55.92</v>
      </c>
      <c r="G79" s="206" t="n">
        <f aca="false">S79</f>
        <v>1864</v>
      </c>
      <c r="H79" s="206" t="n">
        <f aca="false">0.6*B79</f>
        <v>1196.688</v>
      </c>
      <c r="I79" s="208"/>
      <c r="J79" s="208"/>
      <c r="K79" s="208"/>
      <c r="L79" s="208"/>
      <c r="M79" s="208" t="s">
        <v>170</v>
      </c>
      <c r="N79" s="148" t="n">
        <v>40097</v>
      </c>
      <c r="O79" s="32" t="n">
        <v>41961</v>
      </c>
      <c r="P79" s="204"/>
      <c r="Q79" s="276"/>
      <c r="R79" s="239" t="n">
        <v>1</v>
      </c>
      <c r="S79" s="148" t="n">
        <f aca="false">(O79-N79)*R79</f>
        <v>1864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1351.41</v>
      </c>
      <c r="C80" s="329"/>
      <c r="D80" s="329" t="n">
        <f aca="false">E80+F80</f>
        <v>88.41</v>
      </c>
      <c r="E80" s="329" t="n">
        <f aca="false">0.04*G80</f>
        <v>50.52</v>
      </c>
      <c r="F80" s="329" t="n">
        <f aca="false">0.03*G80</f>
        <v>37.89</v>
      </c>
      <c r="G80" s="329" t="n">
        <f aca="false">S80</f>
        <v>1263</v>
      </c>
      <c r="H80" s="329"/>
      <c r="I80" s="208"/>
      <c r="J80" s="208"/>
      <c r="K80" s="208"/>
      <c r="L80" s="208"/>
      <c r="M80" s="208" t="s">
        <v>340</v>
      </c>
      <c r="N80" s="194" t="n">
        <v>32561</v>
      </c>
      <c r="O80" s="40" t="n">
        <v>33824</v>
      </c>
      <c r="P80" s="237"/>
      <c r="Q80" s="561"/>
      <c r="R80" s="194" t="n">
        <v>1</v>
      </c>
      <c r="S80" s="148" t="n">
        <f aca="false">(O80-N80)*R80</f>
        <v>1263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231.12</v>
      </c>
      <c r="C82" s="329"/>
      <c r="D82" s="329" t="n">
        <f aca="false">E82+F82</f>
        <v>15.12</v>
      </c>
      <c r="E82" s="329" t="n">
        <f aca="false">0.04*G82</f>
        <v>8.64</v>
      </c>
      <c r="F82" s="329" t="n">
        <f aca="false">0.03*G82</f>
        <v>6.48</v>
      </c>
      <c r="G82" s="329" t="n">
        <f aca="false">S82</f>
        <v>216</v>
      </c>
      <c r="H82" s="329"/>
      <c r="I82" s="208"/>
      <c r="J82" s="208"/>
      <c r="K82" s="208"/>
      <c r="L82" s="208"/>
      <c r="M82" s="208" t="s">
        <v>340</v>
      </c>
      <c r="N82" s="194" t="n">
        <v>5362</v>
      </c>
      <c r="O82" s="40" t="n">
        <v>5578</v>
      </c>
      <c r="P82" s="237"/>
      <c r="Q82" s="561"/>
      <c r="R82" s="194" t="n">
        <v>1</v>
      </c>
      <c r="S82" s="194" t="n">
        <f aca="false">O82-N82</f>
        <v>216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1001.52</v>
      </c>
      <c r="C83" s="206"/>
      <c r="D83" s="206" t="n">
        <f aca="false">E83+F83</f>
        <v>65.52</v>
      </c>
      <c r="E83" s="206" t="n">
        <f aca="false">0.04*G83</f>
        <v>37.44</v>
      </c>
      <c r="F83" s="206" t="n">
        <f aca="false">0.03*G83</f>
        <v>28.08</v>
      </c>
      <c r="G83" s="206" t="n">
        <f aca="false">S83</f>
        <v>936</v>
      </c>
      <c r="H83" s="206" t="n">
        <f aca="false">0.6*B83</f>
        <v>600.912</v>
      </c>
      <c r="I83" s="208"/>
      <c r="J83" s="208"/>
      <c r="K83" s="208"/>
      <c r="L83" s="208"/>
      <c r="M83" s="208"/>
      <c r="N83" s="206" t="n">
        <v>26817</v>
      </c>
      <c r="O83" s="130" t="n">
        <v>27753</v>
      </c>
      <c r="P83" s="9"/>
      <c r="Q83" s="151"/>
      <c r="R83" s="206" t="n">
        <v>1</v>
      </c>
      <c r="S83" s="206" t="n">
        <f aca="false">(O83-N83)*R83</f>
        <v>936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301.74</v>
      </c>
      <c r="C84" s="329"/>
      <c r="D84" s="329" t="n">
        <f aca="false">E84+F84</f>
        <v>19.74</v>
      </c>
      <c r="E84" s="329" t="n">
        <f aca="false">0.04*G84</f>
        <v>11.28</v>
      </c>
      <c r="F84" s="329" t="n">
        <f aca="false">0.03*G84</f>
        <v>8.46</v>
      </c>
      <c r="G84" s="329" t="n">
        <f aca="false">S84</f>
        <v>282</v>
      </c>
      <c r="H84" s="329"/>
      <c r="I84" s="208"/>
      <c r="J84" s="208"/>
      <c r="K84" s="208"/>
      <c r="L84" s="208"/>
      <c r="M84" s="208" t="s">
        <v>340</v>
      </c>
      <c r="N84" s="194" t="n">
        <v>13606</v>
      </c>
      <c r="O84" s="40" t="n">
        <v>13888</v>
      </c>
      <c r="P84" s="237"/>
      <c r="Q84" s="561"/>
      <c r="R84" s="194" t="n">
        <v>1</v>
      </c>
      <c r="S84" s="194" t="n">
        <f aca="false">O84-N84</f>
        <v>282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6614</v>
      </c>
      <c r="C85" s="207"/>
      <c r="D85" s="206" t="n">
        <f aca="false">E85+F85</f>
        <v>462.98</v>
      </c>
      <c r="E85" s="206" t="n">
        <f aca="false">0.04*G85</f>
        <v>264.56</v>
      </c>
      <c r="F85" s="206" t="n">
        <f aca="false">0.03*G85</f>
        <v>198.42</v>
      </c>
      <c r="G85" s="207" t="n">
        <f aca="false">S85</f>
        <v>6614</v>
      </c>
      <c r="H85" s="546" t="n">
        <f aca="false">B85*0.4</f>
        <v>2645.6</v>
      </c>
      <c r="I85" s="216"/>
      <c r="J85" s="216"/>
      <c r="K85" s="216"/>
      <c r="L85" s="216"/>
      <c r="M85" s="216"/>
      <c r="N85" s="149" t="n">
        <v>125093</v>
      </c>
      <c r="O85" s="126" t="n">
        <v>131707</v>
      </c>
      <c r="P85" s="466"/>
      <c r="Q85" s="498"/>
      <c r="R85" s="498" t="n">
        <v>1</v>
      </c>
      <c r="S85" s="149" t="n">
        <f aca="false">(O85-N85)*R85</f>
        <v>6614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20525.27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A349" activeCellId="0" sqref="A3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tru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true" outlineLevel="0" max="18" min="18" style="1" width="36.43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40.14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3802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3802</v>
      </c>
      <c r="I8" s="148" t="n">
        <f aca="false">0.4*C8</f>
        <v>1520.8</v>
      </c>
      <c r="J8" s="24"/>
      <c r="K8" s="24"/>
      <c r="L8" s="24"/>
      <c r="M8" s="566"/>
      <c r="N8" s="25"/>
      <c r="O8" s="148" t="n">
        <v>607177</v>
      </c>
      <c r="P8" s="148" t="n">
        <v>610005</v>
      </c>
      <c r="Q8" s="204"/>
      <c r="R8" s="226"/>
      <c r="S8" s="148" t="n">
        <v>1</v>
      </c>
      <c r="T8" s="148" t="n">
        <f aca="false">(P8-O8)*S8</f>
        <v>2828</v>
      </c>
      <c r="U8" s="640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277812</v>
      </c>
      <c r="P9" s="194" t="n">
        <v>278786</v>
      </c>
      <c r="Q9" s="204"/>
      <c r="R9" s="567"/>
      <c r="S9" s="194" t="n">
        <v>1</v>
      </c>
      <c r="T9" s="148" t="n">
        <f aca="false">(P9-O9)*S9</f>
        <v>974</v>
      </c>
      <c r="U9" s="640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4675.5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4675.5</v>
      </c>
      <c r="I10" s="148" t="n">
        <f aca="false">0.4*C10</f>
        <v>1870.2</v>
      </c>
      <c r="J10" s="24"/>
      <c r="K10" s="24"/>
      <c r="L10" s="24"/>
      <c r="M10" s="24"/>
      <c r="N10" s="25"/>
      <c r="O10" s="194" t="n">
        <v>8199.8</v>
      </c>
      <c r="P10" s="194" t="n">
        <v>8411.3</v>
      </c>
      <c r="Q10" s="204"/>
      <c r="R10" s="276"/>
      <c r="S10" s="194" t="n">
        <v>15</v>
      </c>
      <c r="T10" s="148" t="n">
        <f aca="false">(P10-O10)*S10</f>
        <v>3172.5</v>
      </c>
      <c r="U10" s="640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67034</v>
      </c>
      <c r="P11" s="194" t="n">
        <v>68537</v>
      </c>
      <c r="Q11" s="204"/>
      <c r="R11" s="276"/>
      <c r="S11" s="194" t="n">
        <v>1</v>
      </c>
      <c r="T11" s="148" t="n">
        <f aca="false">(P11-O11)*S11</f>
        <v>1503</v>
      </c>
      <c r="U11" s="640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8187.51999999991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6.00000000000364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6.00000000000364</v>
      </c>
      <c r="I14" s="148" t="n">
        <f aca="false">0.4*C14</f>
        <v>2.40000000000146</v>
      </c>
      <c r="J14" s="162" t="s">
        <v>16</v>
      </c>
      <c r="K14" s="162"/>
      <c r="L14" s="162"/>
      <c r="M14" s="25"/>
      <c r="N14" s="25"/>
      <c r="O14" s="148" t="n">
        <v>3918.6</v>
      </c>
      <c r="P14" s="148" t="n">
        <v>3918.9</v>
      </c>
      <c r="Q14" s="226" t="s">
        <v>29</v>
      </c>
      <c r="R14" s="226"/>
      <c r="S14" s="148" t="n">
        <v>20</v>
      </c>
      <c r="T14" s="148" t="n">
        <f aca="false">(P14-O14)*S14</f>
        <v>6.00000000000364</v>
      </c>
      <c r="U14" s="640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1" t="s">
        <v>921</v>
      </c>
      <c r="C15" s="429" t="n">
        <f aca="false">H15+E15</f>
        <v>0</v>
      </c>
      <c r="D15" s="429"/>
      <c r="E15" s="429"/>
      <c r="F15" s="429"/>
      <c r="G15" s="429"/>
      <c r="H15" s="429" t="n">
        <f aca="false">T15</f>
        <v>0</v>
      </c>
      <c r="I15" s="429" t="n">
        <f aca="false">0.2*C15</f>
        <v>0</v>
      </c>
      <c r="J15" s="569"/>
      <c r="K15" s="569"/>
      <c r="L15" s="569"/>
      <c r="M15" s="430"/>
      <c r="N15" s="430"/>
      <c r="O15" s="429" t="n">
        <v>1182</v>
      </c>
      <c r="P15" s="429" t="n">
        <v>1182</v>
      </c>
      <c r="Q15" s="431" t="s">
        <v>35</v>
      </c>
      <c r="R15" s="431"/>
      <c r="S15" s="429" t="n">
        <v>1</v>
      </c>
      <c r="T15" s="429" t="n">
        <f aca="false">P15-O15</f>
        <v>0</v>
      </c>
      <c r="U15" s="668" t="n">
        <v>1152</v>
      </c>
      <c r="V15" s="571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</f>
        <v>1152</v>
      </c>
      <c r="D16" s="148"/>
      <c r="E16" s="148" t="n">
        <f aca="false">F16+G16</f>
        <v>80.64</v>
      </c>
      <c r="F16" s="148" t="n">
        <f aca="false">0.04*H16</f>
        <v>46.08</v>
      </c>
      <c r="G16" s="148" t="n">
        <f aca="false">0.03*H16</f>
        <v>34.56</v>
      </c>
      <c r="H16" s="148" t="n">
        <f aca="false">T16</f>
        <v>1152</v>
      </c>
      <c r="I16" s="148" t="n">
        <f aca="false">0.6*C16</f>
        <v>691.2</v>
      </c>
      <c r="J16" s="25"/>
      <c r="K16" s="25"/>
      <c r="L16" s="25"/>
      <c r="M16" s="25"/>
      <c r="N16" s="25"/>
      <c r="O16" s="148" t="n">
        <v>54748</v>
      </c>
      <c r="P16" s="148" t="n">
        <v>55900</v>
      </c>
      <c r="Q16" s="204"/>
      <c r="R16" s="562"/>
      <c r="S16" s="239" t="n">
        <v>1</v>
      </c>
      <c r="T16" s="148" t="n">
        <f aca="false">(P16-O16)*S16</f>
        <v>1152</v>
      </c>
      <c r="U16" s="640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0</v>
      </c>
      <c r="D17" s="429"/>
      <c r="E17" s="429"/>
      <c r="F17" s="429"/>
      <c r="G17" s="429"/>
      <c r="H17" s="429" t="n">
        <f aca="false">T17</f>
        <v>0</v>
      </c>
      <c r="I17" s="429" t="n">
        <f aca="false">0.2*C17</f>
        <v>0</v>
      </c>
      <c r="J17" s="569"/>
      <c r="K17" s="569"/>
      <c r="L17" s="569"/>
      <c r="M17" s="430"/>
      <c r="N17" s="430"/>
      <c r="O17" s="429" t="n">
        <v>626181</v>
      </c>
      <c r="P17" s="429" t="n">
        <v>626181</v>
      </c>
      <c r="Q17" s="431" t="s">
        <v>35</v>
      </c>
      <c r="R17" s="431"/>
      <c r="S17" s="429" t="n">
        <v>1</v>
      </c>
      <c r="T17" s="429" t="n">
        <f aca="false">P17-O17</f>
        <v>0</v>
      </c>
      <c r="U17" s="668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595.520000000001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595.520000000001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930.6115</v>
      </c>
      <c r="P18" s="469" t="n">
        <v>945.4995</v>
      </c>
      <c r="Q18" s="226" t="s">
        <v>39</v>
      </c>
      <c r="R18" s="226"/>
      <c r="S18" s="148" t="n">
        <v>40</v>
      </c>
      <c r="T18" s="148" t="n">
        <f aca="false">(P18-O18)*S18</f>
        <v>595.520000000001</v>
      </c>
      <c r="U18" s="640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640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2470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2470</v>
      </c>
      <c r="I21" s="148" t="n">
        <f aca="false">0.4*C21</f>
        <v>988</v>
      </c>
      <c r="J21" s="25"/>
      <c r="K21" s="162"/>
      <c r="L21" s="162"/>
      <c r="M21" s="25"/>
      <c r="N21" s="25"/>
      <c r="O21" s="148" t="n">
        <v>5106.5</v>
      </c>
      <c r="P21" s="148" t="n">
        <v>5230</v>
      </c>
      <c r="Q21" s="259"/>
      <c r="R21" s="259"/>
      <c r="S21" s="148" t="n">
        <v>20</v>
      </c>
      <c r="T21" s="148" t="n">
        <f aca="false">(P21-O21)*S21</f>
        <v>2470</v>
      </c>
      <c r="U21" s="640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26968</v>
      </c>
      <c r="P22" s="148" t="n">
        <v>27122</v>
      </c>
      <c r="Q22" s="204"/>
      <c r="R22" s="562"/>
      <c r="S22" s="239" t="n">
        <v>1</v>
      </c>
      <c r="T22" s="148" t="n">
        <f aca="false">(P22-O22)*S22</f>
        <v>154</v>
      </c>
      <c r="U22" s="640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6" t="s">
        <v>51</v>
      </c>
      <c r="C25" s="148" t="n">
        <f aca="false">H25+E25</f>
        <v>33029.9999999996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33029.9999999996</v>
      </c>
      <c r="I25" s="148" t="n">
        <f aca="false">0.4*C25</f>
        <v>13211.9999999998</v>
      </c>
      <c r="J25" s="162"/>
      <c r="K25" s="162"/>
      <c r="L25" s="162"/>
      <c r="M25" s="25"/>
      <c r="N25" s="25"/>
      <c r="O25" s="148" t="n">
        <v>47621.3</v>
      </c>
      <c r="P25" s="148" t="n">
        <v>47731.4</v>
      </c>
      <c r="Q25" s="226" t="s">
        <v>52</v>
      </c>
      <c r="R25" s="226"/>
      <c r="S25" s="148" t="n">
        <v>300</v>
      </c>
      <c r="T25" s="148" t="n">
        <f aca="false">(P25-O25)*S25</f>
        <v>33029.9999999996</v>
      </c>
      <c r="U25" s="640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18432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18432</v>
      </c>
      <c r="I27" s="148" t="n">
        <f aca="false">0.4*C27</f>
        <v>7372.80000000002</v>
      </c>
      <c r="J27" s="162"/>
      <c r="K27" s="162"/>
      <c r="L27" s="162"/>
      <c r="M27" s="25"/>
      <c r="N27" s="25"/>
      <c r="O27" s="148" t="n">
        <v>3447.7</v>
      </c>
      <c r="P27" s="148" t="n">
        <v>3601.3</v>
      </c>
      <c r="Q27" s="204"/>
      <c r="R27" s="576"/>
      <c r="S27" s="148" t="n">
        <v>120</v>
      </c>
      <c r="T27" s="148" t="n">
        <f aca="false">(P27-O27)*S27</f>
        <v>18432</v>
      </c>
      <c r="U27" s="671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527.999999999738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527.999999999738</v>
      </c>
      <c r="I28" s="148" t="n">
        <f aca="false">0.4*C28</f>
        <v>211.199999999895</v>
      </c>
      <c r="J28" s="162"/>
      <c r="K28" s="162"/>
      <c r="L28" s="162"/>
      <c r="M28" s="25"/>
      <c r="N28" s="25"/>
      <c r="O28" s="148" t="n">
        <v>15190.5</v>
      </c>
      <c r="P28" s="148" t="n">
        <v>15337.8</v>
      </c>
      <c r="Q28" s="204"/>
      <c r="R28" s="576"/>
      <c r="S28" s="148" t="n">
        <v>300</v>
      </c>
      <c r="T28" s="148" t="n">
        <f aca="false">(P28-O28)*S28-T32-T27</f>
        <v>527.999999999738</v>
      </c>
      <c r="U28" s="640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26095.1172</v>
      </c>
      <c r="D30" s="148"/>
      <c r="E30" s="148" t="n">
        <f aca="false">F30+G30</f>
        <v>1707.1572</v>
      </c>
      <c r="F30" s="148" t="n">
        <f aca="false">0.04*H30</f>
        <v>975.518400000001</v>
      </c>
      <c r="G30" s="148" t="n">
        <f aca="false">0.03*H30</f>
        <v>731.638800000001</v>
      </c>
      <c r="H30" s="148" t="n">
        <f aca="false">T30</f>
        <v>24387.96</v>
      </c>
      <c r="I30" s="148" t="n">
        <f aca="false">T31</f>
        <v>88160</v>
      </c>
      <c r="J30" s="162"/>
      <c r="K30" s="162"/>
      <c r="L30" s="162"/>
      <c r="M30" s="25"/>
      <c r="N30" s="25"/>
      <c r="O30" s="148" t="n">
        <v>41966.54</v>
      </c>
      <c r="P30" s="148" t="n">
        <v>42373.006</v>
      </c>
      <c r="Q30" s="204"/>
      <c r="R30" s="362"/>
      <c r="S30" s="148" t="n">
        <v>60</v>
      </c>
      <c r="T30" s="148" t="n">
        <f aca="false">(P30-O30)*S30</f>
        <v>24387.96</v>
      </c>
      <c r="U30" s="640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88160</v>
      </c>
      <c r="D31" s="148"/>
      <c r="E31" s="148" t="n">
        <f aca="false">F31+G31</f>
        <v>6171.2</v>
      </c>
      <c r="F31" s="148" t="n">
        <f aca="false">0.04*H31</f>
        <v>3526.4</v>
      </c>
      <c r="G31" s="148" t="n">
        <f aca="false">0.03*H31</f>
        <v>2644.8</v>
      </c>
      <c r="H31" s="148" t="n">
        <f aca="false">T31</f>
        <v>88160</v>
      </c>
      <c r="I31" s="148" t="n">
        <f aca="false">0.6*C31</f>
        <v>52896</v>
      </c>
      <c r="J31" s="25"/>
      <c r="K31" s="25"/>
      <c r="L31" s="25"/>
      <c r="M31" s="25"/>
      <c r="N31" s="25"/>
      <c r="O31" s="148" t="n">
        <v>9495</v>
      </c>
      <c r="P31" s="148" t="n">
        <v>10046</v>
      </c>
      <c r="Q31" s="204"/>
      <c r="R31" s="562"/>
      <c r="S31" s="239" t="n">
        <v>160</v>
      </c>
      <c r="T31" s="148" t="n">
        <f aca="false">(P31-O31)*S31</f>
        <v>88160</v>
      </c>
      <c r="U31" s="640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940</v>
      </c>
      <c r="C32" s="148" t="n">
        <f aca="false">H32+E32</f>
        <v>26996.1</v>
      </c>
      <c r="D32" s="148"/>
      <c r="E32" s="148" t="n">
        <f aca="false">F32+G32</f>
        <v>1766.1</v>
      </c>
      <c r="F32" s="148" t="n">
        <f aca="false">0.04*H32</f>
        <v>1009.2</v>
      </c>
      <c r="G32" s="148" t="n">
        <f aca="false">0.03*H32</f>
        <v>756.9</v>
      </c>
      <c r="H32" s="148" t="n">
        <f aca="false">T32</f>
        <v>25230</v>
      </c>
      <c r="I32" s="190" t="n">
        <f aca="false">T34</f>
        <v>1851</v>
      </c>
      <c r="J32" s="162"/>
      <c r="K32" s="162"/>
      <c r="L32" s="162"/>
      <c r="M32" s="25"/>
      <c r="N32" s="25"/>
      <c r="O32" s="148" t="n">
        <v>1186.6</v>
      </c>
      <c r="P32" s="148" t="n">
        <v>1607.1</v>
      </c>
      <c r="Q32" s="204"/>
      <c r="R32" s="362"/>
      <c r="S32" s="148" t="n">
        <v>60</v>
      </c>
      <c r="T32" s="148" t="n">
        <f aca="false">(P32-O32)*S32</f>
        <v>25230</v>
      </c>
      <c r="U32" s="640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18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1" t="s">
        <v>69</v>
      </c>
      <c r="C34" s="148" t="n">
        <f aca="false">H34+E34</f>
        <v>1980.57</v>
      </c>
      <c r="D34" s="148"/>
      <c r="E34" s="148" t="n">
        <f aca="false">F34+G34</f>
        <v>129.57</v>
      </c>
      <c r="F34" s="148" t="n">
        <f aca="false">0.04*H34</f>
        <v>74.04</v>
      </c>
      <c r="G34" s="148" t="n">
        <f aca="false">0.03*H34</f>
        <v>55.53</v>
      </c>
      <c r="H34" s="148" t="n">
        <f aca="false">T34</f>
        <v>1851</v>
      </c>
      <c r="I34" s="148" t="n">
        <f aca="false">0.6*C34</f>
        <v>1188.342</v>
      </c>
      <c r="J34" s="25"/>
      <c r="K34" s="25"/>
      <c r="L34" s="25"/>
      <c r="M34" s="25"/>
      <c r="N34" s="25"/>
      <c r="O34" s="148" t="n">
        <v>31051</v>
      </c>
      <c r="P34" s="148" t="n">
        <v>32902</v>
      </c>
      <c r="Q34" s="204"/>
      <c r="R34" s="562"/>
      <c r="S34" s="239" t="n">
        <v>1</v>
      </c>
      <c r="T34" s="148" t="n">
        <f aca="false">(P34-O34)*S34</f>
        <v>1851</v>
      </c>
      <c r="U34" s="640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864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864</v>
      </c>
      <c r="I35" s="148" t="n">
        <f aca="false">0.4*C35</f>
        <v>345.6</v>
      </c>
      <c r="J35" s="162"/>
      <c r="K35" s="162"/>
      <c r="L35" s="162"/>
      <c r="M35" s="25"/>
      <c r="N35" s="25"/>
      <c r="O35" s="148" t="n">
        <v>6002</v>
      </c>
      <c r="P35" s="148" t="n">
        <v>6866</v>
      </c>
      <c r="Q35" s="204"/>
      <c r="R35" s="576"/>
      <c r="S35" s="148" t="n">
        <v>1</v>
      </c>
      <c r="T35" s="148" t="n">
        <f aca="false">(P35-O35)*S35</f>
        <v>864</v>
      </c>
      <c r="U35" s="668" t="s">
        <v>1109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12863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12863</v>
      </c>
      <c r="I36" s="148" t="n">
        <f aca="false">0.4*C36</f>
        <v>5145.2</v>
      </c>
      <c r="J36" s="162"/>
      <c r="K36" s="162"/>
      <c r="L36" s="162"/>
      <c r="M36" s="25"/>
      <c r="N36" s="25"/>
      <c r="O36" s="148" t="n">
        <v>29453</v>
      </c>
      <c r="P36" s="148" t="n">
        <v>29630</v>
      </c>
      <c r="Q36" s="204"/>
      <c r="R36" s="276"/>
      <c r="S36" s="148" t="n">
        <v>80</v>
      </c>
      <c r="T36" s="148" t="n">
        <f aca="false">(P36-O36)*S36-T35-T271-T272-T270-T279-T280-T282-T284</f>
        <v>12863</v>
      </c>
      <c r="U36" s="640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232.19</v>
      </c>
      <c r="D37" s="148"/>
      <c r="E37" s="148" t="n">
        <f aca="false">F37+G37</f>
        <v>15.19</v>
      </c>
      <c r="F37" s="148" t="n">
        <f aca="false">0.04*H37</f>
        <v>8.68</v>
      </c>
      <c r="G37" s="148" t="n">
        <f aca="false">0.03*H37</f>
        <v>6.51</v>
      </c>
      <c r="H37" s="148" t="n">
        <f aca="false">T37</f>
        <v>217</v>
      </c>
      <c r="I37" s="148" t="n">
        <f aca="false">0.6*C37</f>
        <v>139.314</v>
      </c>
      <c r="J37" s="25"/>
      <c r="K37" s="25"/>
      <c r="L37" s="25"/>
      <c r="M37" s="25"/>
      <c r="N37" s="25"/>
      <c r="O37" s="148" t="n">
        <v>79143</v>
      </c>
      <c r="P37" s="148" t="n">
        <v>79360</v>
      </c>
      <c r="Q37" s="204"/>
      <c r="R37" s="562"/>
      <c r="S37" s="239" t="n">
        <v>1</v>
      </c>
      <c r="T37" s="148" t="n">
        <f aca="false">(P37-O37)*S37</f>
        <v>217</v>
      </c>
      <c r="U37" s="640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3819.90000000009</v>
      </c>
      <c r="D39" s="148"/>
      <c r="E39" s="148" t="n">
        <f aca="false">F39+G39</f>
        <v>249.900000000006</v>
      </c>
      <c r="F39" s="148" t="n">
        <f aca="false">0.04*H39</f>
        <v>142.800000000004</v>
      </c>
      <c r="G39" s="149" t="n">
        <f aca="false">0.03*H39</f>
        <v>107.100000000003</v>
      </c>
      <c r="H39" s="148" t="n">
        <f aca="false">T39-H214-H216-H215-H213-H188-H169-H232-H233</f>
        <v>3570.00000000009</v>
      </c>
      <c r="I39" s="148" t="n">
        <f aca="false">0.4*C39</f>
        <v>1527.96000000004</v>
      </c>
      <c r="J39" s="162"/>
      <c r="K39" s="162"/>
      <c r="L39" s="162"/>
      <c r="M39" s="25"/>
      <c r="N39" s="25"/>
      <c r="O39" s="579" t="n">
        <v>16254.3</v>
      </c>
      <c r="P39" s="579" t="n">
        <v>16449.4</v>
      </c>
      <c r="Q39" s="204"/>
      <c r="R39" s="226"/>
      <c r="S39" s="148" t="n">
        <v>40</v>
      </c>
      <c r="T39" s="148" t="n">
        <f aca="false">(P39-O39)*S39</f>
        <v>7804.00000000009</v>
      </c>
      <c r="U39" s="640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2811.95999999994</v>
      </c>
      <c r="D40" s="148"/>
      <c r="E40" s="148" t="n">
        <f aca="false">F40+G40</f>
        <v>183.959999999996</v>
      </c>
      <c r="F40" s="148" t="n">
        <f aca="false">0.04*H40</f>
        <v>105.119999999998</v>
      </c>
      <c r="G40" s="149" t="n">
        <f aca="false">0.03*H40</f>
        <v>78.8399999999983</v>
      </c>
      <c r="H40" s="148" t="n">
        <f aca="false">T40-T232</f>
        <v>2627.99999999994</v>
      </c>
      <c r="I40" s="148" t="n">
        <f aca="false">0.4*C40</f>
        <v>1124.78399999998</v>
      </c>
      <c r="J40" s="162"/>
      <c r="K40" s="162"/>
      <c r="L40" s="162"/>
      <c r="M40" s="25"/>
      <c r="N40" s="25"/>
      <c r="O40" s="148" t="n">
        <v>35131</v>
      </c>
      <c r="P40" s="148" t="n">
        <v>35224.6</v>
      </c>
      <c r="Q40" s="204"/>
      <c r="R40" s="226"/>
      <c r="S40" s="148" t="n">
        <v>40</v>
      </c>
      <c r="T40" s="148" t="n">
        <f aca="false">(P40-O40)*S40</f>
        <v>3743.99999999994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926</v>
      </c>
      <c r="D41" s="207"/>
      <c r="E41" s="206" t="n">
        <f aca="false">F41+G41</f>
        <v>64.82</v>
      </c>
      <c r="F41" s="206" t="n">
        <f aca="false">0.04*H41</f>
        <v>37.04</v>
      </c>
      <c r="G41" s="206" t="n">
        <f aca="false">0.03*H41</f>
        <v>27.78</v>
      </c>
      <c r="H41" s="207" t="n">
        <f aca="false">T41</f>
        <v>926</v>
      </c>
      <c r="I41" s="546" t="n">
        <f aca="false">C41*0.4</f>
        <v>370.4</v>
      </c>
      <c r="J41" s="216"/>
      <c r="K41" s="216"/>
      <c r="L41" s="216"/>
      <c r="M41" s="216"/>
      <c r="N41" s="216"/>
      <c r="O41" s="207" t="n">
        <v>23633</v>
      </c>
      <c r="P41" s="207" t="n">
        <v>24559</v>
      </c>
      <c r="Q41" s="547"/>
      <c r="R41" s="548"/>
      <c r="S41" s="548" t="n">
        <v>1</v>
      </c>
      <c r="T41" s="207" t="n">
        <f aca="false">(P41-O41)*S41</f>
        <v>926</v>
      </c>
      <c r="U41" s="673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2618</v>
      </c>
      <c r="D42" s="149"/>
      <c r="E42" s="148" t="n">
        <f aca="false">F42+G42</f>
        <v>183.26</v>
      </c>
      <c r="F42" s="148" t="n">
        <f aca="false">0.04*H42</f>
        <v>104.72</v>
      </c>
      <c r="G42" s="148" t="n">
        <f aca="false">0.03*H42</f>
        <v>78.54</v>
      </c>
      <c r="H42" s="149" t="n">
        <f aca="false">T42</f>
        <v>2618</v>
      </c>
      <c r="I42" s="579" t="n">
        <f aca="false">C42*0.4</f>
        <v>1047.2</v>
      </c>
      <c r="J42" s="162"/>
      <c r="K42" s="162"/>
      <c r="L42" s="162"/>
      <c r="M42" s="162"/>
      <c r="N42" s="162"/>
      <c r="O42" s="149" t="n">
        <v>43255</v>
      </c>
      <c r="P42" s="149" t="n">
        <v>45873</v>
      </c>
      <c r="Q42" s="466"/>
      <c r="R42" s="498"/>
      <c r="S42" s="498" t="n">
        <v>1</v>
      </c>
      <c r="T42" s="149" t="n">
        <f aca="false">(P42-O42)*S42</f>
        <v>2618</v>
      </c>
      <c r="U42" s="640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320</v>
      </c>
      <c r="D43" s="148"/>
      <c r="E43" s="148"/>
      <c r="F43" s="148"/>
      <c r="G43" s="149" t="n">
        <v>0</v>
      </c>
      <c r="H43" s="148" t="n">
        <f aca="false">T43</f>
        <v>320</v>
      </c>
      <c r="I43" s="148" t="n">
        <f aca="false">0.4*C43</f>
        <v>128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176</v>
      </c>
      <c r="O43" s="148" t="n">
        <v>47319</v>
      </c>
      <c r="P43" s="148" t="n">
        <v>47639</v>
      </c>
      <c r="Q43" s="204"/>
      <c r="R43" s="276"/>
      <c r="S43" s="148" t="n">
        <v>1</v>
      </c>
      <c r="T43" s="148" t="n">
        <f aca="false">(P43-O43)*S43</f>
        <v>320</v>
      </c>
      <c r="U43" s="640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22295.3759999999</v>
      </c>
      <c r="D44" s="190"/>
      <c r="E44" s="190" t="n">
        <f aca="false">F44+G44</f>
        <v>1458.576</v>
      </c>
      <c r="F44" s="190" t="n">
        <f aca="false">0.04*H44</f>
        <v>833.471999999997</v>
      </c>
      <c r="G44" s="190" t="n">
        <f aca="false">0.03*H44</f>
        <v>625.103999999998</v>
      </c>
      <c r="H44" s="190" t="n">
        <f aca="false">T44</f>
        <v>20836.7999999999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40561.324</v>
      </c>
      <c r="P44" s="148" t="n">
        <v>40734.964</v>
      </c>
      <c r="Q44" s="25" t="s">
        <v>35</v>
      </c>
      <c r="R44" s="226"/>
      <c r="S44" s="239" t="n">
        <v>120</v>
      </c>
      <c r="T44" s="148" t="n">
        <f aca="false">(P44-O44)*S44</f>
        <v>20836.7999999999</v>
      </c>
      <c r="U44" s="640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956</v>
      </c>
      <c r="D45" s="206"/>
      <c r="E45" s="206"/>
      <c r="F45" s="206"/>
      <c r="G45" s="207" t="n">
        <v>0</v>
      </c>
      <c r="H45" s="206" t="n">
        <f aca="false">T45</f>
        <v>956</v>
      </c>
      <c r="I45" s="206" t="n">
        <f aca="false">0.4*C45</f>
        <v>382.4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525.8</v>
      </c>
      <c r="O45" s="206" t="n">
        <v>291422</v>
      </c>
      <c r="P45" s="206" t="n">
        <v>292378</v>
      </c>
      <c r="Q45" s="9"/>
      <c r="R45" s="151"/>
      <c r="S45" s="206" t="n">
        <v>1</v>
      </c>
      <c r="T45" s="206" t="n">
        <f aca="false">(P45-O45)*S45</f>
        <v>956</v>
      </c>
      <c r="U45" s="673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50</v>
      </c>
      <c r="D46" s="149"/>
      <c r="E46" s="148" t="n">
        <f aca="false">F46+G46</f>
        <v>3.5</v>
      </c>
      <c r="F46" s="148" t="n">
        <f aca="false">0.04*H46</f>
        <v>2</v>
      </c>
      <c r="G46" s="148" t="n">
        <f aca="false">0.03*H46</f>
        <v>1.5</v>
      </c>
      <c r="H46" s="149" t="n">
        <f aca="false">T46</f>
        <v>50</v>
      </c>
      <c r="I46" s="579" t="n">
        <f aca="false">C46*0.4</f>
        <v>20</v>
      </c>
      <c r="J46" s="162"/>
      <c r="K46" s="162"/>
      <c r="L46" s="162"/>
      <c r="M46" s="162"/>
      <c r="N46" s="162"/>
      <c r="O46" s="149" t="n">
        <v>2589</v>
      </c>
      <c r="P46" s="149" t="n">
        <v>2639</v>
      </c>
      <c r="Q46" s="466"/>
      <c r="R46" s="498"/>
      <c r="S46" s="498" t="n">
        <v>1</v>
      </c>
      <c r="T46" s="149" t="n">
        <f aca="false">(P46-O46)*S46</f>
        <v>50</v>
      </c>
      <c r="U46" s="640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7568</v>
      </c>
      <c r="D47" s="149"/>
      <c r="E47" s="148" t="n">
        <f aca="false">F47+G47</f>
        <v>529.76</v>
      </c>
      <c r="F47" s="148" t="n">
        <f aca="false">0.04*H47</f>
        <v>302.72</v>
      </c>
      <c r="G47" s="148" t="n">
        <f aca="false">0.03*H47</f>
        <v>227.04</v>
      </c>
      <c r="H47" s="149" t="n">
        <f aca="false">T47</f>
        <v>7568</v>
      </c>
      <c r="I47" s="579" t="n">
        <f aca="false">C47*0.4</f>
        <v>3027.2</v>
      </c>
      <c r="J47" s="162"/>
      <c r="K47" s="162"/>
      <c r="L47" s="162"/>
      <c r="M47" s="162"/>
      <c r="N47" s="162"/>
      <c r="O47" s="149" t="n">
        <v>131707</v>
      </c>
      <c r="P47" s="149" t="n">
        <v>139275</v>
      </c>
      <c r="Q47" s="466"/>
      <c r="R47" s="498"/>
      <c r="S47" s="498" t="n">
        <v>1</v>
      </c>
      <c r="T47" s="149" t="n">
        <f aca="false">(P47-O47)*S47</f>
        <v>7568</v>
      </c>
      <c r="U47" s="640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9091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9091</v>
      </c>
      <c r="I48" s="148" t="n">
        <f aca="false">0.4*C48</f>
        <v>3636.4</v>
      </c>
      <c r="J48" s="162"/>
      <c r="K48" s="162"/>
      <c r="L48" s="162"/>
      <c r="M48" s="25"/>
      <c r="N48" s="25"/>
      <c r="O48" s="148" t="n">
        <v>120512</v>
      </c>
      <c r="P48" s="148" t="n">
        <v>129603</v>
      </c>
      <c r="Q48" s="204"/>
      <c r="R48" s="576"/>
      <c r="S48" s="148" t="n">
        <v>1</v>
      </c>
      <c r="T48" s="148" t="n">
        <f aca="false">(P48-O48)*S48</f>
        <v>9091</v>
      </c>
      <c r="U48" s="668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2954</v>
      </c>
      <c r="D49" s="149"/>
      <c r="E49" s="148" t="n">
        <f aca="false">F49+G49</f>
        <v>206.78</v>
      </c>
      <c r="F49" s="148" t="n">
        <f aca="false">0.04*H49</f>
        <v>118.16</v>
      </c>
      <c r="G49" s="148" t="n">
        <f aca="false">0.03*H49</f>
        <v>88.62</v>
      </c>
      <c r="H49" s="149" t="n">
        <f aca="false">T49</f>
        <v>2954</v>
      </c>
      <c r="I49" s="579" t="n">
        <f aca="false">C49*0.4</f>
        <v>1181.6</v>
      </c>
      <c r="J49" s="162"/>
      <c r="K49" s="162"/>
      <c r="L49" s="162"/>
      <c r="M49" s="162"/>
      <c r="N49" s="162"/>
      <c r="O49" s="149" t="n">
        <v>78839</v>
      </c>
      <c r="P49" s="149" t="n">
        <v>83059</v>
      </c>
      <c r="Q49" s="466"/>
      <c r="R49" s="498"/>
      <c r="S49" s="498" t="n">
        <v>1</v>
      </c>
      <c r="T49" s="149" t="n">
        <f aca="false">(P49-O49)*S49-T225-T223-T227-T226-T228</f>
        <v>2954</v>
      </c>
      <c r="U49" s="640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10139.3200000001</v>
      </c>
      <c r="D53" s="393"/>
      <c r="E53" s="393" t="n">
        <f aca="false">F53+G53</f>
        <v>663.320000000004</v>
      </c>
      <c r="F53" s="393" t="n">
        <f aca="false">0.04*H53</f>
        <v>379.040000000002</v>
      </c>
      <c r="G53" s="393" t="n">
        <f aca="false">0.03*H53</f>
        <v>284.280000000002</v>
      </c>
      <c r="H53" s="393" t="n">
        <f aca="false">T53</f>
        <v>9476.00000000006</v>
      </c>
      <c r="I53" s="393" t="n">
        <f aca="false">0.6*C53</f>
        <v>6083.59200000004</v>
      </c>
      <c r="J53" s="532"/>
      <c r="K53" s="532"/>
      <c r="L53" s="532"/>
      <c r="M53" s="532"/>
      <c r="N53" s="532"/>
      <c r="O53" s="393" t="n">
        <v>28484</v>
      </c>
      <c r="P53" s="393" t="n">
        <v>28720.9</v>
      </c>
      <c r="Q53" s="390"/>
      <c r="R53" s="392"/>
      <c r="S53" s="533" t="n">
        <v>40</v>
      </c>
      <c r="T53" s="393" t="n">
        <f aca="false">(P53-O53)*S53</f>
        <v>9476.00000000006</v>
      </c>
      <c r="U53" s="640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293783.853199999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3150</v>
      </c>
      <c r="D57" s="149"/>
      <c r="E57" s="148" t="n">
        <f aca="false">F57+G57</f>
        <v>220.5</v>
      </c>
      <c r="F57" s="148" t="n">
        <f aca="false">0.04*H57</f>
        <v>126</v>
      </c>
      <c r="G57" s="148" t="n">
        <f aca="false">0.03*H57</f>
        <v>94.5</v>
      </c>
      <c r="H57" s="149" t="n">
        <f aca="false">T57</f>
        <v>3150</v>
      </c>
      <c r="I57" s="579" t="n">
        <f aca="false">C57*0.4</f>
        <v>1260</v>
      </c>
      <c r="J57" s="162"/>
      <c r="K57" s="162"/>
      <c r="L57" s="162"/>
      <c r="M57" s="162"/>
      <c r="N57" s="162"/>
      <c r="O57" s="149" t="n">
        <v>390764</v>
      </c>
      <c r="P57" s="149" t="n">
        <v>393914</v>
      </c>
      <c r="Q57" s="466"/>
      <c r="R57" s="498"/>
      <c r="S57" s="498" t="n">
        <v>1</v>
      </c>
      <c r="T57" s="149" t="n">
        <f aca="false">(P57-O57)*S57</f>
        <v>3150</v>
      </c>
      <c r="U57" s="640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14827.3199999998</v>
      </c>
      <c r="D58" s="149"/>
      <c r="E58" s="148"/>
      <c r="F58" s="148"/>
      <c r="G58" s="148"/>
      <c r="H58" s="149" t="n">
        <f aca="false">T58</f>
        <v>14827.3199999998</v>
      </c>
      <c r="I58" s="149" t="n">
        <f aca="false">T59</f>
        <v>1465</v>
      </c>
      <c r="J58" s="162"/>
      <c r="K58" s="162"/>
      <c r="L58" s="162"/>
      <c r="M58" s="162"/>
      <c r="N58" s="162"/>
      <c r="O58" s="149" t="n">
        <v>21794.899</v>
      </c>
      <c r="P58" s="149" t="n">
        <v>22133.778</v>
      </c>
      <c r="Q58" s="466"/>
      <c r="R58" s="498"/>
      <c r="S58" s="498" t="n">
        <v>80</v>
      </c>
      <c r="T58" s="149" t="n">
        <f aca="false">(P58-O58)*S58-T624</f>
        <v>14827.3199999998</v>
      </c>
      <c r="U58" s="640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1465</v>
      </c>
      <c r="D59" s="149"/>
      <c r="E59" s="148" t="n">
        <f aca="false">F59+G59</f>
        <v>102.55</v>
      </c>
      <c r="F59" s="148" t="n">
        <f aca="false">0.04*H59</f>
        <v>58.6</v>
      </c>
      <c r="G59" s="148" t="n">
        <f aca="false">0.03*H59</f>
        <v>43.95</v>
      </c>
      <c r="H59" s="149" t="n">
        <f aca="false">T59</f>
        <v>1465</v>
      </c>
      <c r="I59" s="579" t="n">
        <f aca="false">C59*0.4</f>
        <v>586</v>
      </c>
      <c r="J59" s="162"/>
      <c r="K59" s="162"/>
      <c r="L59" s="162"/>
      <c r="M59" s="162"/>
      <c r="N59" s="162"/>
      <c r="O59" s="149" t="n">
        <v>15573</v>
      </c>
      <c r="P59" s="149" t="n">
        <v>17038</v>
      </c>
      <c r="Q59" s="466"/>
      <c r="R59" s="498"/>
      <c r="S59" s="498" t="n">
        <v>1</v>
      </c>
      <c r="T59" s="149" t="n">
        <f aca="false">(P59-O59)*S59</f>
        <v>1465</v>
      </c>
      <c r="U59" s="640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4129.20000000004</v>
      </c>
      <c r="D60" s="149"/>
      <c r="E60" s="148"/>
      <c r="F60" s="148"/>
      <c r="G60" s="148"/>
      <c r="H60" s="149" t="n">
        <f aca="false">T60</f>
        <v>4129.20000000004</v>
      </c>
      <c r="I60" s="149" t="n">
        <f aca="false">T61</f>
        <v>11870</v>
      </c>
      <c r="J60" s="162"/>
      <c r="K60" s="162"/>
      <c r="L60" s="162"/>
      <c r="M60" s="162"/>
      <c r="N60" s="162"/>
      <c r="O60" s="149" t="n">
        <v>5852.65</v>
      </c>
      <c r="P60" s="149" t="n">
        <v>5921.47</v>
      </c>
      <c r="Q60" s="466"/>
      <c r="R60" s="498"/>
      <c r="S60" s="498" t="n">
        <v>60</v>
      </c>
      <c r="T60" s="149" t="n">
        <f aca="false">(P60-O60)*S60</f>
        <v>4129.20000000004</v>
      </c>
      <c r="U60" s="640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11870</v>
      </c>
      <c r="D61" s="149"/>
      <c r="E61" s="148"/>
      <c r="F61" s="148"/>
      <c r="G61" s="148"/>
      <c r="H61" s="149" t="n">
        <f aca="false">T61</f>
        <v>11870</v>
      </c>
      <c r="I61" s="149" t="n">
        <f aca="false">T62</f>
        <v>542</v>
      </c>
      <c r="J61" s="162"/>
      <c r="K61" s="162"/>
      <c r="L61" s="162"/>
      <c r="M61" s="162"/>
      <c r="N61" s="162"/>
      <c r="O61" s="149" t="n">
        <v>1280.2</v>
      </c>
      <c r="P61" s="149" t="n">
        <v>1417.6</v>
      </c>
      <c r="Q61" s="466"/>
      <c r="R61" s="498"/>
      <c r="S61" s="498" t="n">
        <v>120</v>
      </c>
      <c r="T61" s="149" t="n">
        <f aca="false">(P61-O61)*S61-T636-T59-T65-T62</f>
        <v>11870</v>
      </c>
      <c r="U61" s="640" t="s">
        <v>1111</v>
      </c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542</v>
      </c>
      <c r="D62" s="149"/>
      <c r="E62" s="148"/>
      <c r="F62" s="148"/>
      <c r="G62" s="148"/>
      <c r="H62" s="149" t="n">
        <f aca="false">T62</f>
        <v>542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21620</v>
      </c>
      <c r="P62" s="149" t="n">
        <v>22162</v>
      </c>
      <c r="Q62" s="466"/>
      <c r="R62" s="498"/>
      <c r="S62" s="498" t="n">
        <v>1</v>
      </c>
      <c r="T62" s="149" t="n">
        <f aca="false">(P62-O62)*S62</f>
        <v>542</v>
      </c>
      <c r="U62" s="668" t="s">
        <v>1112</v>
      </c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668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730</v>
      </c>
      <c r="D64" s="586"/>
      <c r="E64" s="194"/>
      <c r="F64" s="194"/>
      <c r="G64" s="194"/>
      <c r="H64" s="586" t="n">
        <f aca="false">T64</f>
        <v>730</v>
      </c>
      <c r="I64" s="586" t="n">
        <f aca="false">T64*0.3</f>
        <v>219</v>
      </c>
      <c r="J64" s="162"/>
      <c r="K64" s="162"/>
      <c r="L64" s="162"/>
      <c r="M64" s="162"/>
      <c r="N64" s="162"/>
      <c r="O64" s="587" t="n">
        <v>4017</v>
      </c>
      <c r="P64" s="587" t="n">
        <v>4053.5</v>
      </c>
      <c r="Q64" s="466"/>
      <c r="R64" s="588"/>
      <c r="S64" s="364" t="n">
        <v>20</v>
      </c>
      <c r="T64" s="586" t="n">
        <f aca="false">(P64-O64)*S64</f>
        <v>730</v>
      </c>
      <c r="U64" s="640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2611</v>
      </c>
      <c r="D65" s="149"/>
      <c r="E65" s="148"/>
      <c r="F65" s="148"/>
      <c r="G65" s="148"/>
      <c r="H65" s="149" t="n">
        <f aca="false">T65</f>
        <v>2611</v>
      </c>
      <c r="I65" s="149" t="n">
        <f aca="false">T65*0.3</f>
        <v>783.3</v>
      </c>
      <c r="J65" s="226"/>
      <c r="K65" s="226"/>
      <c r="L65" s="226"/>
      <c r="M65" s="226"/>
      <c r="N65" s="226"/>
      <c r="O65" s="148" t="n">
        <v>223849</v>
      </c>
      <c r="P65" s="148" t="n">
        <v>226460</v>
      </c>
      <c r="Q65" s="149"/>
      <c r="R65" s="149"/>
      <c r="S65" s="148" t="n">
        <v>1</v>
      </c>
      <c r="T65" s="149" t="n">
        <f aca="false">(P65-O65)*S65</f>
        <v>2611</v>
      </c>
      <c r="U65" s="640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39324.5199999998</v>
      </c>
      <c r="D66" s="186"/>
      <c r="E66" s="187"/>
      <c r="F66" s="187"/>
      <c r="G66" s="187"/>
      <c r="H66" s="186"/>
      <c r="I66" s="188" t="n">
        <f aca="false">SUM(I56:I65)</f>
        <v>16725.3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13209.58+32369.93</f>
        <v>45579.51</v>
      </c>
      <c r="P68" s="148" t="n">
        <f aca="false">13419.43+32703.61</f>
        <v>46123.04</v>
      </c>
      <c r="Q68" s="149"/>
      <c r="R68" s="149"/>
      <c r="S68" s="148" t="n">
        <v>80</v>
      </c>
      <c r="T68" s="149" t="n">
        <f aca="false">(P68-O68)*S68-T72-T73</f>
        <v>39464.3999999999</v>
      </c>
      <c r="U68" s="640" t="s">
        <v>1113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7861.59999999989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40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7976</v>
      </c>
      <c r="D70" s="148"/>
      <c r="E70" s="148" t="n">
        <f aca="false">F70+G70</f>
        <v>558.32</v>
      </c>
      <c r="F70" s="148" t="n">
        <f aca="false">0.04*H70</f>
        <v>319.04</v>
      </c>
      <c r="G70" s="148" t="n">
        <f aca="false">0.03*H70</f>
        <v>239.28</v>
      </c>
      <c r="H70" s="148" t="n">
        <f aca="false">T70</f>
        <v>7976</v>
      </c>
      <c r="I70" s="148" t="n">
        <f aca="false">0.6*C70</f>
        <v>4785.6</v>
      </c>
      <c r="J70" s="25"/>
      <c r="K70" s="25"/>
      <c r="L70" s="25"/>
      <c r="M70" s="25"/>
      <c r="N70" s="25"/>
      <c r="O70" s="148" t="n">
        <f aca="false">188127+16743</f>
        <v>204870</v>
      </c>
      <c r="P70" s="148" t="n">
        <f aca="false">194204+18642</f>
        <v>212846</v>
      </c>
      <c r="Q70" s="204"/>
      <c r="R70" s="276"/>
      <c r="S70" s="239" t="n">
        <v>1</v>
      </c>
      <c r="T70" s="148" t="n">
        <f aca="false">(P70-O70)*S70</f>
        <v>7976</v>
      </c>
      <c r="U70" s="640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2234.8199999999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3872.98+4776.97</f>
        <v>8649.95</v>
      </c>
      <c r="P71" s="148" t="n">
        <f aca="false">4823.54+3924.68</f>
        <v>8748.22</v>
      </c>
      <c r="Q71" s="149"/>
      <c r="R71" s="149"/>
      <c r="S71" s="148" t="n">
        <v>80</v>
      </c>
      <c r="T71" s="149" t="n">
        <f aca="false">(P71-O71)*S71</f>
        <v>7861.59999999989</v>
      </c>
      <c r="U71" s="640" t="s">
        <v>1115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3193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3193</v>
      </c>
      <c r="I72" s="148" t="n">
        <f aca="false">0.4*C72</f>
        <v>1277.2</v>
      </c>
      <c r="J72" s="162"/>
      <c r="K72" s="162"/>
      <c r="L72" s="162"/>
      <c r="M72" s="25"/>
      <c r="N72" s="25"/>
      <c r="O72" s="148" t="n">
        <v>64636</v>
      </c>
      <c r="P72" s="148" t="n">
        <v>67829</v>
      </c>
      <c r="Q72" s="204"/>
      <c r="R72" s="576"/>
      <c r="S72" s="148" t="n">
        <v>1</v>
      </c>
      <c r="T72" s="148" t="n">
        <f aca="false">(P72-O72)*S72</f>
        <v>3193</v>
      </c>
      <c r="U72" s="668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882.75</v>
      </c>
      <c r="D73" s="148"/>
      <c r="E73" s="148" t="n">
        <f aca="false">F73+G73</f>
        <v>57.75</v>
      </c>
      <c r="F73" s="148" t="n">
        <f aca="false">0.04*H73</f>
        <v>33</v>
      </c>
      <c r="G73" s="148" t="n">
        <f aca="false">0.03*H73</f>
        <v>24.75</v>
      </c>
      <c r="H73" s="148" t="n">
        <f aca="false">T73</f>
        <v>825</v>
      </c>
      <c r="I73" s="148" t="n">
        <f aca="false">0.6*C73</f>
        <v>529.65</v>
      </c>
      <c r="J73" s="162"/>
      <c r="K73" s="162"/>
      <c r="L73" s="162"/>
      <c r="M73" s="162"/>
      <c r="N73" s="162"/>
      <c r="O73" s="148" t="n">
        <v>17706</v>
      </c>
      <c r="P73" s="148" t="n">
        <v>18531</v>
      </c>
      <c r="Q73" s="149"/>
      <c r="R73" s="149"/>
      <c r="S73" s="148" t="n">
        <v>1</v>
      </c>
      <c r="T73" s="148" t="n">
        <f aca="false">(P73-O73)*S73</f>
        <v>825</v>
      </c>
      <c r="U73" s="640" t="s">
        <v>1116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23669.1699999998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24988.5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673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24988.5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11931.8</v>
      </c>
      <c r="P78" s="206" t="n">
        <v>12431.57</v>
      </c>
      <c r="Q78" s="304" t="s">
        <v>39</v>
      </c>
      <c r="R78" s="304"/>
      <c r="S78" s="206" t="n">
        <v>50</v>
      </c>
      <c r="T78" s="206" t="n">
        <f aca="false">(P78-O78)*S78-T98</f>
        <v>24988.5</v>
      </c>
      <c r="U78" s="673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321</v>
      </c>
      <c r="D80" s="206"/>
      <c r="E80" s="206" t="n">
        <f aca="false">F80+G80</f>
        <v>21</v>
      </c>
      <c r="F80" s="206" t="n">
        <f aca="false">0.04*H80</f>
        <v>12</v>
      </c>
      <c r="G80" s="206" t="n">
        <f aca="false">0.03*H80</f>
        <v>9</v>
      </c>
      <c r="H80" s="206" t="n">
        <f aca="false">T80</f>
        <v>300</v>
      </c>
      <c r="I80" s="206" t="n">
        <f aca="false">0.6*C80</f>
        <v>192.6</v>
      </c>
      <c r="J80" s="216"/>
      <c r="K80" s="216"/>
      <c r="L80" s="216"/>
      <c r="M80" s="216"/>
      <c r="N80" s="216"/>
      <c r="O80" s="206" t="n">
        <v>5100</v>
      </c>
      <c r="P80" s="206" t="n">
        <v>5400</v>
      </c>
      <c r="Q80" s="207"/>
      <c r="R80" s="207"/>
      <c r="S80" s="206" t="n">
        <v>1</v>
      </c>
      <c r="T80" s="206" t="n">
        <f aca="false">(P80-O80)*S80</f>
        <v>300</v>
      </c>
      <c r="U80" s="673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24988.5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3892.00000000001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3892.00000000001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3958.1</v>
      </c>
      <c r="P83" s="206" t="n">
        <v>4055.4</v>
      </c>
      <c r="Q83" s="304" t="s">
        <v>39</v>
      </c>
      <c r="R83" s="304"/>
      <c r="S83" s="206" t="n">
        <v>40</v>
      </c>
      <c r="T83" s="206" t="n">
        <f aca="false">(P83-O83)*S83</f>
        <v>3892.00000000001</v>
      </c>
      <c r="U83" s="673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9156.99999999999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9156.99999999999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3591</v>
      </c>
      <c r="P84" s="206" t="n">
        <v>3775.5</v>
      </c>
      <c r="Q84" s="304" t="s">
        <v>39</v>
      </c>
      <c r="R84" s="304"/>
      <c r="S84" s="206" t="n">
        <v>120</v>
      </c>
      <c r="T84" s="206" t="n">
        <f aca="false">(P84-O84)*S84-T377-T343-T83-T362-T376-T172</f>
        <v>9156.99999999999</v>
      </c>
      <c r="U84" s="673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394815.043199999</v>
      </c>
      <c r="D85" s="148"/>
      <c r="E85" s="190"/>
      <c r="F85" s="148"/>
      <c r="G85" s="148"/>
      <c r="H85" s="190"/>
      <c r="I85" s="148" t="n">
        <f aca="false">SUM(I8:I43)+I74+I81+I66</f>
        <v>196616.568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18266.928</v>
      </c>
      <c r="D88" s="148"/>
      <c r="E88" s="148"/>
      <c r="F88" s="148"/>
      <c r="G88" s="148"/>
      <c r="H88" s="148" t="n">
        <f aca="false">T88</f>
        <v>25642.928</v>
      </c>
      <c r="I88" s="148" t="n">
        <v>0</v>
      </c>
      <c r="J88" s="25"/>
      <c r="K88" s="25"/>
      <c r="L88" s="25"/>
      <c r="M88" s="25"/>
      <c r="N88" s="25"/>
      <c r="O88" s="148" t="n">
        <v>41907</v>
      </c>
      <c r="P88" s="148" t="n">
        <v>42548.0732</v>
      </c>
      <c r="Q88" s="204"/>
      <c r="R88" s="276"/>
      <c r="S88" s="148" t="n">
        <v>40</v>
      </c>
      <c r="T88" s="148" t="n">
        <f aca="false">(P88-O88)*S88</f>
        <v>25642.928</v>
      </c>
      <c r="U88" s="640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3997</v>
      </c>
      <c r="D90" s="149"/>
      <c r="E90" s="148" t="n">
        <f aca="false">247</f>
        <v>247</v>
      </c>
      <c r="F90" s="148"/>
      <c r="G90" s="148"/>
      <c r="H90" s="148" t="n">
        <f aca="false">T90</f>
        <v>3750</v>
      </c>
      <c r="I90" s="148"/>
      <c r="J90" s="25"/>
      <c r="K90" s="25"/>
      <c r="L90" s="25"/>
      <c r="M90" s="25"/>
      <c r="N90" s="25"/>
      <c r="O90" s="148" t="n">
        <v>15573</v>
      </c>
      <c r="P90" s="148" t="n">
        <v>15698</v>
      </c>
      <c r="Q90" s="237"/>
      <c r="R90" s="238"/>
      <c r="S90" s="239" t="n">
        <v>30</v>
      </c>
      <c r="T90" s="148" t="n">
        <f aca="false">(P90-O90)*S90</f>
        <v>3750</v>
      </c>
      <c r="U90" s="640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25642.928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2988.48000000005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2988.48000000005</v>
      </c>
      <c r="I96" s="206" t="n">
        <f aca="false">0.5*C96</f>
        <v>1494.24000000003</v>
      </c>
      <c r="J96" s="208"/>
      <c r="K96" s="208"/>
      <c r="L96" s="208"/>
      <c r="M96" s="208"/>
      <c r="N96" s="208"/>
      <c r="O96" s="309" t="n">
        <v>14497.362</v>
      </c>
      <c r="P96" s="309" t="n">
        <v>14572.074</v>
      </c>
      <c r="Q96" s="9"/>
      <c r="R96" s="448"/>
      <c r="S96" s="223" t="n">
        <v>40</v>
      </c>
      <c r="T96" s="206" t="n">
        <f aca="false">(P96-O96)*S96</f>
        <v>2988.48000000005</v>
      </c>
      <c r="U96" s="673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673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11232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11232</v>
      </c>
      <c r="I98" s="206" t="n">
        <f aca="false">0.6*C98</f>
        <v>6739.19999999998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673" t="s">
        <v>1117</v>
      </c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3319.4</v>
      </c>
      <c r="P99" s="206" t="n">
        <v>3389.6</v>
      </c>
      <c r="Q99" s="221"/>
      <c r="R99" s="404"/>
      <c r="S99" s="223" t="n">
        <v>80</v>
      </c>
      <c r="T99" s="206" t="n">
        <f aca="false">(P99-O99)*S99*2</f>
        <v>11232</v>
      </c>
      <c r="U99" s="673" t="s">
        <v>1118</v>
      </c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7860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7860</v>
      </c>
      <c r="I101" s="206" t="n">
        <f aca="false">T103+0.5*(T108+T105)</f>
        <v>2040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29197</v>
      </c>
      <c r="P102" s="206" t="n">
        <v>29260</v>
      </c>
      <c r="Q102" s="221"/>
      <c r="R102" s="304"/>
      <c r="S102" s="206" t="n">
        <v>60</v>
      </c>
      <c r="T102" s="206" t="n">
        <f aca="false">(P102-O102)*S102</f>
        <v>3780</v>
      </c>
      <c r="U102" s="673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673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673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6061</v>
      </c>
      <c r="P105" s="206" t="n">
        <v>6096</v>
      </c>
      <c r="Q105" s="221"/>
      <c r="R105" s="404"/>
      <c r="S105" s="206" t="n">
        <v>40</v>
      </c>
      <c r="T105" s="206" t="n">
        <f aca="false">(P105-O105)*S105</f>
        <v>1400</v>
      </c>
      <c r="U105" s="673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673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673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5331</v>
      </c>
      <c r="P108" s="206" t="n">
        <v>5398</v>
      </c>
      <c r="Q108" s="221"/>
      <c r="R108" s="304"/>
      <c r="S108" s="206" t="n">
        <v>40</v>
      </c>
      <c r="T108" s="206" t="n">
        <f aca="false">(P108-O108)*S108</f>
        <v>2680</v>
      </c>
      <c r="U108" s="673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10848.4800000001</v>
      </c>
      <c r="D109" s="190"/>
      <c r="E109" s="190"/>
      <c r="F109" s="148"/>
      <c r="G109" s="148"/>
      <c r="H109" s="190" t="n">
        <f aca="false">SUM(H99:H108)</f>
        <v>7860</v>
      </c>
      <c r="I109" s="190" t="n">
        <f aca="false">I101+I99</f>
        <v>2040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6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4"/>
      <c r="R114" s="276"/>
      <c r="S114" s="239" t="n">
        <v>1</v>
      </c>
      <c r="T114" s="148" t="n">
        <f aca="false">(P114-O114)*S114</f>
        <v>0</v>
      </c>
      <c r="U114" s="640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7567.04000000013</v>
      </c>
      <c r="D115" s="148"/>
      <c r="E115" s="148" t="n">
        <f aca="false">F115+G115</f>
        <v>495.040000000008</v>
      </c>
      <c r="F115" s="148" t="n">
        <f aca="false">0.04*H115</f>
        <v>282.880000000005</v>
      </c>
      <c r="G115" s="148" t="n">
        <f aca="false">0.03*H115</f>
        <v>212.160000000003</v>
      </c>
      <c r="H115" s="148" t="n">
        <f aca="false">T115</f>
        <v>7072.00000000012</v>
      </c>
      <c r="I115" s="148" t="n">
        <f aca="false">0.6*C115</f>
        <v>4540.22400000008</v>
      </c>
      <c r="J115" s="25"/>
      <c r="K115" s="25"/>
      <c r="L115" s="25"/>
      <c r="M115" s="25"/>
      <c r="N115" s="25" t="s">
        <v>173</v>
      </c>
      <c r="O115" s="148" t="n">
        <v>9421.3</v>
      </c>
      <c r="P115" s="148" t="n">
        <v>9509.7</v>
      </c>
      <c r="Q115" s="237"/>
      <c r="R115" s="398"/>
      <c r="S115" s="239" t="n">
        <v>80</v>
      </c>
      <c r="T115" s="148" t="n">
        <f aca="false">(P115-O115)*S115</f>
        <v>7072.00000000012</v>
      </c>
      <c r="U115" s="640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43399.2</v>
      </c>
      <c r="D118" s="190"/>
      <c r="E118" s="190" t="n">
        <f aca="false">F118+G118</f>
        <v>2839.2</v>
      </c>
      <c r="F118" s="190" t="n">
        <f aca="false">0.04*H118</f>
        <v>1622.4</v>
      </c>
      <c r="G118" s="190" t="n">
        <f aca="false">0.03*H118</f>
        <v>1216.8</v>
      </c>
      <c r="H118" s="190" t="n">
        <f aca="false">T118</f>
        <v>40560</v>
      </c>
      <c r="I118" s="190" t="n">
        <v>11490</v>
      </c>
      <c r="J118" s="262"/>
      <c r="K118" s="262"/>
      <c r="L118" s="262"/>
      <c r="M118" s="262"/>
      <c r="N118" s="262"/>
      <c r="O118" s="190" t="n">
        <v>47496</v>
      </c>
      <c r="P118" s="190" t="n">
        <v>47834</v>
      </c>
      <c r="Q118" s="237"/>
      <c r="R118" s="467"/>
      <c r="S118" s="401" t="n">
        <v>120</v>
      </c>
      <c r="T118" s="148" t="n">
        <f aca="false">(P118-O118)*S118</f>
        <v>40560</v>
      </c>
      <c r="U118" s="640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63.13</v>
      </c>
      <c r="D119" s="148"/>
      <c r="E119" s="148" t="n">
        <f aca="false">F119+G119</f>
        <v>4.13</v>
      </c>
      <c r="F119" s="148" t="n">
        <f aca="false">0.04*H119</f>
        <v>2.36</v>
      </c>
      <c r="G119" s="148" t="n">
        <f aca="false">0.03*H119</f>
        <v>1.77</v>
      </c>
      <c r="H119" s="148" t="n">
        <f aca="false">T119</f>
        <v>59</v>
      </c>
      <c r="I119" s="148" t="n">
        <f aca="false">0.6*C119</f>
        <v>37.878</v>
      </c>
      <c r="J119" s="25"/>
      <c r="K119" s="25"/>
      <c r="L119" s="25"/>
      <c r="M119" s="25"/>
      <c r="N119" s="25"/>
      <c r="O119" s="148" t="n">
        <v>59625</v>
      </c>
      <c r="P119" s="148" t="n">
        <v>59684</v>
      </c>
      <c r="Q119" s="204"/>
      <c r="R119" s="276"/>
      <c r="S119" s="239" t="n">
        <v>1</v>
      </c>
      <c r="T119" s="148" t="n">
        <f aca="false">(P119-O119)*S119</f>
        <v>59</v>
      </c>
      <c r="U119" s="640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6"/>
      <c r="C120" s="265" t="n">
        <f aca="false">H120+E120</f>
        <v>0</v>
      </c>
      <c r="D120" s="281"/>
      <c r="E120" s="265" t="n">
        <f aca="false">F120+G120</f>
        <v>0</v>
      </c>
      <c r="F120" s="265" t="n">
        <f aca="false">0.04*H120</f>
        <v>0</v>
      </c>
      <c r="G120" s="265" t="n">
        <f aca="false">0.03*H120</f>
        <v>0</v>
      </c>
      <c r="H120" s="265" t="n">
        <f aca="false">T120</f>
        <v>0</v>
      </c>
      <c r="I120" s="282" t="n">
        <f aca="false">0.6*C120</f>
        <v>0</v>
      </c>
      <c r="J120" s="283"/>
      <c r="K120" s="283"/>
      <c r="L120" s="283"/>
      <c r="M120" s="283"/>
      <c r="N120" s="283"/>
      <c r="O120" s="281" t="n">
        <v>16982</v>
      </c>
      <c r="P120" s="281" t="n">
        <v>16982</v>
      </c>
      <c r="Q120" s="284"/>
      <c r="R120" s="285"/>
      <c r="S120" s="281" t="n">
        <v>1</v>
      </c>
      <c r="T120" s="265" t="n">
        <f aca="false">(P120-O120)*S120</f>
        <v>0</v>
      </c>
      <c r="U120" s="677" t="n">
        <v>2437131</v>
      </c>
      <c r="V120" s="270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515.74</v>
      </c>
      <c r="D121" s="148"/>
      <c r="E121" s="148" t="n">
        <f aca="false">F121+G121</f>
        <v>33.74</v>
      </c>
      <c r="F121" s="148" t="n">
        <f aca="false">0.04*H121</f>
        <v>19.28</v>
      </c>
      <c r="G121" s="148" t="n">
        <f aca="false">0.03*H121</f>
        <v>14.46</v>
      </c>
      <c r="H121" s="148" t="n">
        <f aca="false">T121</f>
        <v>482</v>
      </c>
      <c r="I121" s="148" t="n">
        <f aca="false">0.6*C121</f>
        <v>309.444</v>
      </c>
      <c r="J121" s="25"/>
      <c r="K121" s="25"/>
      <c r="L121" s="25"/>
      <c r="M121" s="25"/>
      <c r="N121" s="25"/>
      <c r="O121" s="148" t="n">
        <v>7359</v>
      </c>
      <c r="P121" s="148" t="n">
        <v>7841</v>
      </c>
      <c r="Q121" s="204"/>
      <c r="R121" s="276"/>
      <c r="S121" s="239" t="n">
        <v>1</v>
      </c>
      <c r="T121" s="148" t="n">
        <f aca="false">(P121-O121)*S121</f>
        <v>482</v>
      </c>
      <c r="U121" s="640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307.09</v>
      </c>
      <c r="D122" s="148"/>
      <c r="E122" s="148" t="n">
        <f aca="false">F122+G122</f>
        <v>20.09</v>
      </c>
      <c r="F122" s="148" t="n">
        <f aca="false">0.04*H122</f>
        <v>11.48</v>
      </c>
      <c r="G122" s="148" t="n">
        <f aca="false">0.03*H122</f>
        <v>8.61</v>
      </c>
      <c r="H122" s="148" t="n">
        <f aca="false">T122</f>
        <v>287</v>
      </c>
      <c r="I122" s="148" t="n">
        <f aca="false">0.6*C122</f>
        <v>184.254</v>
      </c>
      <c r="J122" s="25"/>
      <c r="K122" s="25"/>
      <c r="L122" s="25"/>
      <c r="M122" s="25"/>
      <c r="N122" s="25"/>
      <c r="O122" s="148" t="n">
        <f aca="false">58479+31600</f>
        <v>90079</v>
      </c>
      <c r="P122" s="148" t="n">
        <f aca="false">58646+31720</f>
        <v>90366</v>
      </c>
      <c r="Q122" s="204"/>
      <c r="R122" s="276"/>
      <c r="S122" s="239" t="n">
        <v>1</v>
      </c>
      <c r="T122" s="148" t="n">
        <f aca="false">(P122-O122)*S122</f>
        <v>287</v>
      </c>
      <c r="U122" s="640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2957.48</v>
      </c>
      <c r="D123" s="148"/>
      <c r="E123" s="148" t="n">
        <f aca="false">F123+G123</f>
        <v>193.48</v>
      </c>
      <c r="F123" s="148" t="n">
        <f aca="false">0.04*H123</f>
        <v>110.56</v>
      </c>
      <c r="G123" s="148" t="n">
        <f aca="false">0.03*H123</f>
        <v>82.92</v>
      </c>
      <c r="H123" s="148" t="n">
        <f aca="false">T123</f>
        <v>2764</v>
      </c>
      <c r="I123" s="148" t="n">
        <f aca="false">0.6*C123</f>
        <v>1774.488</v>
      </c>
      <c r="J123" s="25"/>
      <c r="K123" s="25"/>
      <c r="L123" s="25"/>
      <c r="M123" s="25"/>
      <c r="N123" s="25" t="s">
        <v>170</v>
      </c>
      <c r="O123" s="148" t="n">
        <v>41961</v>
      </c>
      <c r="P123" s="148" t="n">
        <v>44725</v>
      </c>
      <c r="Q123" s="204"/>
      <c r="R123" s="276"/>
      <c r="S123" s="239" t="n">
        <v>1</v>
      </c>
      <c r="T123" s="148" t="n">
        <f aca="false">(P123-O123)*S123</f>
        <v>2764</v>
      </c>
      <c r="U123" s="640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4365.6</v>
      </c>
      <c r="D124" s="190"/>
      <c r="E124" s="190" t="n">
        <f aca="false">F124+G124</f>
        <v>285.6</v>
      </c>
      <c r="F124" s="190" t="n">
        <f aca="false">0.04*H124</f>
        <v>163.2</v>
      </c>
      <c r="G124" s="190" t="n">
        <f aca="false">0.03*H124</f>
        <v>122.4</v>
      </c>
      <c r="H124" s="190" t="n">
        <f aca="false">T124</f>
        <v>4080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12930</v>
      </c>
      <c r="P124" s="190" t="n">
        <v>12981</v>
      </c>
      <c r="Q124" s="262"/>
      <c r="R124" s="398"/>
      <c r="S124" s="401" t="n">
        <v>80</v>
      </c>
      <c r="T124" s="190" t="n">
        <f aca="false">(P124-O124)*S124</f>
        <v>4080</v>
      </c>
      <c r="U124" s="640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408.5</v>
      </c>
      <c r="D126" s="148"/>
      <c r="E126" s="148" t="n">
        <f aca="false">F126+G126</f>
        <v>28.5</v>
      </c>
      <c r="F126" s="148" t="n">
        <f aca="false">0.035*H126</f>
        <v>13.3</v>
      </c>
      <c r="G126" s="148" t="n">
        <f aca="false">H126*0.04</f>
        <v>15.2</v>
      </c>
      <c r="H126" s="148" t="n">
        <f aca="false">T126</f>
        <v>380</v>
      </c>
      <c r="I126" s="148" t="n">
        <f aca="false">0.6*C126</f>
        <v>245.1</v>
      </c>
      <c r="J126" s="25"/>
      <c r="K126" s="25"/>
      <c r="L126" s="25"/>
      <c r="M126" s="25"/>
      <c r="N126" s="25"/>
      <c r="O126" s="148" t="n">
        <v>8379.1</v>
      </c>
      <c r="P126" s="148" t="n">
        <v>8398.1</v>
      </c>
      <c r="Q126" s="204"/>
      <c r="R126" s="276"/>
      <c r="S126" s="239" t="n">
        <v>20</v>
      </c>
      <c r="T126" s="148" t="n">
        <f aca="false">(P126-O126)*S126</f>
        <v>380</v>
      </c>
      <c r="U126" s="640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498.62</v>
      </c>
      <c r="D128" s="148"/>
      <c r="E128" s="148" t="n">
        <f aca="false">F128+G128</f>
        <v>32.62</v>
      </c>
      <c r="F128" s="148" t="n">
        <f aca="false">0.04*H128</f>
        <v>18.64</v>
      </c>
      <c r="G128" s="148" t="n">
        <f aca="false">0.03*H128</f>
        <v>13.98</v>
      </c>
      <c r="H128" s="148" t="n">
        <f aca="false">T128</f>
        <v>466</v>
      </c>
      <c r="I128" s="148" t="n">
        <f aca="false">0.6*C128</f>
        <v>299.172</v>
      </c>
      <c r="J128" s="25"/>
      <c r="K128" s="25"/>
      <c r="L128" s="25"/>
      <c r="M128" s="25"/>
      <c r="N128" s="25"/>
      <c r="O128" s="148" t="n">
        <v>3650</v>
      </c>
      <c r="P128" s="148" t="n">
        <v>4116</v>
      </c>
      <c r="Q128" s="204"/>
      <c r="R128" s="276"/>
      <c r="S128" s="239" t="n">
        <v>1</v>
      </c>
      <c r="T128" s="148" t="n">
        <f aca="false">(P128-O128)*S128</f>
        <v>466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1" t="s">
        <v>941</v>
      </c>
      <c r="C129" s="148" t="n">
        <f aca="false">H129+E129</f>
        <v>1.07</v>
      </c>
      <c r="D129" s="148"/>
      <c r="E129" s="148" t="n">
        <f aca="false">F129+G129</f>
        <v>0.07</v>
      </c>
      <c r="F129" s="148" t="n">
        <f aca="false">0.04*H129</f>
        <v>0.04</v>
      </c>
      <c r="G129" s="148" t="n">
        <f aca="false">0.03*H129</f>
        <v>0.03</v>
      </c>
      <c r="H129" s="148" t="n">
        <f aca="false">T129</f>
        <v>1</v>
      </c>
      <c r="I129" s="148" t="n">
        <f aca="false">0.5*C129</f>
        <v>0.535</v>
      </c>
      <c r="J129" s="25"/>
      <c r="K129" s="25"/>
      <c r="L129" s="25"/>
      <c r="M129" s="25"/>
      <c r="N129" s="25"/>
      <c r="O129" s="148" t="n">
        <v>7508</v>
      </c>
      <c r="P129" s="148" t="n">
        <v>7509</v>
      </c>
      <c r="Q129" s="204"/>
      <c r="R129" s="276"/>
      <c r="S129" s="148" t="n">
        <v>1</v>
      </c>
      <c r="T129" s="148" t="n">
        <f aca="false">(P129-O129)*S129</f>
        <v>1</v>
      </c>
      <c r="U129" s="640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60083.4700000001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2313.88598</v>
      </c>
      <c r="D134" s="206" t="n">
        <f aca="false">D138+D139</f>
        <v>33055.514</v>
      </c>
      <c r="E134" s="206" t="n">
        <f aca="false">F134+G134</f>
        <v>2313.88598</v>
      </c>
      <c r="F134" s="206" t="n">
        <f aca="false">0.04*D134</f>
        <v>1322.22056</v>
      </c>
      <c r="G134" s="206" t="n">
        <f aca="false">0.03*D134</f>
        <v>991.66542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3014.84</v>
      </c>
      <c r="P134" s="309" t="n">
        <v>3093.95</v>
      </c>
      <c r="Q134" s="221"/>
      <c r="R134" s="404"/>
      <c r="S134" s="206" t="n">
        <v>60</v>
      </c>
      <c r="T134" s="206" t="n">
        <f aca="false">(P134-O134)*S134</f>
        <v>4746.59999999998</v>
      </c>
      <c r="U134" s="673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1517.91</v>
      </c>
      <c r="P135" s="309" t="n">
        <v>1540.97</v>
      </c>
      <c r="Q135" s="221"/>
      <c r="R135" s="404"/>
      <c r="S135" s="206" t="n">
        <v>20</v>
      </c>
      <c r="T135" s="206" t="n">
        <f aca="false">(P135-O135)*S135</f>
        <v>461.199999999999</v>
      </c>
      <c r="U135" s="673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728.22</v>
      </c>
      <c r="P136" s="309" t="n">
        <v>748.79</v>
      </c>
      <c r="Q136" s="221"/>
      <c r="R136" s="595"/>
      <c r="S136" s="206" t="n">
        <v>60</v>
      </c>
      <c r="T136" s="206" t="n">
        <f aca="false">(P136-O136)*S136</f>
        <v>1234.2</v>
      </c>
      <c r="U136" s="673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90890.67</v>
      </c>
      <c r="P137" s="309" t="n">
        <v>92426.312</v>
      </c>
      <c r="Q137" s="221"/>
      <c r="R137" s="596"/>
      <c r="S137" s="206" t="n">
        <v>1</v>
      </c>
      <c r="T137" s="206" t="n">
        <f aca="false">(P137-O137)*S137</f>
        <v>1535.64200000001</v>
      </c>
      <c r="U137" s="673" t="n">
        <v>9454</v>
      </c>
      <c r="V137" s="210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8021.81399999998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2119.26</v>
      </c>
      <c r="P138" s="309" t="n">
        <v>2163.432</v>
      </c>
      <c r="Q138" s="221"/>
      <c r="R138" s="461"/>
      <c r="S138" s="206" t="n">
        <v>1</v>
      </c>
      <c r="T138" s="206" t="n">
        <f aca="false">(P138-O138)*S138</f>
        <v>44.1719999999996</v>
      </c>
      <c r="U138" s="673" t="n">
        <v>9314</v>
      </c>
      <c r="V138" s="210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25033.7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25727.76</v>
      </c>
      <c r="P139" s="309" t="n">
        <v>26295.7195</v>
      </c>
      <c r="Q139" s="221"/>
      <c r="R139" s="461"/>
      <c r="S139" s="206" t="n">
        <v>40</v>
      </c>
      <c r="T139" s="206" t="n">
        <f aca="false">(P139-O139)*S139</f>
        <v>22718.38</v>
      </c>
      <c r="U139" s="673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3225.73</v>
      </c>
      <c r="P140" s="309" t="n">
        <v>3283.613</v>
      </c>
      <c r="Q140" s="9"/>
      <c r="R140" s="151"/>
      <c r="S140" s="206" t="n">
        <v>40</v>
      </c>
      <c r="T140" s="206" t="n">
        <f aca="false">(P140-O140)*S140</f>
        <v>2315.31999999999</v>
      </c>
      <c r="U140" s="673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5601.96000000001</v>
      </c>
      <c r="D142" s="598" t="n">
        <f aca="false">T142</f>
        <v>70548.0000000002</v>
      </c>
      <c r="E142" s="599" t="n">
        <f aca="false">F142+G142</f>
        <v>4938.36000000001</v>
      </c>
      <c r="F142" s="598" t="n">
        <f aca="false">0.04*D142</f>
        <v>2821.92000000001</v>
      </c>
      <c r="G142" s="598" t="n">
        <f aca="false">0.03*D142</f>
        <v>2116.44000000001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49414.7</v>
      </c>
      <c r="P142" s="206" t="n">
        <v>50748.5</v>
      </c>
      <c r="Q142" s="9"/>
      <c r="R142" s="304"/>
      <c r="S142" s="598" t="n">
        <v>60</v>
      </c>
      <c r="T142" s="598" t="n">
        <f aca="false">(P142-O142)*S142-T144</f>
        <v>70548.0000000002</v>
      </c>
      <c r="U142" s="673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663.6</v>
      </c>
      <c r="D144" s="598" t="n">
        <f aca="false">T144</f>
        <v>9480</v>
      </c>
      <c r="E144" s="599" t="n">
        <f aca="false">F144+G144</f>
        <v>663.6</v>
      </c>
      <c r="F144" s="598" t="n">
        <f aca="false">0.04*D144</f>
        <v>379.2</v>
      </c>
      <c r="G144" s="598" t="n">
        <f aca="false">0.03*D144</f>
        <v>284.4</v>
      </c>
      <c r="H144" s="598"/>
      <c r="I144" s="206" t="n">
        <f aca="false">T145</f>
        <v>5960</v>
      </c>
      <c r="J144" s="208"/>
      <c r="K144" s="208"/>
      <c r="L144" s="208"/>
      <c r="M144" s="208"/>
      <c r="N144" s="208" t="s">
        <v>213</v>
      </c>
      <c r="O144" s="206" t="n">
        <v>7208</v>
      </c>
      <c r="P144" s="206" t="n">
        <v>7445</v>
      </c>
      <c r="Q144" s="9"/>
      <c r="R144" s="304"/>
      <c r="S144" s="598" t="n">
        <v>40</v>
      </c>
      <c r="T144" s="598" t="n">
        <f aca="false">(P144-O144)*S144</f>
        <v>9480</v>
      </c>
      <c r="U144" s="673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611.07</v>
      </c>
      <c r="D145" s="206" t="n">
        <f aca="false">T145</f>
        <v>5960</v>
      </c>
      <c r="E145" s="206" t="n">
        <f aca="false">F145+G145</f>
        <v>554.28</v>
      </c>
      <c r="F145" s="206" t="n">
        <f aca="false">0.05*D145</f>
        <v>298</v>
      </c>
      <c r="G145" s="206" t="n">
        <f aca="false">0.043*D145</f>
        <v>256.28</v>
      </c>
      <c r="H145" s="206"/>
      <c r="I145" s="206" t="n">
        <f aca="false">0.6*D145</f>
        <v>3576</v>
      </c>
      <c r="J145" s="208"/>
      <c r="K145" s="208"/>
      <c r="L145" s="208"/>
      <c r="M145" s="208"/>
      <c r="N145" s="208"/>
      <c r="O145" s="598" t="n">
        <v>17303</v>
      </c>
      <c r="P145" s="598" t="n">
        <v>17452</v>
      </c>
      <c r="Q145" s="208" t="s">
        <v>39</v>
      </c>
      <c r="R145" s="304"/>
      <c r="S145" s="223" t="n">
        <v>40</v>
      </c>
      <c r="T145" s="206" t="n">
        <f aca="false">(P145-O145)*S145</f>
        <v>5960</v>
      </c>
      <c r="U145" s="673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1893</v>
      </c>
      <c r="E146" s="206" t="n">
        <f aca="false">F146+G146</f>
        <v>56.79</v>
      </c>
      <c r="F146" s="206" t="n">
        <f aca="false">0.02*D146</f>
        <v>37.86</v>
      </c>
      <c r="G146" s="206" t="n">
        <f aca="false">0.01*D146</f>
        <v>18.93</v>
      </c>
      <c r="H146" s="206"/>
      <c r="I146" s="206" t="n">
        <f aca="false">0.6*D146</f>
        <v>1135.8</v>
      </c>
      <c r="J146" s="208"/>
      <c r="K146" s="208"/>
      <c r="L146" s="208"/>
      <c r="M146" s="208"/>
      <c r="N146" s="208"/>
      <c r="O146" s="598" t="n">
        <v>124122</v>
      </c>
      <c r="P146" s="598" t="n">
        <v>126015</v>
      </c>
      <c r="Q146" s="208"/>
      <c r="R146" s="304"/>
      <c r="S146" s="223" t="n">
        <v>1</v>
      </c>
      <c r="T146" s="206" t="n">
        <f aca="false">(P146-O146)*S146</f>
        <v>1893</v>
      </c>
      <c r="U146" s="673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1126.8012</v>
      </c>
      <c r="D148" s="206" t="n">
        <f aca="false">T148</f>
        <v>16097.16</v>
      </c>
      <c r="E148" s="206" t="n">
        <f aca="false">F148+G148</f>
        <v>1126.8012</v>
      </c>
      <c r="F148" s="206" t="n">
        <f aca="false">0.04*H148</f>
        <v>643.8864</v>
      </c>
      <c r="G148" s="206" t="n">
        <f aca="false">0.03*H148</f>
        <v>482.9148</v>
      </c>
      <c r="H148" s="206" t="n">
        <f aca="false">T148</f>
        <v>16097.16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1084</v>
      </c>
      <c r="P148" s="603" t="s">
        <v>1121</v>
      </c>
      <c r="Q148" s="208" t="s">
        <v>52</v>
      </c>
      <c r="R148" s="304"/>
      <c r="S148" s="223" t="n">
        <v>60</v>
      </c>
      <c r="T148" s="206" t="n">
        <f aca="false">(P148-O148)*S148</f>
        <v>16097.16</v>
      </c>
      <c r="U148" s="673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23.3576000000003</v>
      </c>
      <c r="D150" s="206" t="n">
        <f aca="false">T150+T151</f>
        <v>333.680000000004</v>
      </c>
      <c r="E150" s="206" t="n">
        <f aca="false">F150+G150</f>
        <v>23.3576000000003</v>
      </c>
      <c r="F150" s="206" t="n">
        <f aca="false">0.04*(H150+D150)</f>
        <v>13.3472000000002</v>
      </c>
      <c r="G150" s="206" t="n">
        <f aca="false">0.03*(H150+D150)</f>
        <v>10.0104000000001</v>
      </c>
      <c r="H150" s="206" t="n">
        <f aca="false">T152</f>
        <v>0</v>
      </c>
      <c r="I150" s="206" t="n">
        <f aca="false">0.4*C150</f>
        <v>9.34304000000011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1042.785</v>
      </c>
      <c r="Q150" s="9"/>
      <c r="R150" s="461"/>
      <c r="S150" s="223" t="n">
        <v>40</v>
      </c>
      <c r="T150" s="206" t="n">
        <f aca="false">(P150-O150)*S150</f>
        <v>333.680000000004</v>
      </c>
      <c r="U150" s="673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673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944</v>
      </c>
      <c r="P156" s="307" t="s">
        <v>1085</v>
      </c>
      <c r="Q156" s="144"/>
      <c r="R156" s="290"/>
      <c r="S156" s="253" t="n">
        <v>300</v>
      </c>
      <c r="T156" s="130" t="n">
        <f aca="false">(P156-O156)*S156</f>
        <v>131401.2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945</v>
      </c>
      <c r="P157" s="307" t="s">
        <v>1086</v>
      </c>
      <c r="Q157" s="144"/>
      <c r="R157" s="290"/>
      <c r="S157" s="253" t="n">
        <v>300</v>
      </c>
      <c r="T157" s="130" t="n">
        <f aca="false">(P157-O157)*S157</f>
        <v>86569.1999999996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2390.062</v>
      </c>
      <c r="P160" s="251" t="n">
        <v>2424.796</v>
      </c>
      <c r="Q160" s="144"/>
      <c r="R160" s="290"/>
      <c r="S160" s="253" t="n">
        <v>40</v>
      </c>
      <c r="T160" s="130" t="n">
        <f aca="false">(P160-O160)*S160</f>
        <v>1389.36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2075.889</v>
      </c>
      <c r="Q161" s="144"/>
      <c r="R161" s="290"/>
      <c r="S161" s="253" t="n">
        <v>30</v>
      </c>
      <c r="T161" s="130" t="n">
        <f aca="false">(P161-O161)*S161</f>
        <v>0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244.497119999999</v>
      </c>
      <c r="D162" s="206" t="n">
        <f aca="false">H162+E162</f>
        <v>3737.31311999999</v>
      </c>
      <c r="E162" s="206" t="n">
        <f aca="false">F162+G162</f>
        <v>244.497119999999</v>
      </c>
      <c r="F162" s="206" t="n">
        <f aca="false">0.04*H162</f>
        <v>139.71264</v>
      </c>
      <c r="G162" s="206" t="n">
        <f aca="false">0.03*H162</f>
        <v>104.78448</v>
      </c>
      <c r="H162" s="206" t="n">
        <f aca="false">T162</f>
        <v>3492.81599999999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9494.161</v>
      </c>
      <c r="P162" s="309" t="n">
        <v>9639.695</v>
      </c>
      <c r="Q162" s="221"/>
      <c r="R162" s="404"/>
      <c r="S162" s="223" t="n">
        <v>24</v>
      </c>
      <c r="T162" s="206" t="n">
        <f aca="false">(P162-O162)*S162</f>
        <v>3492.81599999999</v>
      </c>
      <c r="U162" s="673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10682.4271</v>
      </c>
      <c r="D163" s="206" t="n">
        <f aca="false">SUM(D138:D162)</f>
        <v>360464.42712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1232.64</v>
      </c>
      <c r="D166" s="206"/>
      <c r="E166" s="206" t="n">
        <f aca="false">F166+G166</f>
        <v>80.64</v>
      </c>
      <c r="F166" s="206" t="n">
        <f aca="false">0.04*H166</f>
        <v>46.08</v>
      </c>
      <c r="G166" s="206" t="n">
        <f aca="false">0.03*H166</f>
        <v>34.56</v>
      </c>
      <c r="H166" s="206" t="n">
        <f aca="false">T166</f>
        <v>1152</v>
      </c>
      <c r="I166" s="206" t="n">
        <f aca="false">0.6*C166</f>
        <v>739.584</v>
      </c>
      <c r="J166" s="208"/>
      <c r="K166" s="208"/>
      <c r="L166" s="208"/>
      <c r="M166" s="208"/>
      <c r="N166" s="208"/>
      <c r="O166" s="206" t="n">
        <v>27753</v>
      </c>
      <c r="P166" s="206" t="n">
        <v>28905</v>
      </c>
      <c r="Q166" s="9"/>
      <c r="R166" s="151"/>
      <c r="S166" s="206" t="n">
        <v>1</v>
      </c>
      <c r="T166" s="206" t="n">
        <f aca="false">(P166-O166)*S166</f>
        <v>1152</v>
      </c>
      <c r="U166" s="673" t="s">
        <v>946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119.84</v>
      </c>
      <c r="D167" s="206"/>
      <c r="E167" s="206" t="n">
        <f aca="false">F167+G167</f>
        <v>7.84</v>
      </c>
      <c r="F167" s="206" t="n">
        <f aca="false">0.04*H167</f>
        <v>4.48</v>
      </c>
      <c r="G167" s="206" t="n">
        <f aca="false">0.03*H167</f>
        <v>3.36</v>
      </c>
      <c r="H167" s="206" t="n">
        <f aca="false">T167</f>
        <v>112</v>
      </c>
      <c r="I167" s="206" t="n">
        <f aca="false">0.6*C167</f>
        <v>71.904</v>
      </c>
      <c r="J167" s="208"/>
      <c r="K167" s="208"/>
      <c r="L167" s="208"/>
      <c r="M167" s="208"/>
      <c r="N167" s="208"/>
      <c r="O167" s="206" t="n">
        <v>70886</v>
      </c>
      <c r="P167" s="206" t="n">
        <v>70998</v>
      </c>
      <c r="Q167" s="221"/>
      <c r="R167" s="404"/>
      <c r="S167" s="223" t="n">
        <v>1</v>
      </c>
      <c r="T167" s="206" t="n">
        <f aca="false">(P167-O167)*S167</f>
        <v>112</v>
      </c>
      <c r="U167" s="673" t="s">
        <v>947</v>
      </c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162.64</v>
      </c>
      <c r="D168" s="206"/>
      <c r="E168" s="206" t="n">
        <f aca="false">F168+G168</f>
        <v>10.64</v>
      </c>
      <c r="F168" s="206" t="n">
        <f aca="false">0.04*H168</f>
        <v>6.08</v>
      </c>
      <c r="G168" s="206" t="n">
        <f aca="false">0.03*H168</f>
        <v>4.56</v>
      </c>
      <c r="H168" s="206" t="n">
        <f aca="false">T168</f>
        <v>152</v>
      </c>
      <c r="I168" s="206" t="n">
        <f aca="false">0.6*C168</f>
        <v>97.584</v>
      </c>
      <c r="J168" s="208"/>
      <c r="K168" s="208"/>
      <c r="L168" s="208"/>
      <c r="M168" s="208"/>
      <c r="N168" s="208"/>
      <c r="O168" s="206" t="n">
        <v>10103</v>
      </c>
      <c r="P168" s="206" t="n">
        <v>10255</v>
      </c>
      <c r="Q168" s="208" t="s">
        <v>35</v>
      </c>
      <c r="R168" s="304"/>
      <c r="S168" s="223" t="n">
        <v>1</v>
      </c>
      <c r="T168" s="206" t="n">
        <f aca="false">(P168-O168)*S168</f>
        <v>152</v>
      </c>
      <c r="U168" s="673" t="s">
        <v>948</v>
      </c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768.26</v>
      </c>
      <c r="D169" s="605"/>
      <c r="E169" s="605" t="n">
        <f aca="false">F169+G169</f>
        <v>50.26</v>
      </c>
      <c r="F169" s="605" t="n">
        <f aca="false">0.04*H169</f>
        <v>28.72</v>
      </c>
      <c r="G169" s="605" t="n">
        <f aca="false">0.03*H169</f>
        <v>21.54</v>
      </c>
      <c r="H169" s="605" t="n">
        <f aca="false">T169</f>
        <v>718</v>
      </c>
      <c r="I169" s="605" t="n">
        <f aca="false">0.6*C169</f>
        <v>460.956</v>
      </c>
      <c r="J169" s="606"/>
      <c r="K169" s="606"/>
      <c r="L169" s="606"/>
      <c r="M169" s="606"/>
      <c r="N169" s="606"/>
      <c r="O169" s="605" t="n">
        <v>24750</v>
      </c>
      <c r="P169" s="605" t="n">
        <v>25468</v>
      </c>
      <c r="Q169" s="606" t="s">
        <v>35</v>
      </c>
      <c r="R169" s="595"/>
      <c r="S169" s="607" t="n">
        <v>1</v>
      </c>
      <c r="T169" s="605" t="n">
        <f aca="false">(P169-O169)*S169</f>
        <v>718</v>
      </c>
      <c r="U169" s="673" t="s">
        <v>949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2074.73</v>
      </c>
      <c r="D170" s="206"/>
      <c r="E170" s="206" t="n">
        <f aca="false">F170+G170</f>
        <v>135.73</v>
      </c>
      <c r="F170" s="206" t="n">
        <f aca="false">0.04*H170</f>
        <v>77.56</v>
      </c>
      <c r="G170" s="206" t="n">
        <f aca="false">0.03*H170</f>
        <v>58.17</v>
      </c>
      <c r="H170" s="206" t="n">
        <f aca="false">T170</f>
        <v>1939</v>
      </c>
      <c r="I170" s="206" t="n">
        <f aca="false">0.6*C170</f>
        <v>1244.838</v>
      </c>
      <c r="J170" s="208"/>
      <c r="K170" s="208"/>
      <c r="L170" s="208"/>
      <c r="M170" s="208"/>
      <c r="N170" s="208"/>
      <c r="O170" s="206" t="n">
        <v>88928</v>
      </c>
      <c r="P170" s="206" t="n">
        <v>90867</v>
      </c>
      <c r="Q170" s="9"/>
      <c r="R170" s="151"/>
      <c r="S170" s="223" t="n">
        <v>1</v>
      </c>
      <c r="T170" s="206" t="n">
        <f aca="false">(P170-O170)*S170</f>
        <v>1939</v>
      </c>
      <c r="U170" s="673" t="s">
        <v>950</v>
      </c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4820.35</v>
      </c>
      <c r="D171" s="206"/>
      <c r="E171" s="206" t="n">
        <f aca="false">F171+G171</f>
        <v>315.35</v>
      </c>
      <c r="F171" s="206" t="n">
        <f aca="false">0.04*H171</f>
        <v>180.2</v>
      </c>
      <c r="G171" s="206" t="n">
        <f aca="false">0.03*H171</f>
        <v>135.15</v>
      </c>
      <c r="H171" s="206" t="n">
        <f aca="false">T171</f>
        <v>4505</v>
      </c>
      <c r="I171" s="206" t="n">
        <f aca="false">0.6*C171</f>
        <v>2892.21</v>
      </c>
      <c r="J171" s="208"/>
      <c r="K171" s="208"/>
      <c r="L171" s="208"/>
      <c r="M171" s="208"/>
      <c r="N171" s="208"/>
      <c r="O171" s="206" t="n">
        <v>218963</v>
      </c>
      <c r="P171" s="206" t="n">
        <v>223468</v>
      </c>
      <c r="Q171" s="208"/>
      <c r="R171" s="304"/>
      <c r="S171" s="223" t="n">
        <v>1</v>
      </c>
      <c r="T171" s="206" t="n">
        <f aca="false">(P171-O171)*S171</f>
        <v>4505</v>
      </c>
      <c r="U171" s="673" t="s">
        <v>951</v>
      </c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861.35</v>
      </c>
      <c r="D172" s="206"/>
      <c r="E172" s="206" t="n">
        <f aca="false">F172+G172</f>
        <v>56.35</v>
      </c>
      <c r="F172" s="206" t="n">
        <f aca="false">0.04*H172</f>
        <v>32.2</v>
      </c>
      <c r="G172" s="206" t="n">
        <f aca="false">0.03*H172</f>
        <v>24.15</v>
      </c>
      <c r="H172" s="206" t="n">
        <f aca="false">T172</f>
        <v>805</v>
      </c>
      <c r="I172" s="206" t="n">
        <f aca="false">0.6*C172</f>
        <v>516.81</v>
      </c>
      <c r="J172" s="292"/>
      <c r="K172" s="292"/>
      <c r="L172" s="292"/>
      <c r="M172" s="292"/>
      <c r="N172" s="292"/>
      <c r="O172" s="206" t="n">
        <v>35420</v>
      </c>
      <c r="P172" s="206" t="n">
        <v>36225</v>
      </c>
      <c r="Q172" s="9"/>
      <c r="R172" s="304"/>
      <c r="S172" s="223" t="n">
        <v>1</v>
      </c>
      <c r="T172" s="206" t="n">
        <f aca="false">(P172-O172)*S172</f>
        <v>805</v>
      </c>
      <c r="U172" s="673" t="s">
        <v>952</v>
      </c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223.63</v>
      </c>
      <c r="D173" s="206"/>
      <c r="E173" s="206" t="n">
        <f aca="false">F173+G173</f>
        <v>14.63</v>
      </c>
      <c r="F173" s="206" t="n">
        <f aca="false">0.04*H173</f>
        <v>8.36</v>
      </c>
      <c r="G173" s="206" t="n">
        <f aca="false">0.03*H173</f>
        <v>6.27</v>
      </c>
      <c r="H173" s="206" t="n">
        <f aca="false">T173</f>
        <v>209</v>
      </c>
      <c r="I173" s="206" t="n">
        <f aca="false">0.6*C173</f>
        <v>134.178</v>
      </c>
      <c r="J173" s="208"/>
      <c r="K173" s="208"/>
      <c r="L173" s="208"/>
      <c r="M173" s="208"/>
      <c r="N173" s="208"/>
      <c r="O173" s="206" t="n">
        <v>26830</v>
      </c>
      <c r="P173" s="206" t="n">
        <v>27039</v>
      </c>
      <c r="Q173" s="9"/>
      <c r="R173" s="151"/>
      <c r="S173" s="223" t="n">
        <v>1</v>
      </c>
      <c r="T173" s="206" t="n">
        <f aca="false">(P173-O173)*S173</f>
        <v>209</v>
      </c>
      <c r="U173" s="673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21743.3416000002</v>
      </c>
      <c r="D174" s="161"/>
      <c r="E174" s="161" t="n">
        <f aca="false">F174+G174</f>
        <v>1422.46160000001</v>
      </c>
      <c r="F174" s="161" t="n">
        <f aca="false">0.04*H174</f>
        <v>812.835200000007</v>
      </c>
      <c r="G174" s="161" t="n">
        <f aca="false">0.03*H174</f>
        <v>609.626400000005</v>
      </c>
      <c r="H174" s="161" t="n">
        <f aca="false">T174</f>
        <v>20320.8800000002</v>
      </c>
      <c r="I174" s="161" t="n">
        <f aca="false">T175+250+750</f>
        <v>2608</v>
      </c>
      <c r="J174" s="292"/>
      <c r="K174" s="292"/>
      <c r="L174" s="292"/>
      <c r="M174" s="292"/>
      <c r="N174" s="292"/>
      <c r="O174" s="608" t="n">
        <v>65420.884</v>
      </c>
      <c r="P174" s="608" t="n">
        <v>65928.906</v>
      </c>
      <c r="Q174" s="221"/>
      <c r="R174" s="404"/>
      <c r="S174" s="161" t="n">
        <v>40</v>
      </c>
      <c r="T174" s="206" t="n">
        <f aca="false">(P174-O174)*S174</f>
        <v>20320.8800000002</v>
      </c>
      <c r="U174" s="673" t="s">
        <v>953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80" t="s">
        <v>954</v>
      </c>
      <c r="C175" s="206" t="n">
        <f aca="false">H175+E175</f>
        <v>1720.56</v>
      </c>
      <c r="D175" s="206"/>
      <c r="E175" s="206" t="n">
        <f aca="false">F175+G175</f>
        <v>112.56</v>
      </c>
      <c r="F175" s="206" t="n">
        <f aca="false">0.04*H175</f>
        <v>64.32</v>
      </c>
      <c r="G175" s="206" t="n">
        <f aca="false">0.03*H175</f>
        <v>48.24</v>
      </c>
      <c r="H175" s="206" t="n">
        <f aca="false">T175</f>
        <v>1608</v>
      </c>
      <c r="I175" s="206" t="n">
        <f aca="false">0.6*C175</f>
        <v>1032.336</v>
      </c>
      <c r="J175" s="208"/>
      <c r="K175" s="208"/>
      <c r="L175" s="208"/>
      <c r="M175" s="208"/>
      <c r="N175" s="208"/>
      <c r="O175" s="206" t="n">
        <v>1920</v>
      </c>
      <c r="P175" s="206" t="n">
        <v>3528</v>
      </c>
      <c r="Q175" s="9"/>
      <c r="R175" s="151"/>
      <c r="S175" s="223" t="n">
        <v>1</v>
      </c>
      <c r="T175" s="206" t="n">
        <f aca="false">(P175-O175)*S175</f>
        <v>1608</v>
      </c>
      <c r="U175" s="673" t="s">
        <v>955</v>
      </c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607.76</v>
      </c>
      <c r="D176" s="206"/>
      <c r="E176" s="206" t="n">
        <f aca="false">F176+G176</f>
        <v>39.76</v>
      </c>
      <c r="F176" s="206" t="n">
        <f aca="false">0.04*H176</f>
        <v>22.72</v>
      </c>
      <c r="G176" s="206" t="n">
        <f aca="false">0.03*H176</f>
        <v>17.04</v>
      </c>
      <c r="H176" s="206" t="n">
        <f aca="false">T176</f>
        <v>568</v>
      </c>
      <c r="I176" s="206" t="n">
        <f aca="false">0.6*C176</f>
        <v>364.656</v>
      </c>
      <c r="J176" s="208"/>
      <c r="K176" s="208"/>
      <c r="L176" s="208"/>
      <c r="M176" s="208"/>
      <c r="N176" s="208"/>
      <c r="O176" s="206" t="n">
        <v>33564</v>
      </c>
      <c r="P176" s="206" t="n">
        <v>34132</v>
      </c>
      <c r="Q176" s="9"/>
      <c r="R176" s="151"/>
      <c r="S176" s="223" t="n">
        <v>1</v>
      </c>
      <c r="T176" s="206" t="n">
        <f aca="false">(P176-O176)*S176</f>
        <v>568</v>
      </c>
      <c r="U176" s="681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14380.8</v>
      </c>
      <c r="D177" s="188"/>
      <c r="E177" s="188" t="n">
        <f aca="false">F177+G177</f>
        <v>940.8</v>
      </c>
      <c r="F177" s="188" t="n">
        <f aca="false">0.04*H177</f>
        <v>537.6</v>
      </c>
      <c r="G177" s="188" t="n">
        <f aca="false">0.03*H177</f>
        <v>403.2</v>
      </c>
      <c r="H177" s="188" t="n">
        <f aca="false">T177</f>
        <v>13440</v>
      </c>
      <c r="I177" s="303" t="n">
        <f aca="false">0.6*C177</f>
        <v>8628.48</v>
      </c>
      <c r="J177" s="25"/>
      <c r="K177" s="25"/>
      <c r="L177" s="25"/>
      <c r="M177" s="25"/>
      <c r="N177" s="25"/>
      <c r="O177" s="610" t="n">
        <v>37738.5</v>
      </c>
      <c r="P177" s="610" t="n">
        <v>37962.5</v>
      </c>
      <c r="Q177" s="25" t="s">
        <v>35</v>
      </c>
      <c r="R177" s="611"/>
      <c r="S177" s="612" t="n">
        <v>60</v>
      </c>
      <c r="T177" s="188" t="n">
        <f aca="false">(P177-O177)*S177</f>
        <v>13440</v>
      </c>
      <c r="U177" s="640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3381.2</v>
      </c>
      <c r="D178" s="449"/>
      <c r="E178" s="449" t="n">
        <f aca="false">G178+F178</f>
        <v>221.2</v>
      </c>
      <c r="F178" s="449" t="n">
        <f aca="false">0.04*H178</f>
        <v>126.4</v>
      </c>
      <c r="G178" s="449" t="n">
        <f aca="false">0.03*H178</f>
        <v>94.8</v>
      </c>
      <c r="H178" s="449" t="n">
        <f aca="false">T178</f>
        <v>3160</v>
      </c>
      <c r="I178" s="449" t="n">
        <f aca="false">0.6*C178</f>
        <v>2028.72</v>
      </c>
      <c r="J178" s="614"/>
      <c r="K178" s="614"/>
      <c r="L178" s="614"/>
      <c r="M178" s="614"/>
      <c r="N178" s="614"/>
      <c r="O178" s="449" t="n">
        <v>2933</v>
      </c>
      <c r="P178" s="449" t="n">
        <v>6093</v>
      </c>
      <c r="Q178" s="615"/>
      <c r="R178" s="616"/>
      <c r="S178" s="617" t="n">
        <v>1</v>
      </c>
      <c r="T178" s="449" t="n">
        <f aca="false">(P178-O178)*S178</f>
        <v>3160</v>
      </c>
      <c r="U178" s="640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781.1</v>
      </c>
      <c r="D179" s="148"/>
      <c r="E179" s="148" t="n">
        <f aca="false">F179+G179</f>
        <v>51.1</v>
      </c>
      <c r="F179" s="148" t="n">
        <f aca="false">0.04*H179</f>
        <v>29.2</v>
      </c>
      <c r="G179" s="148" t="n">
        <f aca="false">0.03*H179</f>
        <v>21.9</v>
      </c>
      <c r="H179" s="148" t="n">
        <f aca="false">T179</f>
        <v>730</v>
      </c>
      <c r="I179" s="148" t="n">
        <f aca="false">0.6*C179</f>
        <v>468.66</v>
      </c>
      <c r="J179" s="25"/>
      <c r="K179" s="25"/>
      <c r="L179" s="25"/>
      <c r="M179" s="25"/>
      <c r="N179" s="25"/>
      <c r="O179" s="148" t="n">
        <v>9605</v>
      </c>
      <c r="P179" s="148" t="n">
        <v>10335</v>
      </c>
      <c r="Q179" s="204"/>
      <c r="R179" s="276"/>
      <c r="S179" s="239" t="n">
        <v>1</v>
      </c>
      <c r="T179" s="148" t="n">
        <f aca="false">(P179-O179)*S179</f>
        <v>730</v>
      </c>
      <c r="U179" s="640" t="s">
        <v>960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747.93</v>
      </c>
      <c r="D180" s="148"/>
      <c r="E180" s="148" t="n">
        <f aca="false">F180+G180</f>
        <v>48.93</v>
      </c>
      <c r="F180" s="148" t="n">
        <f aca="false">0.04*H180</f>
        <v>27.96</v>
      </c>
      <c r="G180" s="148" t="n">
        <f aca="false">0.03*H180</f>
        <v>20.97</v>
      </c>
      <c r="H180" s="148" t="n">
        <f aca="false">T180</f>
        <v>699</v>
      </c>
      <c r="I180" s="148" t="n">
        <f aca="false">0.6*C180</f>
        <v>448.758</v>
      </c>
      <c r="J180" s="25"/>
      <c r="K180" s="25"/>
      <c r="L180" s="25"/>
      <c r="M180" s="25"/>
      <c r="N180" s="25"/>
      <c r="O180" s="148" t="n">
        <v>5714</v>
      </c>
      <c r="P180" s="148" t="n">
        <v>6413</v>
      </c>
      <c r="Q180" s="204"/>
      <c r="R180" s="276"/>
      <c r="S180" s="239" t="n">
        <v>1</v>
      </c>
      <c r="T180" s="148" t="n">
        <f aca="false">(P180-O180)*S180</f>
        <v>699</v>
      </c>
      <c r="U180" s="640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919.13</v>
      </c>
      <c r="D181" s="148"/>
      <c r="E181" s="148" t="n">
        <f aca="false">F181+G181</f>
        <v>60.13</v>
      </c>
      <c r="F181" s="148" t="n">
        <f aca="false">0.04*H181</f>
        <v>34.36</v>
      </c>
      <c r="G181" s="148" t="n">
        <f aca="false">0.03*H181</f>
        <v>25.77</v>
      </c>
      <c r="H181" s="148" t="n">
        <f aca="false">T181</f>
        <v>859</v>
      </c>
      <c r="I181" s="148" t="n">
        <f aca="false">0.6*C181</f>
        <v>551.478</v>
      </c>
      <c r="J181" s="25"/>
      <c r="K181" s="25"/>
      <c r="L181" s="25"/>
      <c r="M181" s="25"/>
      <c r="N181" s="25"/>
      <c r="O181" s="148" t="n">
        <v>11255</v>
      </c>
      <c r="P181" s="148" t="n">
        <v>12114</v>
      </c>
      <c r="Q181" s="204"/>
      <c r="R181" s="276"/>
      <c r="S181" s="148" t="n">
        <v>1</v>
      </c>
      <c r="T181" s="148" t="n">
        <f aca="false">(P181-O181)*S181</f>
        <v>859</v>
      </c>
      <c r="U181" s="640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782.17</v>
      </c>
      <c r="D182" s="148"/>
      <c r="E182" s="148" t="n">
        <f aca="false">F182+G182</f>
        <v>51.17</v>
      </c>
      <c r="F182" s="148" t="n">
        <f aca="false">0.04*H182</f>
        <v>29.24</v>
      </c>
      <c r="G182" s="148" t="n">
        <f aca="false">0.03*H182</f>
        <v>21.93</v>
      </c>
      <c r="H182" s="148" t="n">
        <f aca="false">T182</f>
        <v>731</v>
      </c>
      <c r="I182" s="148" t="n">
        <f aca="false">0.6*C182</f>
        <v>469.302</v>
      </c>
      <c r="J182" s="25"/>
      <c r="K182" s="25"/>
      <c r="L182" s="25"/>
      <c r="M182" s="25"/>
      <c r="N182" s="25" t="s">
        <v>271</v>
      </c>
      <c r="O182" s="148" t="n">
        <v>36624</v>
      </c>
      <c r="P182" s="148" t="n">
        <v>37355</v>
      </c>
      <c r="Q182" s="237"/>
      <c r="R182" s="259"/>
      <c r="S182" s="148" t="n">
        <v>1</v>
      </c>
      <c r="T182" s="148" t="n">
        <f aca="false">(P182-O182)*S182</f>
        <v>731</v>
      </c>
      <c r="U182" s="640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521.09</v>
      </c>
      <c r="D183" s="148"/>
      <c r="E183" s="148" t="n">
        <f aca="false">F183+G183</f>
        <v>34.09</v>
      </c>
      <c r="F183" s="148" t="n">
        <f aca="false">0.04*H183</f>
        <v>19.48</v>
      </c>
      <c r="G183" s="148" t="n">
        <f aca="false">0.03*H183</f>
        <v>14.61</v>
      </c>
      <c r="H183" s="148" t="n">
        <f aca="false">T183</f>
        <v>487</v>
      </c>
      <c r="I183" s="148" t="n">
        <f aca="false">0.6*C183</f>
        <v>312.654</v>
      </c>
      <c r="J183" s="25"/>
      <c r="K183" s="25"/>
      <c r="L183" s="25"/>
      <c r="M183" s="25"/>
      <c r="N183" s="25" t="s">
        <v>274</v>
      </c>
      <c r="O183" s="148" t="n">
        <v>87860</v>
      </c>
      <c r="P183" s="148" t="n">
        <v>88347</v>
      </c>
      <c r="Q183" s="204"/>
      <c r="R183" s="276"/>
      <c r="S183" s="148" t="n">
        <v>1</v>
      </c>
      <c r="T183" s="148" t="n">
        <f aca="false">(P183-O183)*S183</f>
        <v>487</v>
      </c>
      <c r="U183" s="640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940.53</v>
      </c>
      <c r="D184" s="148"/>
      <c r="E184" s="148" t="n">
        <f aca="false">F184++G184</f>
        <v>61.53</v>
      </c>
      <c r="F184" s="148" t="n">
        <f aca="false">0.04*H184</f>
        <v>35.16</v>
      </c>
      <c r="G184" s="148" t="n">
        <f aca="false">0.03*H184</f>
        <v>26.37</v>
      </c>
      <c r="H184" s="148" t="n">
        <f aca="false">T184</f>
        <v>879</v>
      </c>
      <c r="I184" s="148" t="n">
        <f aca="false">0.6*C184</f>
        <v>564.318</v>
      </c>
      <c r="J184" s="25"/>
      <c r="K184" s="25"/>
      <c r="L184" s="25"/>
      <c r="M184" s="25"/>
      <c r="N184" s="25" t="s">
        <v>277</v>
      </c>
      <c r="O184" s="148" t="n">
        <v>48050</v>
      </c>
      <c r="P184" s="148" t="n">
        <v>48929</v>
      </c>
      <c r="Q184" s="25" t="s">
        <v>35</v>
      </c>
      <c r="R184" s="226"/>
      <c r="S184" s="239" t="n">
        <v>1</v>
      </c>
      <c r="T184" s="148" t="n">
        <f aca="false">(P184-O184)*S184</f>
        <v>879</v>
      </c>
      <c r="U184" s="640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295.32</v>
      </c>
      <c r="D185" s="148"/>
      <c r="E185" s="148" t="n">
        <f aca="false">G185+F185</f>
        <v>19.32</v>
      </c>
      <c r="F185" s="148" t="n">
        <f aca="false">0.04*H185</f>
        <v>11.04</v>
      </c>
      <c r="G185" s="148" t="n">
        <f aca="false">0.03*H185</f>
        <v>8.28</v>
      </c>
      <c r="H185" s="148" t="n">
        <f aca="false">T185</f>
        <v>276</v>
      </c>
      <c r="I185" s="148" t="n">
        <f aca="false">0.6*C185</f>
        <v>177.192</v>
      </c>
      <c r="J185" s="25"/>
      <c r="K185" s="25"/>
      <c r="L185" s="25"/>
      <c r="M185" s="25"/>
      <c r="N185" s="25"/>
      <c r="O185" s="148" t="n">
        <v>74711</v>
      </c>
      <c r="P185" s="148" t="n">
        <v>74987</v>
      </c>
      <c r="Q185" s="237"/>
      <c r="R185" s="259"/>
      <c r="S185" s="239" t="n">
        <v>1</v>
      </c>
      <c r="T185" s="148" t="n">
        <f aca="false">(P185-O185)*S185</f>
        <v>276</v>
      </c>
      <c r="U185" s="640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460.1</v>
      </c>
      <c r="D186" s="148"/>
      <c r="E186" s="148" t="n">
        <f aca="false">F186+G186</f>
        <v>30.1</v>
      </c>
      <c r="F186" s="148" t="n">
        <f aca="false">0.04*H186</f>
        <v>17.2</v>
      </c>
      <c r="G186" s="148" t="n">
        <f aca="false">0.03*H186</f>
        <v>12.9</v>
      </c>
      <c r="H186" s="148" t="n">
        <f aca="false">T186</f>
        <v>430</v>
      </c>
      <c r="I186" s="148" t="n">
        <f aca="false">0.6*C186</f>
        <v>276.06</v>
      </c>
      <c r="J186" s="25"/>
      <c r="K186" s="25"/>
      <c r="L186" s="25"/>
      <c r="M186" s="25"/>
      <c r="N186" s="25"/>
      <c r="O186" s="148" t="n">
        <v>72574</v>
      </c>
      <c r="P186" s="148" t="n">
        <v>73004</v>
      </c>
      <c r="Q186" s="204"/>
      <c r="R186" s="276"/>
      <c r="S186" s="239" t="n">
        <v>1</v>
      </c>
      <c r="T186" s="148" t="n">
        <f aca="false">(P186-O186)*S186</f>
        <v>430</v>
      </c>
      <c r="U186" s="640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870.98</v>
      </c>
      <c r="D187" s="148"/>
      <c r="E187" s="148" t="n">
        <f aca="false">F187+G187</f>
        <v>56.98</v>
      </c>
      <c r="F187" s="148" t="n">
        <f aca="false">0.04*H187</f>
        <v>32.56</v>
      </c>
      <c r="G187" s="148" t="n">
        <f aca="false">0.03*H187</f>
        <v>24.42</v>
      </c>
      <c r="H187" s="148" t="n">
        <f aca="false">T187</f>
        <v>814</v>
      </c>
      <c r="I187" s="148" t="n">
        <f aca="false">0.6*C187</f>
        <v>522.588</v>
      </c>
      <c r="J187" s="25"/>
      <c r="K187" s="25"/>
      <c r="L187" s="25"/>
      <c r="M187" s="25"/>
      <c r="N187" s="25"/>
      <c r="O187" s="148" t="n">
        <v>85111</v>
      </c>
      <c r="P187" s="148" t="n">
        <v>85925</v>
      </c>
      <c r="Q187" s="237"/>
      <c r="R187" s="259"/>
      <c r="S187" s="239" t="n">
        <v>1</v>
      </c>
      <c r="T187" s="148" t="n">
        <f aca="false">(P187-O187)*S187</f>
        <v>814</v>
      </c>
      <c r="U187" s="640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750.07</v>
      </c>
      <c r="D188" s="148"/>
      <c r="E188" s="148" t="n">
        <f aca="false">F188+G188</f>
        <v>49.07</v>
      </c>
      <c r="F188" s="148" t="n">
        <f aca="false">0.04*H188</f>
        <v>28.04</v>
      </c>
      <c r="G188" s="148" t="n">
        <f aca="false">0.03*H188</f>
        <v>21.03</v>
      </c>
      <c r="H188" s="148" t="n">
        <f aca="false">T188</f>
        <v>701</v>
      </c>
      <c r="I188" s="148" t="n">
        <f aca="false">0.6*C188</f>
        <v>450.042</v>
      </c>
      <c r="J188" s="25"/>
      <c r="K188" s="25"/>
      <c r="L188" s="25"/>
      <c r="M188" s="25"/>
      <c r="N188" s="25"/>
      <c r="O188" s="148" t="n">
        <v>77630</v>
      </c>
      <c r="P188" s="148" t="n">
        <v>78331</v>
      </c>
      <c r="Q188" s="204"/>
      <c r="R188" s="362"/>
      <c r="S188" s="239" t="n">
        <v>1</v>
      </c>
      <c r="T188" s="148" t="n">
        <f aca="false">(P188-O188)*S188</f>
        <v>701</v>
      </c>
      <c r="U188" s="640" t="s">
        <v>961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640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1558.99</v>
      </c>
      <c r="D190" s="148"/>
      <c r="E190" s="148" t="n">
        <f aca="false">F190+G190</f>
        <v>101.99</v>
      </c>
      <c r="F190" s="148" t="n">
        <f aca="false">0.04*H190</f>
        <v>58.28</v>
      </c>
      <c r="G190" s="148" t="n">
        <f aca="false">0.03*H190</f>
        <v>43.71</v>
      </c>
      <c r="H190" s="148" t="n">
        <f aca="false">T190</f>
        <v>1457</v>
      </c>
      <c r="I190" s="148" t="n">
        <f aca="false">0.6*C190</f>
        <v>935.394</v>
      </c>
      <c r="J190" s="25"/>
      <c r="K190" s="25"/>
      <c r="L190" s="25"/>
      <c r="M190" s="25"/>
      <c r="N190" s="25"/>
      <c r="O190" s="148" t="n">
        <v>136468</v>
      </c>
      <c r="P190" s="148" t="n">
        <v>137925</v>
      </c>
      <c r="Q190" s="204"/>
      <c r="R190" s="276"/>
      <c r="S190" s="148" t="n">
        <v>1</v>
      </c>
      <c r="T190" s="148" t="n">
        <f aca="false">(P190-O190)*S190</f>
        <v>1457</v>
      </c>
      <c r="U190" s="640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393.76</v>
      </c>
      <c r="D191" s="148"/>
      <c r="E191" s="148" t="n">
        <f aca="false">F191+G191</f>
        <v>25.76</v>
      </c>
      <c r="F191" s="148" t="n">
        <f aca="false">0.04*H191</f>
        <v>14.72</v>
      </c>
      <c r="G191" s="148" t="n">
        <f aca="false">0.03*H191</f>
        <v>11.04</v>
      </c>
      <c r="H191" s="148" t="n">
        <f aca="false">T191</f>
        <v>368</v>
      </c>
      <c r="I191" s="148" t="n">
        <f aca="false">0.6*C191</f>
        <v>236.256</v>
      </c>
      <c r="J191" s="25"/>
      <c r="K191" s="25"/>
      <c r="L191" s="25"/>
      <c r="M191" s="25"/>
      <c r="N191" s="25" t="s">
        <v>291</v>
      </c>
      <c r="O191" s="148" t="n">
        <v>44647</v>
      </c>
      <c r="P191" s="148" t="n">
        <v>45015</v>
      </c>
      <c r="Q191" s="25" t="s">
        <v>39</v>
      </c>
      <c r="R191" s="226"/>
      <c r="S191" s="148" t="n">
        <v>1</v>
      </c>
      <c r="T191" s="148" t="n">
        <f aca="false">(P191-O191)*S191</f>
        <v>368</v>
      </c>
      <c r="U191" s="640" t="n">
        <v>100986</v>
      </c>
      <c r="V191" s="153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637.72</v>
      </c>
      <c r="D192" s="148"/>
      <c r="E192" s="148" t="n">
        <f aca="false">F192+G192</f>
        <v>41.72</v>
      </c>
      <c r="F192" s="148" t="n">
        <f aca="false">0.04*H192</f>
        <v>23.84</v>
      </c>
      <c r="G192" s="148" t="n">
        <f aca="false">0.03*H192</f>
        <v>17.88</v>
      </c>
      <c r="H192" s="148" t="n">
        <f aca="false">T192</f>
        <v>596</v>
      </c>
      <c r="I192" s="148" t="n">
        <f aca="false">0.6*C192</f>
        <v>382.632</v>
      </c>
      <c r="J192" s="25"/>
      <c r="K192" s="25"/>
      <c r="L192" s="25"/>
      <c r="M192" s="25"/>
      <c r="N192" s="25"/>
      <c r="O192" s="148" t="n">
        <v>97510</v>
      </c>
      <c r="P192" s="148" t="n">
        <v>98106</v>
      </c>
      <c r="Q192" s="25" t="s">
        <v>153</v>
      </c>
      <c r="R192" s="226"/>
      <c r="S192" s="148" t="n">
        <v>1</v>
      </c>
      <c r="T192" s="148" t="n">
        <f aca="false">(P192-O192)*S192</f>
        <v>596</v>
      </c>
      <c r="U192" s="640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546.77</v>
      </c>
      <c r="D193" s="148"/>
      <c r="E193" s="148" t="n">
        <f aca="false">F193+G193</f>
        <v>35.77</v>
      </c>
      <c r="F193" s="148" t="n">
        <f aca="false">0.04*H193</f>
        <v>20.44</v>
      </c>
      <c r="G193" s="148" t="n">
        <f aca="false">0.03*H193</f>
        <v>15.33</v>
      </c>
      <c r="H193" s="148" t="n">
        <f aca="false">T193</f>
        <v>511</v>
      </c>
      <c r="I193" s="148" t="n">
        <f aca="false">0.6*C193</f>
        <v>328.062</v>
      </c>
      <c r="J193" s="25"/>
      <c r="K193" s="25"/>
      <c r="L193" s="25"/>
      <c r="M193" s="25"/>
      <c r="N193" s="25"/>
      <c r="O193" s="148" t="n">
        <v>57703</v>
      </c>
      <c r="P193" s="148" t="n">
        <v>58214</v>
      </c>
      <c r="Q193" s="25" t="s">
        <v>39</v>
      </c>
      <c r="R193" s="226"/>
      <c r="S193" s="148" t="n">
        <v>1</v>
      </c>
      <c r="T193" s="148" t="n">
        <f aca="false">(P193-O193)*S193</f>
        <v>511</v>
      </c>
      <c r="U193" s="640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2193.5</v>
      </c>
      <c r="D194" s="148"/>
      <c r="E194" s="148" t="n">
        <f aca="false">G194+F194</f>
        <v>143.5</v>
      </c>
      <c r="F194" s="148" t="n">
        <f aca="false">0.04*H194</f>
        <v>82</v>
      </c>
      <c r="G194" s="148" t="n">
        <f aca="false">0.03*H194</f>
        <v>61.5</v>
      </c>
      <c r="H194" s="148" t="n">
        <f aca="false">T194</f>
        <v>2050</v>
      </c>
      <c r="I194" s="148" t="n">
        <f aca="false">0.6*C194</f>
        <v>1316.1</v>
      </c>
      <c r="J194" s="25"/>
      <c r="K194" s="25"/>
      <c r="L194" s="25"/>
      <c r="M194" s="25"/>
      <c r="N194" s="25"/>
      <c r="O194" s="148" t="n">
        <v>42176</v>
      </c>
      <c r="P194" s="148" t="n">
        <v>44226</v>
      </c>
      <c r="Q194" s="237"/>
      <c r="R194" s="259"/>
      <c r="S194" s="239" t="n">
        <v>1</v>
      </c>
      <c r="T194" s="148" t="n">
        <f aca="false">(P194-O194)*S194</f>
        <v>2050</v>
      </c>
      <c r="U194" s="640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1157.74</v>
      </c>
      <c r="D195" s="148"/>
      <c r="E195" s="148" t="n">
        <f aca="false">G195+F195</f>
        <v>75.74</v>
      </c>
      <c r="F195" s="148" t="n">
        <f aca="false">0.04*H195</f>
        <v>43.28</v>
      </c>
      <c r="G195" s="148" t="n">
        <f aca="false">0.03*H195</f>
        <v>32.46</v>
      </c>
      <c r="H195" s="148" t="n">
        <f aca="false">T195</f>
        <v>1082</v>
      </c>
      <c r="I195" s="148" t="n">
        <f aca="false">0.6*C195</f>
        <v>694.644</v>
      </c>
      <c r="J195" s="25"/>
      <c r="K195" s="25"/>
      <c r="L195" s="25"/>
      <c r="M195" s="25"/>
      <c r="N195" s="25"/>
      <c r="O195" s="148" t="n">
        <v>76884</v>
      </c>
      <c r="P195" s="148" t="n">
        <v>77966</v>
      </c>
      <c r="Q195" s="204"/>
      <c r="R195" s="362"/>
      <c r="S195" s="239" t="n">
        <v>1</v>
      </c>
      <c r="T195" s="148" t="n">
        <f aca="false">(P195-O195)*S195</f>
        <v>1082</v>
      </c>
      <c r="U195" s="640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157.29</v>
      </c>
      <c r="D196" s="148"/>
      <c r="E196" s="148" t="n">
        <f aca="false">F196+G196</f>
        <v>10.29</v>
      </c>
      <c r="F196" s="148" t="n">
        <f aca="false">0.04*H196</f>
        <v>5.88</v>
      </c>
      <c r="G196" s="148" t="n">
        <f aca="false">0.03*H196</f>
        <v>4.41</v>
      </c>
      <c r="H196" s="148" t="n">
        <f aca="false">T196</f>
        <v>147</v>
      </c>
      <c r="I196" s="148" t="n">
        <f aca="false">0.6*C196</f>
        <v>94.374</v>
      </c>
      <c r="J196" s="25"/>
      <c r="K196" s="25"/>
      <c r="L196" s="25"/>
      <c r="M196" s="25"/>
      <c r="N196" s="25"/>
      <c r="O196" s="148" t="n">
        <v>33589</v>
      </c>
      <c r="P196" s="148" t="n">
        <v>33736</v>
      </c>
      <c r="Q196" s="204"/>
      <c r="R196" s="276"/>
      <c r="S196" s="239" t="n">
        <v>1</v>
      </c>
      <c r="T196" s="148" t="n">
        <f aca="false">(P196-O196)*S196</f>
        <v>147</v>
      </c>
      <c r="U196" s="640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373.43</v>
      </c>
      <c r="D197" s="148"/>
      <c r="E197" s="148" t="n">
        <f aca="false">F197+G197</f>
        <v>24.43</v>
      </c>
      <c r="F197" s="148" t="n">
        <f aca="false">0.04*H197</f>
        <v>13.96</v>
      </c>
      <c r="G197" s="148" t="n">
        <f aca="false">0.03*H197</f>
        <v>10.47</v>
      </c>
      <c r="H197" s="148" t="n">
        <f aca="false">T197</f>
        <v>349</v>
      </c>
      <c r="I197" s="148" t="n">
        <f aca="false">0.6*C197</f>
        <v>224.058</v>
      </c>
      <c r="J197" s="25"/>
      <c r="K197" s="25"/>
      <c r="L197" s="25"/>
      <c r="M197" s="25"/>
      <c r="N197" s="25"/>
      <c r="O197" s="148" t="n">
        <v>57599</v>
      </c>
      <c r="P197" s="148" t="n">
        <v>57948</v>
      </c>
      <c r="Q197" s="25"/>
      <c r="R197" s="226"/>
      <c r="S197" s="148" t="n">
        <v>1</v>
      </c>
      <c r="T197" s="148" t="n">
        <f aca="false">(P197-O197)*S197</f>
        <v>349</v>
      </c>
      <c r="U197" s="640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163.71</v>
      </c>
      <c r="D198" s="148"/>
      <c r="E198" s="148" t="n">
        <f aca="false">F198+G198</f>
        <v>10.71</v>
      </c>
      <c r="F198" s="148" t="n">
        <f aca="false">0.04*H198</f>
        <v>6.12</v>
      </c>
      <c r="G198" s="148" t="n">
        <f aca="false">0.03*H198</f>
        <v>4.59</v>
      </c>
      <c r="H198" s="148" t="n">
        <f aca="false">T198</f>
        <v>153</v>
      </c>
      <c r="I198" s="148" t="n">
        <f aca="false">0.5*C198</f>
        <v>81.855</v>
      </c>
      <c r="J198" s="25"/>
      <c r="K198" s="25"/>
      <c r="L198" s="25"/>
      <c r="M198" s="25"/>
      <c r="N198" s="25"/>
      <c r="O198" s="148" t="n">
        <v>33117</v>
      </c>
      <c r="P198" s="148" t="n">
        <v>33270</v>
      </c>
      <c r="Q198" s="237"/>
      <c r="R198" s="259"/>
      <c r="S198" s="239" t="n">
        <v>1</v>
      </c>
      <c r="T198" s="148" t="n">
        <f aca="false">(P198-O198)*S198</f>
        <v>153</v>
      </c>
      <c r="U198" s="640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171.2</v>
      </c>
      <c r="D199" s="148"/>
      <c r="E199" s="148" t="n">
        <f aca="false">G199+F199</f>
        <v>11.2</v>
      </c>
      <c r="F199" s="148" t="n">
        <f aca="false">0.04*H199</f>
        <v>6.4</v>
      </c>
      <c r="G199" s="148" t="n">
        <f aca="false">0.03*H199</f>
        <v>4.8</v>
      </c>
      <c r="H199" s="148" t="n">
        <f aca="false">T199</f>
        <v>160</v>
      </c>
      <c r="I199" s="148" t="n">
        <f aca="false">0.6*C199</f>
        <v>102.72</v>
      </c>
      <c r="J199" s="25"/>
      <c r="K199" s="25"/>
      <c r="L199" s="25"/>
      <c r="M199" s="25"/>
      <c r="N199" s="25"/>
      <c r="O199" s="148" t="n">
        <v>23719</v>
      </c>
      <c r="P199" s="148" t="n">
        <v>23879</v>
      </c>
      <c r="Q199" s="204"/>
      <c r="R199" s="362"/>
      <c r="S199" s="239" t="n">
        <v>1</v>
      </c>
      <c r="T199" s="148" t="n">
        <f aca="false">(P199-O199)*S199</f>
        <v>160</v>
      </c>
      <c r="U199" s="640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264.29</v>
      </c>
      <c r="D200" s="148"/>
      <c r="E200" s="148" t="n">
        <f aca="false">F200+G200</f>
        <v>17.29</v>
      </c>
      <c r="F200" s="148" t="n">
        <f aca="false">0.04*H200</f>
        <v>9.88</v>
      </c>
      <c r="G200" s="148" t="n">
        <f aca="false">0.03*H200</f>
        <v>7.41</v>
      </c>
      <c r="H200" s="148" t="n">
        <f aca="false">T200</f>
        <v>247</v>
      </c>
      <c r="I200" s="148" t="n">
        <f aca="false">0.6*C200</f>
        <v>158.574</v>
      </c>
      <c r="J200" s="25"/>
      <c r="K200" s="25"/>
      <c r="L200" s="25"/>
      <c r="M200" s="25"/>
      <c r="N200" s="25"/>
      <c r="O200" s="148" t="n">
        <v>41446</v>
      </c>
      <c r="P200" s="148" t="n">
        <v>41693</v>
      </c>
      <c r="Q200" s="204"/>
      <c r="R200" s="276"/>
      <c r="S200" s="148" t="n">
        <v>1</v>
      </c>
      <c r="T200" s="148" t="n">
        <f aca="false">(P200-O200)*S200</f>
        <v>247</v>
      </c>
      <c r="U200" s="640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255.73</v>
      </c>
      <c r="D201" s="148"/>
      <c r="E201" s="148" t="n">
        <f aca="false">F201+G201</f>
        <v>16.73</v>
      </c>
      <c r="F201" s="148" t="n">
        <f aca="false">0.04*H201</f>
        <v>9.56</v>
      </c>
      <c r="G201" s="148" t="n">
        <f aca="false">0.03*H201</f>
        <v>7.17</v>
      </c>
      <c r="H201" s="148" t="n">
        <f aca="false">T201</f>
        <v>239</v>
      </c>
      <c r="I201" s="148" t="n">
        <f aca="false">0.6*C201</f>
        <v>153.438</v>
      </c>
      <c r="J201" s="162"/>
      <c r="K201" s="162"/>
      <c r="L201" s="162"/>
      <c r="M201" s="162"/>
      <c r="N201" s="162"/>
      <c r="O201" s="148" t="n">
        <v>33428</v>
      </c>
      <c r="P201" s="148" t="n">
        <v>33667</v>
      </c>
      <c r="Q201" s="237"/>
      <c r="R201" s="259"/>
      <c r="S201" s="239" t="n">
        <v>1</v>
      </c>
      <c r="T201" s="148" t="n">
        <f aca="false">(P201-O201)*S201</f>
        <v>239</v>
      </c>
      <c r="U201" s="640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236.47</v>
      </c>
      <c r="D202" s="148"/>
      <c r="E202" s="148" t="n">
        <f aca="false">F202+G202</f>
        <v>15.47</v>
      </c>
      <c r="F202" s="148" t="n">
        <f aca="false">0.04*H202</f>
        <v>8.84</v>
      </c>
      <c r="G202" s="148" t="n">
        <f aca="false">0.03*H202</f>
        <v>6.63</v>
      </c>
      <c r="H202" s="148" t="n">
        <f aca="false">T202</f>
        <v>221</v>
      </c>
      <c r="I202" s="148" t="n">
        <f aca="false">0.6*C202</f>
        <v>141.882</v>
      </c>
      <c r="J202" s="25"/>
      <c r="K202" s="25"/>
      <c r="L202" s="25"/>
      <c r="M202" s="25"/>
      <c r="N202" s="25"/>
      <c r="O202" s="148" t="n">
        <v>31569</v>
      </c>
      <c r="P202" s="148" t="n">
        <v>31790</v>
      </c>
      <c r="Q202" s="204"/>
      <c r="R202" s="276"/>
      <c r="S202" s="239" t="n">
        <v>1</v>
      </c>
      <c r="T202" s="148" t="n">
        <f aca="false">(P202-O202)*S202</f>
        <v>221</v>
      </c>
      <c r="U202" s="640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186.18</v>
      </c>
      <c r="D203" s="148"/>
      <c r="E203" s="148" t="n">
        <f aca="false">F203+G203</f>
        <v>12.18</v>
      </c>
      <c r="F203" s="148" t="n">
        <f aca="false">0.04*H203</f>
        <v>6.96</v>
      </c>
      <c r="G203" s="148" t="n">
        <f aca="false">0.03*H203</f>
        <v>5.22</v>
      </c>
      <c r="H203" s="148" t="n">
        <f aca="false">T203</f>
        <v>174</v>
      </c>
      <c r="I203" s="148" t="n">
        <f aca="false">0.6*C203</f>
        <v>111.708</v>
      </c>
      <c r="J203" s="25"/>
      <c r="K203" s="25"/>
      <c r="L203" s="25"/>
      <c r="M203" s="25"/>
      <c r="N203" s="25"/>
      <c r="O203" s="148" t="n">
        <v>30251</v>
      </c>
      <c r="P203" s="148" t="n">
        <v>30425</v>
      </c>
      <c r="Q203" s="237"/>
      <c r="R203" s="259"/>
      <c r="S203" s="239" t="n">
        <v>1</v>
      </c>
      <c r="T203" s="148" t="n">
        <f aca="false">(P203-O203)*S203</f>
        <v>174</v>
      </c>
      <c r="U203" s="640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403.39</v>
      </c>
      <c r="D204" s="148"/>
      <c r="E204" s="148" t="n">
        <f aca="false">F204+G204</f>
        <v>26.39</v>
      </c>
      <c r="F204" s="148" t="n">
        <f aca="false">0.04*H204</f>
        <v>15.08</v>
      </c>
      <c r="G204" s="148" t="n">
        <f aca="false">0.03*H204</f>
        <v>11.31</v>
      </c>
      <c r="H204" s="148" t="n">
        <f aca="false">T204</f>
        <v>377</v>
      </c>
      <c r="I204" s="148" t="n">
        <f aca="false">0.6*C204</f>
        <v>242.034</v>
      </c>
      <c r="J204" s="25"/>
      <c r="K204" s="25"/>
      <c r="L204" s="25"/>
      <c r="M204" s="25"/>
      <c r="N204" s="25"/>
      <c r="O204" s="148" t="n">
        <v>65834</v>
      </c>
      <c r="P204" s="148" t="n">
        <v>66211</v>
      </c>
      <c r="Q204" s="25" t="s">
        <v>29</v>
      </c>
      <c r="R204" s="226"/>
      <c r="S204" s="239" t="n">
        <v>1</v>
      </c>
      <c r="T204" s="148" t="n">
        <f aca="false">(P204-O204)*S204</f>
        <v>377</v>
      </c>
      <c r="U204" s="640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852.79</v>
      </c>
      <c r="D205" s="148"/>
      <c r="E205" s="148" t="n">
        <f aca="false">F205+G205</f>
        <v>55.79</v>
      </c>
      <c r="F205" s="148" t="n">
        <f aca="false">0.04*H205</f>
        <v>31.88</v>
      </c>
      <c r="G205" s="148" t="n">
        <f aca="false">0.03*H205</f>
        <v>23.91</v>
      </c>
      <c r="H205" s="148" t="n">
        <f aca="false">T205</f>
        <v>797</v>
      </c>
      <c r="I205" s="148" t="n">
        <f aca="false">0.6*C205</f>
        <v>511.674</v>
      </c>
      <c r="J205" s="25"/>
      <c r="K205" s="25"/>
      <c r="L205" s="25"/>
      <c r="M205" s="25"/>
      <c r="N205" s="25" t="s">
        <v>316</v>
      </c>
      <c r="O205" s="148" t="n">
        <v>58563</v>
      </c>
      <c r="P205" s="148" t="n">
        <v>59360</v>
      </c>
      <c r="Q205" s="204"/>
      <c r="R205" s="276"/>
      <c r="S205" s="239" t="n">
        <v>1</v>
      </c>
      <c r="T205" s="148" t="n">
        <f aca="false">(P205-O205)*S205</f>
        <v>797</v>
      </c>
      <c r="U205" s="640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607.76</v>
      </c>
      <c r="D206" s="148"/>
      <c r="E206" s="148" t="n">
        <f aca="false">F206+G206</f>
        <v>39.76</v>
      </c>
      <c r="F206" s="148" t="n">
        <f aca="false">0.04*H206</f>
        <v>22.72</v>
      </c>
      <c r="G206" s="148" t="n">
        <f aca="false">0.03*H206</f>
        <v>17.04</v>
      </c>
      <c r="H206" s="148" t="n">
        <f aca="false">T206</f>
        <v>568</v>
      </c>
      <c r="I206" s="148" t="n">
        <f aca="false">0.6*C206</f>
        <v>364.656</v>
      </c>
      <c r="J206" s="25"/>
      <c r="K206" s="25"/>
      <c r="L206" s="25"/>
      <c r="M206" s="25"/>
      <c r="N206" s="25"/>
      <c r="O206" s="148" t="n">
        <v>45813</v>
      </c>
      <c r="P206" s="148" t="n">
        <v>46381</v>
      </c>
      <c r="Q206" s="204"/>
      <c r="R206" s="276"/>
      <c r="S206" s="148" t="n">
        <v>1</v>
      </c>
      <c r="T206" s="148" t="n">
        <f aca="false">(P206-O206)*S206</f>
        <v>568</v>
      </c>
      <c r="U206" s="640" t="s">
        <v>962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386.27</v>
      </c>
      <c r="D207" s="148"/>
      <c r="E207" s="148" t="n">
        <f aca="false">F207+G207</f>
        <v>25.27</v>
      </c>
      <c r="F207" s="148" t="n">
        <f aca="false">0.04*H207</f>
        <v>14.44</v>
      </c>
      <c r="G207" s="148" t="n">
        <f aca="false">0.03*H207</f>
        <v>10.83</v>
      </c>
      <c r="H207" s="148" t="n">
        <f aca="false">T207</f>
        <v>361</v>
      </c>
      <c r="I207" s="148" t="n">
        <f aca="false">0.6*C207</f>
        <v>231.762</v>
      </c>
      <c r="J207" s="25"/>
      <c r="K207" s="25"/>
      <c r="L207" s="25"/>
      <c r="M207" s="25"/>
      <c r="N207" s="25"/>
      <c r="O207" s="148" t="n">
        <v>7741</v>
      </c>
      <c r="P207" s="148" t="n">
        <v>8102</v>
      </c>
      <c r="Q207" s="204"/>
      <c r="R207" s="276"/>
      <c r="S207" s="239" t="n">
        <v>1</v>
      </c>
      <c r="T207" s="148" t="n">
        <f aca="false">(P207-O207)*S207</f>
        <v>361</v>
      </c>
      <c r="U207" s="640" t="s">
        <v>963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125.19</v>
      </c>
      <c r="D208" s="148"/>
      <c r="E208" s="148" t="n">
        <f aca="false">G208+F208</f>
        <v>8.19</v>
      </c>
      <c r="F208" s="148" t="n">
        <f aca="false">0.04*H208</f>
        <v>4.68</v>
      </c>
      <c r="G208" s="148" t="n">
        <f aca="false">0.03*H208</f>
        <v>3.51</v>
      </c>
      <c r="H208" s="148" t="n">
        <f aca="false">T208</f>
        <v>117</v>
      </c>
      <c r="I208" s="148" t="n">
        <f aca="false">0.6*C208</f>
        <v>75.114</v>
      </c>
      <c r="J208" s="25"/>
      <c r="K208" s="25"/>
      <c r="L208" s="25"/>
      <c r="M208" s="25"/>
      <c r="N208" s="25"/>
      <c r="O208" s="148" t="n">
        <v>68493</v>
      </c>
      <c r="P208" s="148" t="n">
        <v>68610</v>
      </c>
      <c r="Q208" s="204"/>
      <c r="R208" s="362"/>
      <c r="S208" s="239" t="n">
        <v>1</v>
      </c>
      <c r="T208" s="148" t="n">
        <f aca="false">(P208-O208)*S208</f>
        <v>117</v>
      </c>
      <c r="U208" s="640" t="n">
        <v>492735</v>
      </c>
      <c r="V208" s="153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385.2</v>
      </c>
      <c r="D209" s="148"/>
      <c r="E209" s="148" t="n">
        <f aca="false">F209++G209</f>
        <v>25.2</v>
      </c>
      <c r="F209" s="148" t="n">
        <f aca="false">0.04*H209</f>
        <v>14.4</v>
      </c>
      <c r="G209" s="148" t="n">
        <f aca="false">0.03*H209</f>
        <v>10.8</v>
      </c>
      <c r="H209" s="148" t="n">
        <f aca="false">T209</f>
        <v>360</v>
      </c>
      <c r="I209" s="148" t="n">
        <f aca="false">0.6*C209</f>
        <v>231.12</v>
      </c>
      <c r="J209" s="25"/>
      <c r="K209" s="25"/>
      <c r="L209" s="25"/>
      <c r="M209" s="25"/>
      <c r="N209" s="25"/>
      <c r="O209" s="148" t="n">
        <v>3101</v>
      </c>
      <c r="P209" s="148" t="n">
        <v>3461</v>
      </c>
      <c r="Q209" s="25" t="s">
        <v>153</v>
      </c>
      <c r="R209" s="226"/>
      <c r="S209" s="239" t="n">
        <v>1</v>
      </c>
      <c r="T209" s="148" t="n">
        <f aca="false">(P209-O209)*S209</f>
        <v>360</v>
      </c>
      <c r="U209" s="640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539.28</v>
      </c>
      <c r="D210" s="148"/>
      <c r="E210" s="148" t="n">
        <f aca="false">F210+G210</f>
        <v>35.28</v>
      </c>
      <c r="F210" s="148" t="n">
        <f aca="false">0.04*H210</f>
        <v>20.16</v>
      </c>
      <c r="G210" s="148" t="n">
        <f aca="false">0.03*H210</f>
        <v>15.12</v>
      </c>
      <c r="H210" s="148" t="n">
        <f aca="false">T210</f>
        <v>504</v>
      </c>
      <c r="I210" s="148" t="n">
        <f aca="false">0.6*C210</f>
        <v>323.568</v>
      </c>
      <c r="J210" s="25"/>
      <c r="K210" s="25"/>
      <c r="L210" s="25"/>
      <c r="M210" s="25"/>
      <c r="N210" s="25"/>
      <c r="O210" s="148" t="n">
        <v>87385</v>
      </c>
      <c r="P210" s="148" t="n">
        <v>87889</v>
      </c>
      <c r="Q210" s="25"/>
      <c r="R210" s="226"/>
      <c r="S210" s="148" t="n">
        <v>1</v>
      </c>
      <c r="T210" s="148" t="n">
        <f aca="false">(P210-O210)*S210</f>
        <v>504</v>
      </c>
      <c r="U210" s="640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243.96</v>
      </c>
      <c r="D211" s="148"/>
      <c r="E211" s="148" t="n">
        <f aca="false">F211+G211</f>
        <v>15.96</v>
      </c>
      <c r="F211" s="148" t="n">
        <f aca="false">0.04*H211</f>
        <v>9.12</v>
      </c>
      <c r="G211" s="148" t="n">
        <f aca="false">0.03*H211</f>
        <v>6.84</v>
      </c>
      <c r="H211" s="148" t="n">
        <f aca="false">T211</f>
        <v>228</v>
      </c>
      <c r="I211" s="148" t="n">
        <f aca="false">0.6*C211</f>
        <v>146.376</v>
      </c>
      <c r="J211" s="162"/>
      <c r="K211" s="162"/>
      <c r="L211" s="162"/>
      <c r="M211" s="162"/>
      <c r="N211" s="162"/>
      <c r="O211" s="148" t="n">
        <v>54278</v>
      </c>
      <c r="P211" s="148" t="n">
        <v>54506</v>
      </c>
      <c r="Q211" s="237"/>
      <c r="R211" s="259"/>
      <c r="S211" s="239" t="n">
        <v>1</v>
      </c>
      <c r="T211" s="148" t="n">
        <f aca="false">(P211-O211)*S211</f>
        <v>228</v>
      </c>
      <c r="U211" s="640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214</v>
      </c>
      <c r="D212" s="148"/>
      <c r="E212" s="148" t="n">
        <f aca="false">F212+G212</f>
        <v>14</v>
      </c>
      <c r="F212" s="148" t="n">
        <f aca="false">0.04*H212</f>
        <v>8</v>
      </c>
      <c r="G212" s="148" t="n">
        <f aca="false">0.03*H212</f>
        <v>6</v>
      </c>
      <c r="H212" s="148" t="n">
        <f aca="false">T212</f>
        <v>200</v>
      </c>
      <c r="I212" s="148" t="n">
        <f aca="false">0.6*C212</f>
        <v>128.4</v>
      </c>
      <c r="J212" s="25"/>
      <c r="K212" s="25"/>
      <c r="L212" s="25"/>
      <c r="M212" s="25"/>
      <c r="N212" s="25"/>
      <c r="O212" s="148" t="n">
        <v>36310</v>
      </c>
      <c r="P212" s="148" t="n">
        <v>36510</v>
      </c>
      <c r="Q212" s="204"/>
      <c r="R212" s="276"/>
      <c r="S212" s="148" t="n">
        <v>1</v>
      </c>
      <c r="T212" s="148" t="n">
        <f aca="false">(P212-O212)*S212</f>
        <v>200</v>
      </c>
      <c r="U212" s="640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361.66</v>
      </c>
      <c r="D213" s="449"/>
      <c r="E213" s="449" t="n">
        <f aca="false">G213+F213</f>
        <v>23.66</v>
      </c>
      <c r="F213" s="449" t="n">
        <f aca="false">0.04*H213</f>
        <v>13.52</v>
      </c>
      <c r="G213" s="449" t="n">
        <f aca="false">0.03*H213</f>
        <v>10.14</v>
      </c>
      <c r="H213" s="449" t="n">
        <f aca="false">T213</f>
        <v>338</v>
      </c>
      <c r="I213" s="449" t="n">
        <f aca="false">0.6*C213</f>
        <v>216.996</v>
      </c>
      <c r="J213" s="614"/>
      <c r="K213" s="614"/>
      <c r="L213" s="614"/>
      <c r="M213" s="614"/>
      <c r="N213" s="614"/>
      <c r="O213" s="449" t="n">
        <v>35310</v>
      </c>
      <c r="P213" s="449" t="n">
        <v>35648</v>
      </c>
      <c r="Q213" s="621"/>
      <c r="R213" s="622"/>
      <c r="S213" s="617" t="n">
        <v>1</v>
      </c>
      <c r="T213" s="449" t="n">
        <f aca="false">(P213-O213)*S213</f>
        <v>338</v>
      </c>
      <c r="U213" s="640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186.18</v>
      </c>
      <c r="D214" s="148"/>
      <c r="E214" s="148" t="n">
        <f aca="false">F214+G214</f>
        <v>12.18</v>
      </c>
      <c r="F214" s="148" t="n">
        <f aca="false">0.04*H214</f>
        <v>6.96</v>
      </c>
      <c r="G214" s="148" t="n">
        <f aca="false">0.03*H214</f>
        <v>5.22</v>
      </c>
      <c r="H214" s="148" t="n">
        <f aca="false">T214</f>
        <v>174</v>
      </c>
      <c r="I214" s="148" t="n">
        <f aca="false">0.6*C214</f>
        <v>111.708</v>
      </c>
      <c r="J214" s="25"/>
      <c r="K214" s="25"/>
      <c r="L214" s="25"/>
      <c r="M214" s="25"/>
      <c r="N214" s="25"/>
      <c r="O214" s="148" t="n">
        <v>28910</v>
      </c>
      <c r="P214" s="148" t="n">
        <v>29084</v>
      </c>
      <c r="Q214" s="204"/>
      <c r="R214" s="276"/>
      <c r="S214" s="148" t="n">
        <v>1</v>
      </c>
      <c r="T214" s="148" t="n">
        <f aca="false">(P214-O214)*S214</f>
        <v>174</v>
      </c>
      <c r="U214" s="640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239.68</v>
      </c>
      <c r="D215" s="148"/>
      <c r="E215" s="148" t="n">
        <f aca="false">F215+G215</f>
        <v>15.68</v>
      </c>
      <c r="F215" s="148" t="n">
        <f aca="false">0.04*H215</f>
        <v>8.96</v>
      </c>
      <c r="G215" s="148" t="n">
        <f aca="false">0.03*H215</f>
        <v>6.72</v>
      </c>
      <c r="H215" s="148" t="n">
        <f aca="false">T215</f>
        <v>224</v>
      </c>
      <c r="I215" s="148" t="n">
        <f aca="false">0.6*C215</f>
        <v>143.808</v>
      </c>
      <c r="J215" s="25"/>
      <c r="K215" s="25"/>
      <c r="L215" s="25"/>
      <c r="M215" s="25"/>
      <c r="N215" s="25"/>
      <c r="O215" s="148" t="n">
        <v>41866</v>
      </c>
      <c r="P215" s="148" t="n">
        <v>42090</v>
      </c>
      <c r="Q215" s="25"/>
      <c r="R215" s="226"/>
      <c r="S215" s="148" t="n">
        <v>1</v>
      </c>
      <c r="T215" s="148" t="n">
        <f aca="false">(P215-O215)*S215</f>
        <v>224</v>
      </c>
      <c r="U215" s="640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1030.41</v>
      </c>
      <c r="D216" s="148"/>
      <c r="E216" s="148" t="n">
        <f aca="false">F216+G216</f>
        <v>67.41</v>
      </c>
      <c r="F216" s="148" t="n">
        <f aca="false">0.04*H216</f>
        <v>38.52</v>
      </c>
      <c r="G216" s="148" t="n">
        <f aca="false">0.03*H216</f>
        <v>28.89</v>
      </c>
      <c r="H216" s="148" t="n">
        <f aca="false">T216</f>
        <v>963</v>
      </c>
      <c r="I216" s="148" t="n">
        <f aca="false">0.6*C216</f>
        <v>618.246</v>
      </c>
      <c r="J216" s="25"/>
      <c r="K216" s="25"/>
      <c r="L216" s="25"/>
      <c r="M216" s="25"/>
      <c r="N216" s="25"/>
      <c r="O216" s="623" t="n">
        <v>60247</v>
      </c>
      <c r="P216" s="623" t="n">
        <v>61210</v>
      </c>
      <c r="Q216" s="204"/>
      <c r="R216" s="276"/>
      <c r="S216" s="148" t="n">
        <v>1</v>
      </c>
      <c r="T216" s="148" t="n">
        <f aca="false">(P216-O216)*S216</f>
        <v>963</v>
      </c>
      <c r="U216" s="640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1976.29</v>
      </c>
      <c r="D217" s="194"/>
      <c r="E217" s="194" t="n">
        <f aca="false">F217+G217</f>
        <v>129.29</v>
      </c>
      <c r="F217" s="194" t="n">
        <f aca="false">0.04*H217</f>
        <v>73.88</v>
      </c>
      <c r="G217" s="194" t="n">
        <f aca="false">0.03*H217</f>
        <v>55.41</v>
      </c>
      <c r="H217" s="194" t="n">
        <f aca="false">T217</f>
        <v>1847</v>
      </c>
      <c r="I217" s="194"/>
      <c r="J217" s="25"/>
      <c r="K217" s="25"/>
      <c r="L217" s="25"/>
      <c r="M217" s="25"/>
      <c r="N217" s="25" t="s">
        <v>340</v>
      </c>
      <c r="O217" s="194" t="n">
        <v>33824</v>
      </c>
      <c r="P217" s="194" t="n">
        <v>35671</v>
      </c>
      <c r="Q217" s="237"/>
      <c r="R217" s="561"/>
      <c r="S217" s="194" t="n">
        <v>1</v>
      </c>
      <c r="T217" s="148" t="n">
        <f aca="false">(P217-O217)*S217</f>
        <v>1847</v>
      </c>
      <c r="U217" s="681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0</v>
      </c>
      <c r="U218" s="640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640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640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640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138.03</v>
      </c>
      <c r="D222" s="148"/>
      <c r="E222" s="148" t="n">
        <f aca="false">F222+G222</f>
        <v>9.03</v>
      </c>
      <c r="F222" s="148" t="n">
        <f aca="false">0.04*H222</f>
        <v>5.16</v>
      </c>
      <c r="G222" s="148" t="n">
        <f aca="false">0.03*H222</f>
        <v>3.87</v>
      </c>
      <c r="H222" s="148" t="n">
        <f aca="false">T222</f>
        <v>129</v>
      </c>
      <c r="I222" s="148" t="n">
        <f aca="false">0.6*C222</f>
        <v>82.818</v>
      </c>
      <c r="J222" s="25"/>
      <c r="K222" s="25"/>
      <c r="L222" s="25"/>
      <c r="M222" s="25"/>
      <c r="N222" s="25"/>
      <c r="O222" s="148" t="n">
        <v>8272</v>
      </c>
      <c r="P222" s="148" t="n">
        <v>8401</v>
      </c>
      <c r="Q222" s="204"/>
      <c r="R222" s="276"/>
      <c r="S222" s="239" t="n">
        <v>1</v>
      </c>
      <c r="T222" s="148" t="n">
        <f aca="false">(P222-O222)*S222</f>
        <v>129</v>
      </c>
      <c r="U222" s="640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584.22</v>
      </c>
      <c r="D223" s="148"/>
      <c r="E223" s="148" t="n">
        <f aca="false">F223+G223</f>
        <v>38.22</v>
      </c>
      <c r="F223" s="148" t="n">
        <f aca="false">0.04*H223</f>
        <v>21.84</v>
      </c>
      <c r="G223" s="148" t="n">
        <f aca="false">0.03*H223</f>
        <v>16.38</v>
      </c>
      <c r="H223" s="148" t="n">
        <f aca="false">T223</f>
        <v>546</v>
      </c>
      <c r="I223" s="148" t="n">
        <f aca="false">0.6*C223</f>
        <v>350.532</v>
      </c>
      <c r="J223" s="25"/>
      <c r="K223" s="25"/>
      <c r="L223" s="25"/>
      <c r="M223" s="25"/>
      <c r="N223" s="25"/>
      <c r="O223" s="148" t="n">
        <v>24251</v>
      </c>
      <c r="P223" s="148" t="n">
        <v>24797</v>
      </c>
      <c r="Q223" s="237"/>
      <c r="R223" s="259"/>
      <c r="S223" s="239" t="n">
        <v>1</v>
      </c>
      <c r="T223" s="148" t="n">
        <f aca="false">(P223-O223)*S223</f>
        <v>546</v>
      </c>
      <c r="U223" s="640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4"/>
      <c r="R224" s="276"/>
      <c r="S224" s="148" t="n">
        <v>1</v>
      </c>
      <c r="T224" s="148" t="n">
        <f aca="false">(P224-O224)*S224</f>
        <v>0</v>
      </c>
      <c r="U224" s="640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204.37</v>
      </c>
      <c r="D225" s="148"/>
      <c r="E225" s="148" t="n">
        <f aca="false">F225+G225</f>
        <v>13.37</v>
      </c>
      <c r="F225" s="148" t="n">
        <f aca="false">0.04*H225</f>
        <v>7.64</v>
      </c>
      <c r="G225" s="148" t="n">
        <f aca="false">0.03*H225</f>
        <v>5.73</v>
      </c>
      <c r="H225" s="148" t="n">
        <f aca="false">T225</f>
        <v>191</v>
      </c>
      <c r="I225" s="148" t="n">
        <f aca="false">0.5*C225</f>
        <v>102.185</v>
      </c>
      <c r="J225" s="25"/>
      <c r="K225" s="25"/>
      <c r="L225" s="25"/>
      <c r="M225" s="25"/>
      <c r="N225" s="25"/>
      <c r="O225" s="148" t="n">
        <v>38041</v>
      </c>
      <c r="P225" s="148" t="n">
        <v>38232</v>
      </c>
      <c r="Q225" s="204"/>
      <c r="R225" s="276"/>
      <c r="S225" s="148" t="n">
        <v>1</v>
      </c>
      <c r="T225" s="148" t="n">
        <f aca="false">(P225-O225)*S225</f>
        <v>191</v>
      </c>
      <c r="U225" s="640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211.86</v>
      </c>
      <c r="D226" s="148"/>
      <c r="E226" s="148" t="n">
        <f aca="false">F226+G226</f>
        <v>13.86</v>
      </c>
      <c r="F226" s="148" t="n">
        <f aca="false">0.04*H226</f>
        <v>7.92</v>
      </c>
      <c r="G226" s="148" t="n">
        <f aca="false">0.03*H226</f>
        <v>5.94</v>
      </c>
      <c r="H226" s="148" t="n">
        <f aca="false">T226</f>
        <v>198</v>
      </c>
      <c r="I226" s="190" t="n">
        <f aca="false">0.6*C226</f>
        <v>127.116</v>
      </c>
      <c r="J226" s="25"/>
      <c r="K226" s="25"/>
      <c r="L226" s="25"/>
      <c r="M226" s="25"/>
      <c r="N226" s="25"/>
      <c r="O226" s="148" t="n">
        <v>4478</v>
      </c>
      <c r="P226" s="148" t="n">
        <v>4676</v>
      </c>
      <c r="Q226" s="204"/>
      <c r="R226" s="276"/>
      <c r="S226" s="239" t="n">
        <v>1</v>
      </c>
      <c r="T226" s="148" t="n">
        <f aca="false">(P226-O226)*S226</f>
        <v>198</v>
      </c>
      <c r="U226" s="640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69.55</v>
      </c>
      <c r="D227" s="148"/>
      <c r="E227" s="148" t="n">
        <f aca="false">F227+G227</f>
        <v>4.55</v>
      </c>
      <c r="F227" s="148" t="n">
        <f aca="false">0.04*H227</f>
        <v>2.6</v>
      </c>
      <c r="G227" s="148" t="n">
        <f aca="false">0.03*H227</f>
        <v>1.95</v>
      </c>
      <c r="H227" s="148" t="n">
        <f aca="false">T227</f>
        <v>65</v>
      </c>
      <c r="I227" s="190" t="n">
        <f aca="false">0.6*C227</f>
        <v>41.73</v>
      </c>
      <c r="J227" s="25"/>
      <c r="K227" s="25"/>
      <c r="L227" s="25"/>
      <c r="M227" s="25"/>
      <c r="N227" s="25"/>
      <c r="O227" s="148" t="n">
        <v>22299</v>
      </c>
      <c r="P227" s="148" t="n">
        <v>22364</v>
      </c>
      <c r="Q227" s="204"/>
      <c r="R227" s="276"/>
      <c r="S227" s="239" t="n">
        <v>1</v>
      </c>
      <c r="T227" s="148" t="n">
        <f aca="false">(P227-O227)*S227</f>
        <v>65</v>
      </c>
      <c r="U227" s="640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284.62</v>
      </c>
      <c r="D228" s="148"/>
      <c r="E228" s="148" t="n">
        <f aca="false">F228+G228</f>
        <v>18.62</v>
      </c>
      <c r="F228" s="148" t="n">
        <f aca="false">0.04*H228</f>
        <v>10.64</v>
      </c>
      <c r="G228" s="148" t="n">
        <f aca="false">0.03*H228</f>
        <v>7.98</v>
      </c>
      <c r="H228" s="148" t="n">
        <f aca="false">T228</f>
        <v>266</v>
      </c>
      <c r="I228" s="148" t="n">
        <f aca="false">0.6*C228</f>
        <v>170.772</v>
      </c>
      <c r="J228" s="25"/>
      <c r="K228" s="25"/>
      <c r="L228" s="25"/>
      <c r="M228" s="25"/>
      <c r="N228" s="25"/>
      <c r="O228" s="148" t="n">
        <v>18702</v>
      </c>
      <c r="P228" s="148" t="n">
        <v>18968</v>
      </c>
      <c r="Q228" s="204"/>
      <c r="R228" s="276"/>
      <c r="S228" s="148" t="n">
        <v>1</v>
      </c>
      <c r="T228" s="148" t="n">
        <f aca="false">(P228-O228)*S228</f>
        <v>266</v>
      </c>
      <c r="U228" s="640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289.97</v>
      </c>
      <c r="D229" s="148"/>
      <c r="E229" s="148" t="n">
        <f aca="false">F229+G229</f>
        <v>18.97</v>
      </c>
      <c r="F229" s="148" t="n">
        <f aca="false">0.04*H229</f>
        <v>10.84</v>
      </c>
      <c r="G229" s="148" t="n">
        <f aca="false">0.03*H229</f>
        <v>8.13</v>
      </c>
      <c r="H229" s="148" t="n">
        <f aca="false">T229</f>
        <v>271</v>
      </c>
      <c r="I229" s="190" t="n">
        <f aca="false">0.6*C229</f>
        <v>173.982</v>
      </c>
      <c r="J229" s="25"/>
      <c r="K229" s="25"/>
      <c r="L229" s="25"/>
      <c r="M229" s="25"/>
      <c r="N229" s="25"/>
      <c r="O229" s="148" t="n">
        <v>13999</v>
      </c>
      <c r="P229" s="148" t="n">
        <v>14270</v>
      </c>
      <c r="Q229" s="237"/>
      <c r="R229" s="467"/>
      <c r="S229" s="239" t="n">
        <v>1</v>
      </c>
      <c r="T229" s="148" t="n">
        <f aca="false">(P229-O229)*S229</f>
        <v>271</v>
      </c>
      <c r="U229" s="640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7935.11999999975</v>
      </c>
      <c r="D230" s="190"/>
      <c r="E230" s="190" t="n">
        <f aca="false">F230+G230</f>
        <v>519.119999999984</v>
      </c>
      <c r="F230" s="190" t="n">
        <f aca="false">0.04*H230</f>
        <v>296.639999999991</v>
      </c>
      <c r="G230" s="190" t="n">
        <f aca="false">0.03*H230</f>
        <v>222.479999999993</v>
      </c>
      <c r="H230" s="190" t="n">
        <f aca="false">T230</f>
        <v>7415.99999999977</v>
      </c>
      <c r="I230" s="190"/>
      <c r="J230" s="25"/>
      <c r="K230" s="25"/>
      <c r="L230" s="25"/>
      <c r="M230" s="25"/>
      <c r="N230" s="25"/>
      <c r="O230" s="624" t="n">
        <v>35460.3</v>
      </c>
      <c r="P230" s="624" t="n">
        <v>35645.7</v>
      </c>
      <c r="Q230" s="204"/>
      <c r="R230" s="226"/>
      <c r="S230" s="239" t="n">
        <v>40</v>
      </c>
      <c r="T230" s="148" t="n">
        <f aca="false">(P230-O230)*S230</f>
        <v>7415.99999999977</v>
      </c>
      <c r="U230" s="640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9833.3</v>
      </c>
      <c r="D231" s="149"/>
      <c r="E231" s="148" t="n">
        <f aca="false">F231+G231</f>
        <v>643.3</v>
      </c>
      <c r="F231" s="148" t="n">
        <f aca="false">0.04*T231</f>
        <v>367.6</v>
      </c>
      <c r="G231" s="148" t="n">
        <f aca="false">0.03*T231</f>
        <v>275.7</v>
      </c>
      <c r="H231" s="148" t="n">
        <f aca="false">T231</f>
        <v>9190</v>
      </c>
      <c r="I231" s="148" t="n">
        <f aca="false">H231*0.5</f>
        <v>4595</v>
      </c>
      <c r="J231" s="162"/>
      <c r="K231" s="162"/>
      <c r="L231" s="162"/>
      <c r="M231" s="162"/>
      <c r="N231" s="162"/>
      <c r="O231" s="149" t="n">
        <v>1009.9</v>
      </c>
      <c r="P231" s="149" t="n">
        <v>1193.7</v>
      </c>
      <c r="Q231" s="466"/>
      <c r="R231" s="498"/>
      <c r="S231" s="149" t="n">
        <v>50</v>
      </c>
      <c r="T231" s="148" t="n">
        <f aca="false">(P231-O231)*S231</f>
        <v>9190</v>
      </c>
      <c r="U231" s="640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1194.12</v>
      </c>
      <c r="D232" s="148"/>
      <c r="E232" s="148" t="n">
        <f aca="false">G232+F232</f>
        <v>78.12</v>
      </c>
      <c r="F232" s="148" t="n">
        <f aca="false">H232*0.04</f>
        <v>44.64</v>
      </c>
      <c r="G232" s="148" t="n">
        <f aca="false">H232*0.03</f>
        <v>33.48</v>
      </c>
      <c r="H232" s="148" t="n">
        <f aca="false">T232</f>
        <v>1116</v>
      </c>
      <c r="I232" s="148" t="n">
        <f aca="false">0.6*C232</f>
        <v>716.472</v>
      </c>
      <c r="J232" s="25"/>
      <c r="K232" s="25"/>
      <c r="L232" s="25"/>
      <c r="M232" s="25"/>
      <c r="N232" s="25"/>
      <c r="O232" s="190" t="n">
        <v>820411</v>
      </c>
      <c r="P232" s="190" t="n">
        <v>821527</v>
      </c>
      <c r="Q232" s="204"/>
      <c r="R232" s="625"/>
      <c r="S232" s="239" t="n">
        <v>1</v>
      </c>
      <c r="T232" s="148" t="n">
        <f aca="false">(P232-O232)*S232</f>
        <v>1116</v>
      </c>
      <c r="U232" s="640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616.32</v>
      </c>
      <c r="D243" s="148"/>
      <c r="E243" s="148" t="n">
        <f aca="false">F243+G243</f>
        <v>40.32</v>
      </c>
      <c r="F243" s="148" t="n">
        <f aca="false">0.04*H243</f>
        <v>23.04</v>
      </c>
      <c r="G243" s="148" t="n">
        <f aca="false">0.03*H243</f>
        <v>17.28</v>
      </c>
      <c r="H243" s="148" t="n">
        <f aca="false">T243</f>
        <v>576</v>
      </c>
      <c r="I243" s="148"/>
      <c r="J243" s="226"/>
      <c r="K243" s="226"/>
      <c r="L243" s="226"/>
      <c r="M243" s="226"/>
      <c r="N243" s="226"/>
      <c r="O243" s="188" t="n">
        <v>52135</v>
      </c>
      <c r="P243" s="188" t="n">
        <v>52711</v>
      </c>
      <c r="Q243" s="237"/>
      <c r="R243" s="627"/>
      <c r="S243" s="188" t="n">
        <v>1</v>
      </c>
      <c r="T243" s="188" t="n">
        <f aca="false">P243-O243</f>
        <v>576</v>
      </c>
      <c r="U243" s="640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1270.09</v>
      </c>
      <c r="D244" s="188"/>
      <c r="E244" s="188" t="n">
        <f aca="false">F244+G244</f>
        <v>83.09</v>
      </c>
      <c r="F244" s="188" t="n">
        <f aca="false">0.04*H244</f>
        <v>47.48</v>
      </c>
      <c r="G244" s="188" t="n">
        <f aca="false">0.03*H244</f>
        <v>35.61</v>
      </c>
      <c r="H244" s="188" t="n">
        <f aca="false">T244</f>
        <v>1187</v>
      </c>
      <c r="I244" s="188"/>
      <c r="J244" s="25"/>
      <c r="K244" s="25"/>
      <c r="L244" s="25"/>
      <c r="M244" s="25"/>
      <c r="N244" s="25"/>
      <c r="O244" s="148" t="n">
        <v>72885</v>
      </c>
      <c r="P244" s="148" t="n">
        <v>74072</v>
      </c>
      <c r="Q244" s="237"/>
      <c r="R244" s="452"/>
      <c r="S244" s="148" t="n">
        <v>1</v>
      </c>
      <c r="T244" s="148" t="n">
        <f aca="false">P244-O244</f>
        <v>1187</v>
      </c>
      <c r="U244" s="640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357.38</v>
      </c>
      <c r="D245" s="148"/>
      <c r="E245" s="148" t="n">
        <f aca="false">F245+G245</f>
        <v>23.38</v>
      </c>
      <c r="F245" s="148" t="n">
        <f aca="false">0.04*H245</f>
        <v>13.36</v>
      </c>
      <c r="G245" s="148" t="n">
        <f aca="false">0.03*H245</f>
        <v>10.02</v>
      </c>
      <c r="H245" s="148" t="n">
        <f aca="false">T245</f>
        <v>334</v>
      </c>
      <c r="I245" s="148"/>
      <c r="J245" s="25"/>
      <c r="K245" s="25"/>
      <c r="L245" s="25"/>
      <c r="M245" s="25"/>
      <c r="N245" s="25"/>
      <c r="O245" s="148" t="n">
        <v>24278</v>
      </c>
      <c r="P245" s="148" t="n">
        <v>24612</v>
      </c>
      <c r="Q245" s="237"/>
      <c r="R245" s="452"/>
      <c r="S245" s="148" t="n">
        <v>1</v>
      </c>
      <c r="T245" s="148" t="n">
        <f aca="false">P245-O245</f>
        <v>334</v>
      </c>
      <c r="U245" s="640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1707.72</v>
      </c>
      <c r="D246" s="148"/>
      <c r="E246" s="148" t="n">
        <f aca="false">F246+G246</f>
        <v>111.72</v>
      </c>
      <c r="F246" s="148" t="n">
        <f aca="false">0.04*H246</f>
        <v>63.84</v>
      </c>
      <c r="G246" s="148" t="n">
        <f aca="false">0.03*H246</f>
        <v>47.88</v>
      </c>
      <c r="H246" s="148" t="n">
        <f aca="false">T246</f>
        <v>1596</v>
      </c>
      <c r="I246" s="148"/>
      <c r="J246" s="25"/>
      <c r="K246" s="25"/>
      <c r="L246" s="25"/>
      <c r="M246" s="25"/>
      <c r="N246" s="25"/>
      <c r="O246" s="148" t="n">
        <v>1794</v>
      </c>
      <c r="P246" s="148" t="n">
        <v>3390</v>
      </c>
      <c r="Q246" s="237"/>
      <c r="R246" s="452"/>
      <c r="S246" s="148" t="n">
        <v>1</v>
      </c>
      <c r="T246" s="148" t="n">
        <f aca="false">P246-O246</f>
        <v>1596</v>
      </c>
      <c r="U246" s="640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12047.13</v>
      </c>
      <c r="D247" s="148"/>
      <c r="E247" s="148" t="n">
        <f aca="false">F247+G247</f>
        <v>788.129999999999</v>
      </c>
      <c r="F247" s="148" t="n">
        <f aca="false">0.04*H247</f>
        <v>450.359999999999</v>
      </c>
      <c r="G247" s="148" t="n">
        <f aca="false">0.03*H247</f>
        <v>337.769999999999</v>
      </c>
      <c r="H247" s="148" t="n">
        <f aca="false">T247</f>
        <v>11259</v>
      </c>
      <c r="I247" s="148"/>
      <c r="J247" s="25"/>
      <c r="K247" s="25"/>
      <c r="L247" s="25"/>
      <c r="M247" s="25"/>
      <c r="N247" s="25"/>
      <c r="O247" s="579" t="n">
        <v>26708</v>
      </c>
      <c r="P247" s="579" t="n">
        <v>27083.3</v>
      </c>
      <c r="Q247" s="237"/>
      <c r="R247" s="452"/>
      <c r="S247" s="148" t="n">
        <v>30</v>
      </c>
      <c r="T247" s="148" t="n">
        <f aca="false">(P247-O247)*S247</f>
        <v>11259</v>
      </c>
      <c r="U247" s="640" t="s">
        <v>1122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4852.45</v>
      </c>
      <c r="D248" s="148"/>
      <c r="E248" s="148" t="n">
        <f aca="false">F248+G248</f>
        <v>317.45</v>
      </c>
      <c r="F248" s="148" t="n">
        <f aca="false">0.04*H248</f>
        <v>181.4</v>
      </c>
      <c r="G248" s="148" t="n">
        <f aca="false">0.03*H248</f>
        <v>136.05</v>
      </c>
      <c r="H248" s="148" t="n">
        <f aca="false">T248</f>
        <v>4535</v>
      </c>
      <c r="I248" s="148"/>
      <c r="J248" s="25"/>
      <c r="K248" s="25"/>
      <c r="L248" s="25"/>
      <c r="M248" s="25"/>
      <c r="N248" s="25"/>
      <c r="O248" s="148" t="n">
        <v>92675</v>
      </c>
      <c r="P248" s="148" t="n">
        <v>97210</v>
      </c>
      <c r="Q248" s="237"/>
      <c r="R248" s="452"/>
      <c r="S248" s="148" t="n">
        <v>1</v>
      </c>
      <c r="T248" s="148" t="n">
        <f aca="false">P248-O248</f>
        <v>4535</v>
      </c>
      <c r="U248" s="640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1948.47</v>
      </c>
      <c r="D249" s="148"/>
      <c r="E249" s="148" t="n">
        <f aca="false">F249+G249</f>
        <v>127.47</v>
      </c>
      <c r="F249" s="148" t="n">
        <f aca="false">0.04*H249</f>
        <v>72.84</v>
      </c>
      <c r="G249" s="148" t="n">
        <f aca="false">0.03*H249</f>
        <v>54.63</v>
      </c>
      <c r="H249" s="148" t="n">
        <f aca="false">T249</f>
        <v>1821</v>
      </c>
      <c r="I249" s="148"/>
      <c r="J249" s="25"/>
      <c r="K249" s="25"/>
      <c r="L249" s="25"/>
      <c r="M249" s="25"/>
      <c r="N249" s="25"/>
      <c r="O249" s="148" t="n">
        <v>85556</v>
      </c>
      <c r="P249" s="148" t="n">
        <v>87377</v>
      </c>
      <c r="Q249" s="237"/>
      <c r="R249" s="452"/>
      <c r="S249" s="148" t="n">
        <v>1</v>
      </c>
      <c r="T249" s="148" t="n">
        <f aca="false">P249-O249</f>
        <v>1821</v>
      </c>
      <c r="U249" s="640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2846.2</v>
      </c>
      <c r="D250" s="148"/>
      <c r="E250" s="148" t="n">
        <f aca="false">F250+G250</f>
        <v>186.2</v>
      </c>
      <c r="F250" s="148" t="n">
        <f aca="false">0.04*H250</f>
        <v>106.4</v>
      </c>
      <c r="G250" s="148" t="n">
        <f aca="false">0.03*H250</f>
        <v>79.8</v>
      </c>
      <c r="H250" s="148" t="n">
        <f aca="false">T250</f>
        <v>2660</v>
      </c>
      <c r="I250" s="148"/>
      <c r="J250" s="25"/>
      <c r="K250" s="25"/>
      <c r="L250" s="25"/>
      <c r="M250" s="25"/>
      <c r="N250" s="25"/>
      <c r="O250" s="148" t="n">
        <v>94848</v>
      </c>
      <c r="P250" s="148" t="n">
        <v>97508</v>
      </c>
      <c r="Q250" s="237"/>
      <c r="R250" s="452"/>
      <c r="S250" s="148" t="n">
        <v>1</v>
      </c>
      <c r="T250" s="148" t="n">
        <f aca="false">P250-O250</f>
        <v>2660</v>
      </c>
      <c r="U250" s="640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640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380.92</v>
      </c>
      <c r="D252" s="194"/>
      <c r="E252" s="194" t="n">
        <f aca="false">F252+G252</f>
        <v>24.92</v>
      </c>
      <c r="F252" s="194" t="n">
        <f aca="false">0.04*H252</f>
        <v>14.24</v>
      </c>
      <c r="G252" s="194" t="n">
        <f aca="false">0.03*H252</f>
        <v>10.68</v>
      </c>
      <c r="H252" s="194" t="n">
        <f aca="false">T252</f>
        <v>356</v>
      </c>
      <c r="I252" s="194"/>
      <c r="J252" s="25"/>
      <c r="K252" s="25"/>
      <c r="L252" s="25"/>
      <c r="M252" s="25"/>
      <c r="N252" s="25" t="s">
        <v>340</v>
      </c>
      <c r="O252" s="194" t="n">
        <v>23114</v>
      </c>
      <c r="P252" s="194" t="n">
        <v>23470</v>
      </c>
      <c r="Q252" s="237"/>
      <c r="R252" s="561"/>
      <c r="S252" s="194" t="n">
        <v>1</v>
      </c>
      <c r="T252" s="194" t="n">
        <f aca="false">P252-O252</f>
        <v>356</v>
      </c>
      <c r="U252" s="640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278.2</v>
      </c>
      <c r="D253" s="194"/>
      <c r="E253" s="194" t="n">
        <f aca="false">F253+G253</f>
        <v>18.2</v>
      </c>
      <c r="F253" s="194" t="n">
        <f aca="false">0.04*H253</f>
        <v>10.4</v>
      </c>
      <c r="G253" s="194" t="n">
        <f aca="false">0.03*H253</f>
        <v>7.8</v>
      </c>
      <c r="H253" s="194" t="n">
        <f aca="false">T253</f>
        <v>260</v>
      </c>
      <c r="I253" s="194"/>
      <c r="J253" s="25"/>
      <c r="K253" s="25"/>
      <c r="L253" s="25"/>
      <c r="M253" s="25"/>
      <c r="N253" s="25" t="s">
        <v>340</v>
      </c>
      <c r="O253" s="194" t="n">
        <v>5578</v>
      </c>
      <c r="P253" s="194" t="n">
        <v>5838</v>
      </c>
      <c r="Q253" s="237"/>
      <c r="R253" s="561"/>
      <c r="S253" s="194" t="n">
        <v>1</v>
      </c>
      <c r="T253" s="194" t="n">
        <f aca="false">P253-O253</f>
        <v>260</v>
      </c>
      <c r="U253" s="640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356.31</v>
      </c>
      <c r="D254" s="194"/>
      <c r="E254" s="194" t="n">
        <f aca="false">F254+G254</f>
        <v>23.31</v>
      </c>
      <c r="F254" s="194" t="n">
        <f aca="false">0.04*H254</f>
        <v>13.32</v>
      </c>
      <c r="G254" s="194" t="n">
        <f aca="false">0.03*H254</f>
        <v>9.99</v>
      </c>
      <c r="H254" s="194" t="n">
        <f aca="false">T254</f>
        <v>333</v>
      </c>
      <c r="I254" s="194"/>
      <c r="J254" s="25"/>
      <c r="K254" s="25"/>
      <c r="L254" s="25"/>
      <c r="M254" s="25"/>
      <c r="N254" s="25" t="s">
        <v>340</v>
      </c>
      <c r="O254" s="194" t="n">
        <v>13888</v>
      </c>
      <c r="P254" s="194" t="n">
        <v>14221</v>
      </c>
      <c r="Q254" s="237"/>
      <c r="R254" s="561"/>
      <c r="S254" s="194" t="n">
        <v>1</v>
      </c>
      <c r="T254" s="194" t="n">
        <f aca="false">P254-O254</f>
        <v>333</v>
      </c>
      <c r="U254" s="682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1367.46</v>
      </c>
      <c r="D255" s="148"/>
      <c r="E255" s="148" t="n">
        <f aca="false">F255+G255</f>
        <v>89.46</v>
      </c>
      <c r="F255" s="148" t="n">
        <f aca="false">0.04*H255</f>
        <v>51.12</v>
      </c>
      <c r="G255" s="148" t="n">
        <f aca="false">0.03*H255</f>
        <v>38.34</v>
      </c>
      <c r="H255" s="148" t="n">
        <f aca="false">T255</f>
        <v>1278</v>
      </c>
      <c r="I255" s="148"/>
      <c r="J255" s="226"/>
      <c r="K255" s="226"/>
      <c r="L255" s="226"/>
      <c r="M255" s="226"/>
      <c r="N255" s="226"/>
      <c r="O255" s="148" t="n">
        <v>79504</v>
      </c>
      <c r="P255" s="148" t="n">
        <v>80782</v>
      </c>
      <c r="Q255" s="259"/>
      <c r="R255" s="362"/>
      <c r="S255" s="148" t="n">
        <v>1</v>
      </c>
      <c r="T255" s="148" t="n">
        <f aca="false">P255-O255</f>
        <v>1278</v>
      </c>
      <c r="U255" s="640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1178.07</v>
      </c>
      <c r="D256" s="188"/>
      <c r="E256" s="188" t="n">
        <f aca="false">F256+G256</f>
        <v>77.07</v>
      </c>
      <c r="F256" s="188" t="n">
        <f aca="false">0.04*H256</f>
        <v>44.04</v>
      </c>
      <c r="G256" s="188" t="n">
        <f aca="false">0.03*H256</f>
        <v>33.03</v>
      </c>
      <c r="H256" s="188" t="n">
        <f aca="false">T256</f>
        <v>1101</v>
      </c>
      <c r="I256" s="188"/>
      <c r="J256" s="25"/>
      <c r="K256" s="25"/>
      <c r="L256" s="25"/>
      <c r="M256" s="25"/>
      <c r="N256" s="25"/>
      <c r="O256" s="188" t="n">
        <v>58288</v>
      </c>
      <c r="P256" s="188" t="n">
        <v>59389</v>
      </c>
      <c r="Q256" s="237"/>
      <c r="R256" s="631"/>
      <c r="S256" s="188" t="n">
        <v>1</v>
      </c>
      <c r="T256" s="188" t="n">
        <f aca="false">P256-O256</f>
        <v>1101</v>
      </c>
      <c r="U256" s="640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297.46</v>
      </c>
      <c r="D257" s="148"/>
      <c r="E257" s="148" t="n">
        <f aca="false">F257+G257</f>
        <v>19.46</v>
      </c>
      <c r="F257" s="148" t="n">
        <f aca="false">0.04*H257</f>
        <v>11.12</v>
      </c>
      <c r="G257" s="148" t="n">
        <f aca="false">0.03*H257</f>
        <v>8.34</v>
      </c>
      <c r="H257" s="148" t="n">
        <f aca="false">T257</f>
        <v>278</v>
      </c>
      <c r="I257" s="148"/>
      <c r="J257" s="25"/>
      <c r="K257" s="25"/>
      <c r="L257" s="25"/>
      <c r="M257" s="25"/>
      <c r="N257" s="25"/>
      <c r="O257" s="148" t="n">
        <v>27820</v>
      </c>
      <c r="P257" s="148" t="n">
        <v>28098</v>
      </c>
      <c r="Q257" s="237"/>
      <c r="R257" s="362"/>
      <c r="S257" s="148" t="n">
        <v>1</v>
      </c>
      <c r="T257" s="148" t="n">
        <f aca="false">P257-O257</f>
        <v>278</v>
      </c>
      <c r="U257" s="640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1244.41</v>
      </c>
      <c r="D258" s="148"/>
      <c r="E258" s="148" t="n">
        <f aca="false">F258+G258</f>
        <v>81.41</v>
      </c>
      <c r="F258" s="148" t="n">
        <f aca="false">0.04*H258</f>
        <v>46.52</v>
      </c>
      <c r="G258" s="148" t="n">
        <f aca="false">0.03*H258</f>
        <v>34.89</v>
      </c>
      <c r="H258" s="148" t="n">
        <f aca="false">T258</f>
        <v>1163</v>
      </c>
      <c r="I258" s="148"/>
      <c r="J258" s="25"/>
      <c r="K258" s="25"/>
      <c r="L258" s="25"/>
      <c r="M258" s="25"/>
      <c r="N258" s="25"/>
      <c r="O258" s="148" t="n">
        <v>83087</v>
      </c>
      <c r="P258" s="148" t="n">
        <v>84250</v>
      </c>
      <c r="Q258" s="237"/>
      <c r="R258" s="362"/>
      <c r="S258" s="148" t="n">
        <v>1</v>
      </c>
      <c r="T258" s="148" t="n">
        <f aca="false">P258-O258</f>
        <v>1163</v>
      </c>
      <c r="U258" s="640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1484.09</v>
      </c>
      <c r="D259" s="148"/>
      <c r="E259" s="148" t="n">
        <f aca="false">F259+G259</f>
        <v>97.09</v>
      </c>
      <c r="F259" s="148" t="n">
        <f aca="false">0.04*H259</f>
        <v>55.48</v>
      </c>
      <c r="G259" s="148" t="n">
        <f aca="false">0.03*H259</f>
        <v>41.61</v>
      </c>
      <c r="H259" s="148" t="n">
        <f aca="false">T259</f>
        <v>1387</v>
      </c>
      <c r="I259" s="148"/>
      <c r="J259" s="25"/>
      <c r="K259" s="25"/>
      <c r="L259" s="25"/>
      <c r="M259" s="25"/>
      <c r="N259" s="25"/>
      <c r="O259" s="148" t="n">
        <v>114418</v>
      </c>
      <c r="P259" s="148" t="n">
        <v>115805</v>
      </c>
      <c r="Q259" s="237"/>
      <c r="R259" s="362"/>
      <c r="S259" s="148" t="n">
        <v>1</v>
      </c>
      <c r="T259" s="148" t="n">
        <f aca="false">P259-O259</f>
        <v>1387</v>
      </c>
      <c r="U259" s="640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6" t="s">
        <v>403</v>
      </c>
      <c r="C260" s="148" t="n">
        <f aca="false">H260+E260</f>
        <v>1147.04</v>
      </c>
      <c r="D260" s="148"/>
      <c r="E260" s="148" t="n">
        <f aca="false">F260+G260</f>
        <v>75.04</v>
      </c>
      <c r="F260" s="148" t="n">
        <f aca="false">0.04*H260</f>
        <v>42.88</v>
      </c>
      <c r="G260" s="148" t="n">
        <f aca="false">0.03*H260</f>
        <v>32.16</v>
      </c>
      <c r="H260" s="148" t="n">
        <f aca="false">T260</f>
        <v>1072</v>
      </c>
      <c r="I260" s="148" t="n">
        <f aca="false">0.6*C260</f>
        <v>688.224</v>
      </c>
      <c r="J260" s="25"/>
      <c r="K260" s="25"/>
      <c r="L260" s="25"/>
      <c r="M260" s="25"/>
      <c r="N260" s="25"/>
      <c r="O260" s="393" t="n">
        <v>21274</v>
      </c>
      <c r="P260" s="393" t="n">
        <v>22346</v>
      </c>
      <c r="Q260" s="25"/>
      <c r="R260" s="226"/>
      <c r="S260" s="239" t="n">
        <v>1</v>
      </c>
      <c r="T260" s="148" t="n">
        <f aca="false">(P260-O260)*S260</f>
        <v>1072</v>
      </c>
      <c r="U260" s="640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1498</v>
      </c>
      <c r="D261" s="148"/>
      <c r="E261" s="148" t="n">
        <f aca="false">F261+G261</f>
        <v>98</v>
      </c>
      <c r="F261" s="148" t="n">
        <f aca="false">0.04*H261</f>
        <v>56</v>
      </c>
      <c r="G261" s="148" t="n">
        <f aca="false">0.03*H261</f>
        <v>42</v>
      </c>
      <c r="H261" s="148" t="n">
        <f aca="false">T261</f>
        <v>1400</v>
      </c>
      <c r="I261" s="148" t="n">
        <f aca="false">0.6*C261</f>
        <v>898.8</v>
      </c>
      <c r="J261" s="25"/>
      <c r="K261" s="25"/>
      <c r="L261" s="25"/>
      <c r="M261" s="25"/>
      <c r="N261" s="25"/>
      <c r="O261" s="393" t="n">
        <v>68311</v>
      </c>
      <c r="P261" s="393" t="n">
        <v>69711</v>
      </c>
      <c r="Q261" s="25"/>
      <c r="R261" s="226"/>
      <c r="S261" s="239" t="n">
        <v>1</v>
      </c>
      <c r="T261" s="148" t="n">
        <f aca="false">(P261-O261)*S261</f>
        <v>1400</v>
      </c>
      <c r="U261" s="640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797.15</v>
      </c>
      <c r="D262" s="148"/>
      <c r="E262" s="148" t="n">
        <f aca="false">F262+G262</f>
        <v>52.15</v>
      </c>
      <c r="F262" s="148" t="n">
        <f aca="false">0.04*H262</f>
        <v>29.8</v>
      </c>
      <c r="G262" s="148" t="n">
        <f aca="false">0.03*H262</f>
        <v>22.35</v>
      </c>
      <c r="H262" s="148" t="n">
        <f aca="false">T262</f>
        <v>745</v>
      </c>
      <c r="I262" s="148" t="n">
        <f aca="false">0.6*C262</f>
        <v>478.29</v>
      </c>
      <c r="J262" s="25"/>
      <c r="K262" s="25"/>
      <c r="L262" s="25"/>
      <c r="M262" s="25"/>
      <c r="N262" s="25"/>
      <c r="O262" s="393" t="n">
        <v>33569</v>
      </c>
      <c r="P262" s="393" t="n">
        <v>34314</v>
      </c>
      <c r="Q262" s="25"/>
      <c r="R262" s="226"/>
      <c r="S262" s="239" t="n">
        <v>1</v>
      </c>
      <c r="T262" s="148" t="n">
        <f aca="false">(P262-O262)*S262</f>
        <v>745</v>
      </c>
      <c r="U262" s="681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1006.87</v>
      </c>
      <c r="D263" s="148"/>
      <c r="E263" s="148" t="n">
        <f aca="false">F263+G263</f>
        <v>65.87</v>
      </c>
      <c r="F263" s="148" t="n">
        <f aca="false">0.04*H263</f>
        <v>37.64</v>
      </c>
      <c r="G263" s="148" t="n">
        <f aca="false">0.03*H263</f>
        <v>28.23</v>
      </c>
      <c r="H263" s="148" t="n">
        <f aca="false">T263</f>
        <v>941</v>
      </c>
      <c r="I263" s="148" t="n">
        <f aca="false">0.6*C263</f>
        <v>604.122</v>
      </c>
      <c r="J263" s="25"/>
      <c r="K263" s="25"/>
      <c r="L263" s="25"/>
      <c r="M263" s="25"/>
      <c r="N263" s="25"/>
      <c r="O263" s="393" t="n">
        <v>39220</v>
      </c>
      <c r="P263" s="393" t="n">
        <v>40161</v>
      </c>
      <c r="Q263" s="25"/>
      <c r="R263" s="226"/>
      <c r="S263" s="239" t="n">
        <v>1</v>
      </c>
      <c r="T263" s="148" t="n">
        <f aca="false">(P263-O263)*S263</f>
        <v>941</v>
      </c>
      <c r="U263" s="640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1267.95</v>
      </c>
      <c r="D264" s="206"/>
      <c r="E264" s="206" t="n">
        <f aca="false">F264+G264</f>
        <v>82.95</v>
      </c>
      <c r="F264" s="206" t="n">
        <f aca="false">0.04*H264</f>
        <v>47.4</v>
      </c>
      <c r="G264" s="206" t="n">
        <f aca="false">0.03*H264</f>
        <v>35.55</v>
      </c>
      <c r="H264" s="206" t="n">
        <f aca="false">T264</f>
        <v>1185</v>
      </c>
      <c r="I264" s="206" t="n">
        <f aca="false">0.6*C264</f>
        <v>760.77</v>
      </c>
      <c r="J264" s="208"/>
      <c r="K264" s="208"/>
      <c r="L264" s="208"/>
      <c r="M264" s="208"/>
      <c r="N264" s="208"/>
      <c r="O264" s="206" t="n">
        <v>64381</v>
      </c>
      <c r="P264" s="206" t="n">
        <v>65566</v>
      </c>
      <c r="Q264" s="208"/>
      <c r="R264" s="304"/>
      <c r="S264" s="223" t="n">
        <v>1</v>
      </c>
      <c r="T264" s="206" t="n">
        <f aca="false">(P264-O264)*S264</f>
        <v>1185</v>
      </c>
      <c r="U264" s="673" t="s">
        <v>991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1751.59</v>
      </c>
      <c r="D265" s="148"/>
      <c r="E265" s="148" t="n">
        <f aca="false">F265+G265</f>
        <v>114.59</v>
      </c>
      <c r="F265" s="148" t="n">
        <f aca="false">0.04*H265</f>
        <v>65.48</v>
      </c>
      <c r="G265" s="148" t="n">
        <f aca="false">0.03*H265</f>
        <v>49.11</v>
      </c>
      <c r="H265" s="148" t="n">
        <f aca="false">T265</f>
        <v>1637</v>
      </c>
      <c r="I265" s="148" t="n">
        <f aca="false">0.6*C265</f>
        <v>1050.954</v>
      </c>
      <c r="J265" s="25"/>
      <c r="K265" s="25"/>
      <c r="L265" s="25"/>
      <c r="M265" s="25"/>
      <c r="N265" s="25"/>
      <c r="O265" s="393" t="n">
        <v>77822</v>
      </c>
      <c r="P265" s="393" t="n">
        <v>79459</v>
      </c>
      <c r="Q265" s="25"/>
      <c r="R265" s="226"/>
      <c r="S265" s="239" t="n">
        <v>1</v>
      </c>
      <c r="T265" s="148" t="n">
        <f aca="false">(P265-O265)*S265</f>
        <v>1637</v>
      </c>
      <c r="U265" s="640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1015.43</v>
      </c>
      <c r="D266" s="148"/>
      <c r="E266" s="148" t="n">
        <f aca="false">F266+G266</f>
        <v>66.43</v>
      </c>
      <c r="F266" s="148" t="n">
        <f aca="false">0.04*H266</f>
        <v>37.96</v>
      </c>
      <c r="G266" s="148" t="n">
        <f aca="false">0.03*H266</f>
        <v>28.47</v>
      </c>
      <c r="H266" s="148" t="n">
        <f aca="false">T266</f>
        <v>949</v>
      </c>
      <c r="I266" s="148" t="n">
        <f aca="false">0.5*C266</f>
        <v>507.715</v>
      </c>
      <c r="J266" s="25"/>
      <c r="K266" s="25"/>
      <c r="L266" s="25"/>
      <c r="M266" s="25"/>
      <c r="N266" s="25"/>
      <c r="O266" s="449" t="n">
        <v>19126</v>
      </c>
      <c r="P266" s="449" t="n">
        <v>20075</v>
      </c>
      <c r="Q266" s="237"/>
      <c r="R266" s="238"/>
      <c r="S266" s="239" t="n">
        <v>1</v>
      </c>
      <c r="T266" s="148" t="n">
        <f aca="false">(P266-O266)*S266</f>
        <v>949</v>
      </c>
      <c r="U266" s="640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1378.16</v>
      </c>
      <c r="D267" s="148"/>
      <c r="E267" s="148" t="n">
        <f aca="false">F267+G267</f>
        <v>90.16</v>
      </c>
      <c r="F267" s="148" t="n">
        <f aca="false">0.04*H267</f>
        <v>51.52</v>
      </c>
      <c r="G267" s="148" t="n">
        <f aca="false">0.03*H267</f>
        <v>38.64</v>
      </c>
      <c r="H267" s="148" t="n">
        <f aca="false">T267</f>
        <v>1288</v>
      </c>
      <c r="I267" s="148" t="n">
        <f aca="false">0.6*C267</f>
        <v>826.896</v>
      </c>
      <c r="J267" s="25"/>
      <c r="K267" s="25"/>
      <c r="L267" s="25"/>
      <c r="M267" s="25"/>
      <c r="N267" s="25"/>
      <c r="O267" s="393" t="n">
        <v>66869</v>
      </c>
      <c r="P267" s="393" t="n">
        <v>68157</v>
      </c>
      <c r="Q267" s="25"/>
      <c r="R267" s="226"/>
      <c r="S267" s="239" t="n">
        <v>1</v>
      </c>
      <c r="T267" s="148" t="n">
        <f aca="false">(P267-O267)*S267</f>
        <v>1288</v>
      </c>
      <c r="U267" s="640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946.95</v>
      </c>
      <c r="D268" s="148"/>
      <c r="E268" s="148" t="n">
        <f aca="false">F268+G268</f>
        <v>61.95</v>
      </c>
      <c r="F268" s="148" t="n">
        <f aca="false">0.04*H268</f>
        <v>35.4</v>
      </c>
      <c r="G268" s="148" t="n">
        <f aca="false">0.03*H268</f>
        <v>26.55</v>
      </c>
      <c r="H268" s="148" t="n">
        <f aca="false">T268</f>
        <v>885</v>
      </c>
      <c r="I268" s="148" t="n">
        <f aca="false">0.6*C268</f>
        <v>568.17</v>
      </c>
      <c r="J268" s="25"/>
      <c r="K268" s="25"/>
      <c r="L268" s="25"/>
      <c r="M268" s="25"/>
      <c r="N268" s="25"/>
      <c r="O268" s="393" t="n">
        <v>39896</v>
      </c>
      <c r="P268" s="393" t="n">
        <v>40781</v>
      </c>
      <c r="Q268" s="25"/>
      <c r="R268" s="226"/>
      <c r="S268" s="239" t="n">
        <v>1</v>
      </c>
      <c r="T268" s="148" t="n">
        <f aca="false">(P268-O268)*S268</f>
        <v>885</v>
      </c>
      <c r="U268" s="640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640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35.31</v>
      </c>
      <c r="D270" s="148"/>
      <c r="E270" s="148" t="n">
        <f aca="false">F270+G270</f>
        <v>2.31</v>
      </c>
      <c r="F270" s="148" t="n">
        <f aca="false">0.04*H270</f>
        <v>1.32</v>
      </c>
      <c r="G270" s="148" t="n">
        <f aca="false">0.03*H270</f>
        <v>0.99</v>
      </c>
      <c r="H270" s="148" t="n">
        <f aca="false">T270</f>
        <v>33</v>
      </c>
      <c r="I270" s="148" t="n">
        <f aca="false">0.6*C270</f>
        <v>21.186</v>
      </c>
      <c r="J270" s="25"/>
      <c r="K270" s="25"/>
      <c r="L270" s="25"/>
      <c r="M270" s="25"/>
      <c r="N270" s="25"/>
      <c r="O270" s="148" t="n">
        <v>376844</v>
      </c>
      <c r="P270" s="148" t="n">
        <v>376877</v>
      </c>
      <c r="Q270" s="25" t="s">
        <v>35</v>
      </c>
      <c r="R270" s="226"/>
      <c r="S270" s="148" t="n">
        <v>1</v>
      </c>
      <c r="T270" s="148" t="n">
        <f aca="false">(P270-O270)*S270</f>
        <v>33</v>
      </c>
      <c r="U270" s="640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673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ТП-7май'!B73</f>
        <v>146185.334000004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640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ТП-7май'!B62</f>
        <v>196262.1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640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395.9</v>
      </c>
      <c r="D279" s="148"/>
      <c r="E279" s="148" t="n">
        <f aca="false">G279+F279</f>
        <v>25.9</v>
      </c>
      <c r="F279" s="148" t="n">
        <f aca="false">0.04*H279</f>
        <v>14.8</v>
      </c>
      <c r="G279" s="148" t="n">
        <f aca="false">0.03*H279</f>
        <v>11.1</v>
      </c>
      <c r="H279" s="148" t="n">
        <f aca="false">T279</f>
        <v>370</v>
      </c>
      <c r="I279" s="148" t="n">
        <f aca="false">0.6*C279</f>
        <v>237.54</v>
      </c>
      <c r="J279" s="25"/>
      <c r="K279" s="25"/>
      <c r="L279" s="25"/>
      <c r="M279" s="25"/>
      <c r="N279" s="25"/>
      <c r="O279" s="148" t="n">
        <v>51478</v>
      </c>
      <c r="P279" s="148" t="n">
        <v>51848</v>
      </c>
      <c r="Q279" s="204"/>
      <c r="R279" s="362"/>
      <c r="S279" s="239" t="n">
        <v>1</v>
      </c>
      <c r="T279" s="148" t="n">
        <f aca="false">(P279-O279)*S279</f>
        <v>370</v>
      </c>
      <c r="U279" s="640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640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 t="n">
        <f aca="false">H283+E283</f>
        <v>98.44</v>
      </c>
      <c r="D283" s="148"/>
      <c r="E283" s="148" t="n">
        <f aca="false">F283+G283</f>
        <v>6.44</v>
      </c>
      <c r="F283" s="148" t="n">
        <f aca="false">0.04*H283</f>
        <v>3.68</v>
      </c>
      <c r="G283" s="148" t="n">
        <f aca="false">0.03*H283</f>
        <v>2.76</v>
      </c>
      <c r="H283" s="148" t="n">
        <f aca="false">T283</f>
        <v>92</v>
      </c>
      <c r="I283" s="148" t="n">
        <f aca="false">0.6*C283</f>
        <v>59.064</v>
      </c>
      <c r="J283" s="25"/>
      <c r="K283" s="25"/>
      <c r="L283" s="25"/>
      <c r="M283" s="25"/>
      <c r="N283" s="25"/>
      <c r="O283" s="148" t="n">
        <v>0</v>
      </c>
      <c r="P283" s="148" t="n">
        <v>92</v>
      </c>
      <c r="Q283" s="237"/>
      <c r="R283" s="259"/>
      <c r="S283" s="239" t="n">
        <v>1</v>
      </c>
      <c r="T283" s="148" t="n">
        <f aca="false">(P283-O283)*S283</f>
        <v>92</v>
      </c>
      <c r="U283" s="640" t="s">
        <v>1089</v>
      </c>
      <c r="V283" s="711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32.1</v>
      </c>
      <c r="D284" s="148"/>
      <c r="E284" s="148" t="n">
        <f aca="false">F284+G284</f>
        <v>2.1</v>
      </c>
      <c r="F284" s="148" t="n">
        <f aca="false">0.04*H284</f>
        <v>1.2</v>
      </c>
      <c r="G284" s="148" t="n">
        <f aca="false">0.03*H284</f>
        <v>0.9</v>
      </c>
      <c r="H284" s="148" t="n">
        <f aca="false">T284</f>
        <v>30</v>
      </c>
      <c r="I284" s="148" t="n">
        <f aca="false">0.6*C284</f>
        <v>19.26</v>
      </c>
      <c r="J284" s="25"/>
      <c r="K284" s="25"/>
      <c r="L284" s="25"/>
      <c r="M284" s="25"/>
      <c r="N284" s="25"/>
      <c r="O284" s="148" t="n">
        <v>14095</v>
      </c>
      <c r="P284" s="148" t="n">
        <v>14125</v>
      </c>
      <c r="Q284" s="237"/>
      <c r="R284" s="259"/>
      <c r="S284" s="239" t="n">
        <v>1</v>
      </c>
      <c r="T284" s="148" t="n">
        <f aca="false">(P284-O284)*S284</f>
        <v>30</v>
      </c>
      <c r="U284" s="640" t="s">
        <v>998</v>
      </c>
      <c r="V284" s="711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2433.18</v>
      </c>
      <c r="D286" s="206"/>
      <c r="E286" s="206" t="n">
        <f aca="false">F286+G286</f>
        <v>159.18</v>
      </c>
      <c r="F286" s="206" t="n">
        <f aca="false">0.04*H286</f>
        <v>90.96</v>
      </c>
      <c r="G286" s="206" t="n">
        <f aca="false">0.03*H286</f>
        <v>68.22</v>
      </c>
      <c r="H286" s="206" t="n">
        <f aca="false">T286</f>
        <v>2274</v>
      </c>
      <c r="I286" s="206" t="n">
        <f aca="false">0.6*C286</f>
        <v>1459.908</v>
      </c>
      <c r="J286" s="208"/>
      <c r="K286" s="208"/>
      <c r="L286" s="208"/>
      <c r="M286" s="208"/>
      <c r="N286" s="208"/>
      <c r="O286" s="206" t="n">
        <v>99925</v>
      </c>
      <c r="P286" s="206" t="n">
        <v>102199</v>
      </c>
      <c r="Q286" s="221"/>
      <c r="R286" s="404"/>
      <c r="S286" s="223" t="n">
        <v>1</v>
      </c>
      <c r="T286" s="206" t="n">
        <f aca="false">(P286-O286)*S286</f>
        <v>2274</v>
      </c>
      <c r="U286" s="673" t="s">
        <v>999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1216.59</v>
      </c>
      <c r="D287" s="206"/>
      <c r="E287" s="206" t="n">
        <f aca="false">F287+G287</f>
        <v>79.59</v>
      </c>
      <c r="F287" s="206" t="n">
        <f aca="false">0.04*H287</f>
        <v>45.48</v>
      </c>
      <c r="G287" s="206" t="n">
        <f aca="false">0.03*H287</f>
        <v>34.11</v>
      </c>
      <c r="H287" s="206" t="n">
        <f aca="false">T287</f>
        <v>1137</v>
      </c>
      <c r="I287" s="206" t="n">
        <f aca="false">0.6*C287</f>
        <v>729.954</v>
      </c>
      <c r="J287" s="208"/>
      <c r="K287" s="208"/>
      <c r="L287" s="208"/>
      <c r="M287" s="208"/>
      <c r="N287" s="208"/>
      <c r="O287" s="206" t="n">
        <v>322887</v>
      </c>
      <c r="P287" s="206" t="n">
        <v>324024</v>
      </c>
      <c r="Q287" s="221"/>
      <c r="R287" s="404"/>
      <c r="S287" s="223" t="n">
        <v>1</v>
      </c>
      <c r="T287" s="206" t="n">
        <f aca="false">(P287-O287)*S287</f>
        <v>1137</v>
      </c>
      <c r="U287" s="673" t="s">
        <v>1000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9943.51</v>
      </c>
      <c r="D288" s="206"/>
      <c r="E288" s="206" t="n">
        <f aca="false">F288+G288</f>
        <v>650.51</v>
      </c>
      <c r="F288" s="206" t="n">
        <f aca="false">0.04*H288</f>
        <v>371.72</v>
      </c>
      <c r="G288" s="206" t="n">
        <f aca="false">0.03*H288</f>
        <v>278.79</v>
      </c>
      <c r="H288" s="206" t="n">
        <f aca="false">T288</f>
        <v>9293</v>
      </c>
      <c r="I288" s="206" t="n">
        <f aca="false">0.6*C288</f>
        <v>5966.106</v>
      </c>
      <c r="J288" s="208"/>
      <c r="K288" s="208"/>
      <c r="L288" s="208"/>
      <c r="M288" s="208"/>
      <c r="N288" s="208"/>
      <c r="O288" s="206" t="n">
        <v>371482</v>
      </c>
      <c r="P288" s="206" t="n">
        <v>380775</v>
      </c>
      <c r="Q288" s="221"/>
      <c r="R288" s="404"/>
      <c r="S288" s="223" t="n">
        <v>1</v>
      </c>
      <c r="T288" s="206" t="n">
        <f aca="false">(P288-O288)*S288</f>
        <v>9293</v>
      </c>
      <c r="U288" s="673" t="s">
        <v>1001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23189.04</v>
      </c>
      <c r="D289" s="206"/>
      <c r="E289" s="206" t="n">
        <f aca="false">F289+G289</f>
        <v>1517.04</v>
      </c>
      <c r="F289" s="206" t="n">
        <f aca="false">0.04*H289</f>
        <v>866.88</v>
      </c>
      <c r="G289" s="206" t="n">
        <f aca="false">0.03*H289</f>
        <v>650.16</v>
      </c>
      <c r="H289" s="206" t="n">
        <f aca="false">T289</f>
        <v>21672</v>
      </c>
      <c r="I289" s="206" t="n">
        <f aca="false">0.6*C289</f>
        <v>13913.424</v>
      </c>
      <c r="J289" s="208"/>
      <c r="K289" s="208"/>
      <c r="L289" s="208"/>
      <c r="M289" s="208"/>
      <c r="N289" s="208"/>
      <c r="O289" s="206" t="n">
        <v>13282</v>
      </c>
      <c r="P289" s="206" t="n">
        <v>13642</v>
      </c>
      <c r="Q289" s="221"/>
      <c r="R289" s="404"/>
      <c r="S289" s="223" t="n">
        <v>60</v>
      </c>
      <c r="T289" s="206" t="n">
        <f aca="false">(P289-O289)*S289+72</f>
        <v>21672</v>
      </c>
      <c r="U289" s="673" t="s">
        <v>1002</v>
      </c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356.31</v>
      </c>
      <c r="D290" s="206"/>
      <c r="E290" s="206" t="n">
        <f aca="false">F290+G290</f>
        <v>23.31</v>
      </c>
      <c r="F290" s="206" t="n">
        <f aca="false">0.04*H290</f>
        <v>13.32</v>
      </c>
      <c r="G290" s="206" t="n">
        <f aca="false">0.03*H290</f>
        <v>9.99</v>
      </c>
      <c r="H290" s="206" t="n">
        <f aca="false">T290</f>
        <v>333</v>
      </c>
      <c r="I290" s="206" t="n">
        <f aca="false">0.6*C290</f>
        <v>213.786</v>
      </c>
      <c r="J290" s="208"/>
      <c r="K290" s="208"/>
      <c r="L290" s="208"/>
      <c r="M290" s="208"/>
      <c r="N290" s="208"/>
      <c r="O290" s="206" t="n">
        <v>125160</v>
      </c>
      <c r="P290" s="206" t="n">
        <v>125493</v>
      </c>
      <c r="Q290" s="221"/>
      <c r="R290" s="404"/>
      <c r="S290" s="223" t="n">
        <v>1</v>
      </c>
      <c r="T290" s="206" t="n">
        <f aca="false">(P290-O290)*S290</f>
        <v>333</v>
      </c>
      <c r="U290" s="673" t="s">
        <v>1003</v>
      </c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766.12</v>
      </c>
      <c r="D291" s="206"/>
      <c r="E291" s="206" t="n">
        <f aca="false">F291+G291</f>
        <v>50.12</v>
      </c>
      <c r="F291" s="206" t="n">
        <f aca="false">0.04*H291</f>
        <v>28.64</v>
      </c>
      <c r="G291" s="206" t="n">
        <f aca="false">0.03*H291</f>
        <v>21.48</v>
      </c>
      <c r="H291" s="206" t="n">
        <f aca="false">T291</f>
        <v>716</v>
      </c>
      <c r="I291" s="206" t="n">
        <f aca="false">0.6*C291</f>
        <v>459.672</v>
      </c>
      <c r="J291" s="208"/>
      <c r="K291" s="208"/>
      <c r="L291" s="208"/>
      <c r="M291" s="208"/>
      <c r="N291" s="208"/>
      <c r="O291" s="206" t="n">
        <v>43423</v>
      </c>
      <c r="P291" s="206" t="n">
        <v>44139</v>
      </c>
      <c r="Q291" s="221"/>
      <c r="R291" s="404"/>
      <c r="S291" s="223" t="n">
        <v>1</v>
      </c>
      <c r="T291" s="206" t="n">
        <f aca="false">(P291-O291)*S291</f>
        <v>716</v>
      </c>
      <c r="U291" s="673" t="s">
        <v>1004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0</v>
      </c>
      <c r="D292" s="206"/>
      <c r="E292" s="206" t="n">
        <f aca="false">F292+G292</f>
        <v>0</v>
      </c>
      <c r="F292" s="206" t="n">
        <f aca="false">0.04*H292</f>
        <v>0</v>
      </c>
      <c r="G292" s="206" t="n">
        <f aca="false">0.03*H292</f>
        <v>0</v>
      </c>
      <c r="H292" s="206" t="n">
        <f aca="false">T292</f>
        <v>0</v>
      </c>
      <c r="I292" s="206" t="n">
        <f aca="false">0.6*C292</f>
        <v>0</v>
      </c>
      <c r="J292" s="208"/>
      <c r="K292" s="208"/>
      <c r="L292" s="208"/>
      <c r="M292" s="208"/>
      <c r="N292" s="208"/>
      <c r="O292" s="206" t="n">
        <v>153727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0</v>
      </c>
      <c r="U292" s="673" t="n">
        <v>5006</v>
      </c>
      <c r="V292" s="412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 t="n">
        <f aca="false">H293+E293</f>
        <v>1656.36</v>
      </c>
      <c r="D293" s="206"/>
      <c r="E293" s="206" t="n">
        <f aca="false">F293+G293</f>
        <v>108.36</v>
      </c>
      <c r="F293" s="206" t="n">
        <f aca="false">0.04*H293</f>
        <v>61.92</v>
      </c>
      <c r="G293" s="206" t="n">
        <f aca="false">0.03*H293</f>
        <v>46.44</v>
      </c>
      <c r="H293" s="206" t="n">
        <f aca="false">T293</f>
        <v>1548</v>
      </c>
      <c r="I293" s="206" t="n">
        <f aca="false">0.6*C293</f>
        <v>993.816</v>
      </c>
      <c r="J293" s="208"/>
      <c r="K293" s="208"/>
      <c r="L293" s="208"/>
      <c r="M293" s="208"/>
      <c r="N293" s="208"/>
      <c r="O293" s="206" t="n">
        <v>258740</v>
      </c>
      <c r="P293" s="206" t="n">
        <v>260288</v>
      </c>
      <c r="Q293" s="221"/>
      <c r="R293" s="404"/>
      <c r="S293" s="223" t="n">
        <v>1</v>
      </c>
      <c r="T293" s="206" t="n">
        <f aca="false">(P293-O293)*S293</f>
        <v>1548</v>
      </c>
      <c r="U293" s="673" t="s">
        <v>1005</v>
      </c>
      <c r="V293" s="412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471.87</v>
      </c>
      <c r="D294" s="206"/>
      <c r="E294" s="206" t="n">
        <f aca="false">F294+G294</f>
        <v>30.87</v>
      </c>
      <c r="F294" s="206" t="n">
        <f aca="false">0.04*H294</f>
        <v>17.64</v>
      </c>
      <c r="G294" s="206" t="n">
        <f aca="false">0.03*H294</f>
        <v>13.23</v>
      </c>
      <c r="H294" s="206" t="n">
        <f aca="false">T294</f>
        <v>441</v>
      </c>
      <c r="I294" s="206" t="n">
        <f aca="false">0.6*C294</f>
        <v>283.122</v>
      </c>
      <c r="J294" s="208"/>
      <c r="K294" s="208"/>
      <c r="L294" s="208"/>
      <c r="M294" s="208"/>
      <c r="N294" s="208"/>
      <c r="O294" s="206" t="n">
        <v>3629</v>
      </c>
      <c r="P294" s="206" t="n">
        <v>4070</v>
      </c>
      <c r="Q294" s="221"/>
      <c r="R294" s="404"/>
      <c r="S294" s="223" t="n">
        <v>1</v>
      </c>
      <c r="T294" s="206" t="n">
        <f aca="false">(P294-O294)*S294</f>
        <v>441</v>
      </c>
      <c r="U294" s="673" t="s">
        <v>1007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3892.66</v>
      </c>
      <c r="D295" s="206"/>
      <c r="E295" s="206" t="n">
        <f aca="false">F295+G295</f>
        <v>254.66</v>
      </c>
      <c r="F295" s="206" t="n">
        <f aca="false">0.04*H295</f>
        <v>145.52</v>
      </c>
      <c r="G295" s="206" t="n">
        <f aca="false">0.03*H295</f>
        <v>109.14</v>
      </c>
      <c r="H295" s="206" t="n">
        <f aca="false">T295</f>
        <v>3638</v>
      </c>
      <c r="I295" s="206" t="n">
        <f aca="false">0.6*C295</f>
        <v>2335.596</v>
      </c>
      <c r="J295" s="208"/>
      <c r="K295" s="208"/>
      <c r="L295" s="208"/>
      <c r="M295" s="208"/>
      <c r="N295" s="208"/>
      <c r="O295" s="206" t="n">
        <v>459553</v>
      </c>
      <c r="P295" s="206" t="n">
        <v>463191</v>
      </c>
      <c r="Q295" s="221"/>
      <c r="R295" s="404"/>
      <c r="S295" s="223" t="n">
        <v>1</v>
      </c>
      <c r="T295" s="206" t="n">
        <f aca="false">(P295-O295)*S295</f>
        <v>3638</v>
      </c>
      <c r="U295" s="673" t="s">
        <v>1008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8078.5</v>
      </c>
      <c r="D296" s="206"/>
      <c r="E296" s="206" t="n">
        <f aca="false">F296+G296</f>
        <v>528.5</v>
      </c>
      <c r="F296" s="206" t="n">
        <f aca="false">0.04*H296</f>
        <v>302</v>
      </c>
      <c r="G296" s="206" t="n">
        <f aca="false">0.03*H296</f>
        <v>226.5</v>
      </c>
      <c r="H296" s="206" t="n">
        <f aca="false">T296</f>
        <v>7550</v>
      </c>
      <c r="I296" s="206" t="n">
        <f aca="false">0.6*C296</f>
        <v>4847.1</v>
      </c>
      <c r="J296" s="208"/>
      <c r="K296" s="208"/>
      <c r="L296" s="208"/>
      <c r="M296" s="208"/>
      <c r="N296" s="208"/>
      <c r="O296" s="206" t="n">
        <v>541184</v>
      </c>
      <c r="P296" s="206" t="n">
        <v>548734</v>
      </c>
      <c r="Q296" s="221"/>
      <c r="R296" s="404"/>
      <c r="S296" s="223" t="n">
        <v>1</v>
      </c>
      <c r="T296" s="206" t="n">
        <f aca="false">(P296-O296)*S296</f>
        <v>7550</v>
      </c>
      <c r="U296" s="673" t="s">
        <v>1009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2" t="s">
        <v>900</v>
      </c>
      <c r="C297" s="713" t="n">
        <f aca="false">H297+E297</f>
        <v>7267.44</v>
      </c>
      <c r="D297" s="329"/>
      <c r="E297" s="329" t="n">
        <f aca="false">F297+G297</f>
        <v>475.44</v>
      </c>
      <c r="F297" s="329" t="n">
        <f aca="false">0.04*H297</f>
        <v>271.68</v>
      </c>
      <c r="G297" s="329" t="n">
        <f aca="false">0.03*H297</f>
        <v>203.76</v>
      </c>
      <c r="H297" s="329" t="n">
        <f aca="false">T297</f>
        <v>6792</v>
      </c>
      <c r="I297" s="329" t="n">
        <f aca="false">0.6*C297</f>
        <v>4360.464</v>
      </c>
      <c r="J297" s="208"/>
      <c r="K297" s="208"/>
      <c r="L297" s="208"/>
      <c r="M297" s="208"/>
      <c r="N297" s="208"/>
      <c r="O297" s="329" t="n">
        <v>44762</v>
      </c>
      <c r="P297" s="329" t="n">
        <v>51554</v>
      </c>
      <c r="Q297" s="221"/>
      <c r="R297" s="714"/>
      <c r="S297" s="715" t="n">
        <v>1</v>
      </c>
      <c r="T297" s="329" t="n">
        <f aca="false">(P297-O297)*S297</f>
        <v>6792</v>
      </c>
      <c r="U297" s="673" t="s">
        <v>1091</v>
      </c>
      <c r="V297" s="412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2"/>
      <c r="C298" s="414" t="n">
        <f aca="false">H298+E298</f>
        <v>187.25</v>
      </c>
      <c r="D298" s="206"/>
      <c r="E298" s="206" t="n">
        <f aca="false">F298+G298</f>
        <v>12.25</v>
      </c>
      <c r="F298" s="206" t="n">
        <f aca="false">0.04*H298</f>
        <v>7</v>
      </c>
      <c r="G298" s="206" t="n">
        <f aca="false">0.03*H298</f>
        <v>5.25</v>
      </c>
      <c r="H298" s="206" t="n">
        <f aca="false">T298</f>
        <v>175</v>
      </c>
      <c r="I298" s="206" t="n">
        <f aca="false">0.6*C298</f>
        <v>112.35</v>
      </c>
      <c r="J298" s="304"/>
      <c r="K298" s="304"/>
      <c r="L298" s="304"/>
      <c r="M298" s="304"/>
      <c r="N298" s="304"/>
      <c r="O298" s="206" t="n">
        <v>3160</v>
      </c>
      <c r="P298" s="206" t="n">
        <v>3335</v>
      </c>
      <c r="Q298" s="404"/>
      <c r="R298" s="404"/>
      <c r="S298" s="206" t="n">
        <v>1</v>
      </c>
      <c r="T298" s="206" t="n">
        <f aca="false">(P298-O298)*S298</f>
        <v>175</v>
      </c>
      <c r="U298" s="633" t="n">
        <v>27372</v>
      </c>
      <c r="V298" s="637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16" t="s">
        <v>461</v>
      </c>
      <c r="C299" s="303" t="n">
        <f aca="false">H299+E299</f>
        <v>2087.57</v>
      </c>
      <c r="D299" s="303"/>
      <c r="E299" s="303" t="n">
        <f aca="false">F299+G299</f>
        <v>136.57</v>
      </c>
      <c r="F299" s="303" t="n">
        <f aca="false">0.04*H299</f>
        <v>78.04</v>
      </c>
      <c r="G299" s="303" t="n">
        <f aca="false">0.03*H299</f>
        <v>58.53</v>
      </c>
      <c r="H299" s="303" t="n">
        <f aca="false">T299</f>
        <v>1951</v>
      </c>
      <c r="I299" s="303" t="n">
        <f aca="false">0.6*C299</f>
        <v>1252.542</v>
      </c>
      <c r="J299" s="208"/>
      <c r="K299" s="208"/>
      <c r="L299" s="208"/>
      <c r="M299" s="208"/>
      <c r="N299" s="208"/>
      <c r="O299" s="303" t="n">
        <v>91108</v>
      </c>
      <c r="P299" s="303" t="n">
        <v>93059</v>
      </c>
      <c r="Q299" s="221"/>
      <c r="R299" s="717"/>
      <c r="S299" s="718" t="n">
        <v>1</v>
      </c>
      <c r="T299" s="303" t="n">
        <f aca="false">(P299-O299)*S299</f>
        <v>1951</v>
      </c>
      <c r="U299" s="673" t="s">
        <v>1012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1018.64</v>
      </c>
      <c r="D300" s="206"/>
      <c r="E300" s="206" t="n">
        <f aca="false">F300+G300</f>
        <v>66.64</v>
      </c>
      <c r="F300" s="206" t="n">
        <f aca="false">0.04*H300</f>
        <v>38.08</v>
      </c>
      <c r="G300" s="206" t="n">
        <f aca="false">0.03*H300</f>
        <v>28.56</v>
      </c>
      <c r="H300" s="206" t="n">
        <f aca="false">T300</f>
        <v>952</v>
      </c>
      <c r="I300" s="206" t="n">
        <f aca="false">0.6*C300</f>
        <v>611.184</v>
      </c>
      <c r="J300" s="208"/>
      <c r="K300" s="208"/>
      <c r="L300" s="208"/>
      <c r="M300" s="208"/>
      <c r="N300" s="208"/>
      <c r="O300" s="206" t="n">
        <v>39152</v>
      </c>
      <c r="P300" s="206" t="n">
        <v>40104</v>
      </c>
      <c r="Q300" s="221"/>
      <c r="R300" s="404"/>
      <c r="S300" s="223" t="n">
        <v>1</v>
      </c>
      <c r="T300" s="206" t="n">
        <f aca="false">(P300-O300)*S300</f>
        <v>952</v>
      </c>
      <c r="U300" s="673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471.87</v>
      </c>
      <c r="D301" s="206"/>
      <c r="E301" s="206" t="n">
        <f aca="false">F301+G301</f>
        <v>30.87</v>
      </c>
      <c r="F301" s="206" t="n">
        <f aca="false">0.04*H301</f>
        <v>17.64</v>
      </c>
      <c r="G301" s="206" t="n">
        <f aca="false">0.03*H301</f>
        <v>13.23</v>
      </c>
      <c r="H301" s="206" t="n">
        <f aca="false">T301</f>
        <v>441</v>
      </c>
      <c r="I301" s="206" t="n">
        <f aca="false">0.6*C301</f>
        <v>283.122</v>
      </c>
      <c r="J301" s="208"/>
      <c r="K301" s="208"/>
      <c r="L301" s="208"/>
      <c r="M301" s="208"/>
      <c r="N301" s="208"/>
      <c r="O301" s="206" t="n">
        <v>19406</v>
      </c>
      <c r="P301" s="206" t="n">
        <v>19847</v>
      </c>
      <c r="Q301" s="221"/>
      <c r="R301" s="404"/>
      <c r="S301" s="223" t="n">
        <v>1</v>
      </c>
      <c r="T301" s="206" t="n">
        <f aca="false">(P301-O301)*S301</f>
        <v>441</v>
      </c>
      <c r="U301" s="673" t="s">
        <v>1013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406.6</v>
      </c>
      <c r="D302" s="206"/>
      <c r="E302" s="206" t="n">
        <f aca="false">F302+G302</f>
        <v>26.6</v>
      </c>
      <c r="F302" s="206" t="n">
        <f aca="false">0.04*H302</f>
        <v>15.2</v>
      </c>
      <c r="G302" s="206" t="n">
        <f aca="false">0.03*H302</f>
        <v>11.4</v>
      </c>
      <c r="H302" s="206" t="n">
        <f aca="false">T302</f>
        <v>380</v>
      </c>
      <c r="I302" s="206" t="n">
        <f aca="false">0.6*C302</f>
        <v>243.96</v>
      </c>
      <c r="J302" s="208"/>
      <c r="K302" s="208"/>
      <c r="L302" s="208"/>
      <c r="M302" s="208"/>
      <c r="N302" s="208"/>
      <c r="O302" s="206" t="n">
        <v>26824</v>
      </c>
      <c r="P302" s="206" t="n">
        <v>27204</v>
      </c>
      <c r="Q302" s="221"/>
      <c r="R302" s="404"/>
      <c r="S302" s="223" t="n">
        <v>1</v>
      </c>
      <c r="T302" s="206" t="n">
        <f aca="false">(P302-O302)*S302</f>
        <v>380</v>
      </c>
      <c r="U302" s="673" t="s">
        <v>1014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1733.4</v>
      </c>
      <c r="D303" s="206"/>
      <c r="E303" s="206" t="n">
        <f aca="false">F303+G303</f>
        <v>113.4</v>
      </c>
      <c r="F303" s="206" t="n">
        <f aca="false">0.04*H303</f>
        <v>64.8</v>
      </c>
      <c r="G303" s="206" t="n">
        <f aca="false">0.03*H303</f>
        <v>48.6</v>
      </c>
      <c r="H303" s="206" t="n">
        <f aca="false">T303</f>
        <v>1620</v>
      </c>
      <c r="I303" s="206" t="n">
        <f aca="false">0.6*C303</f>
        <v>1040.04</v>
      </c>
      <c r="J303" s="208"/>
      <c r="K303" s="208"/>
      <c r="L303" s="208"/>
      <c r="M303" s="208"/>
      <c r="N303" s="208"/>
      <c r="O303" s="206" t="n">
        <v>248225</v>
      </c>
      <c r="P303" s="206" t="n">
        <v>249845</v>
      </c>
      <c r="Q303" s="221"/>
      <c r="R303" s="404"/>
      <c r="S303" s="223" t="n">
        <v>1</v>
      </c>
      <c r="T303" s="206" t="n">
        <f aca="false">(P303-O303)*S303</f>
        <v>1620</v>
      </c>
      <c r="U303" s="673" t="s">
        <v>1015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0</v>
      </c>
      <c r="D304" s="206"/>
      <c r="E304" s="206" t="n">
        <f aca="false">F304+G304</f>
        <v>0</v>
      </c>
      <c r="F304" s="206" t="n">
        <f aca="false">0.04*H304</f>
        <v>0</v>
      </c>
      <c r="G304" s="206" t="n">
        <f aca="false">0.03*H304</f>
        <v>0</v>
      </c>
      <c r="H304" s="206" t="n">
        <f aca="false">T304</f>
        <v>0</v>
      </c>
      <c r="I304" s="206" t="n">
        <f aca="false">0.6*C304</f>
        <v>0</v>
      </c>
      <c r="J304" s="208"/>
      <c r="K304" s="208"/>
      <c r="L304" s="208"/>
      <c r="M304" s="208"/>
      <c r="N304" s="208"/>
      <c r="O304" s="206" t="n">
        <v>399994</v>
      </c>
      <c r="P304" s="206" t="n">
        <v>399994</v>
      </c>
      <c r="Q304" s="221"/>
      <c r="R304" s="404"/>
      <c r="S304" s="223" t="n">
        <v>1</v>
      </c>
      <c r="T304" s="206" t="n">
        <f aca="false">(P304-O304)*S304</f>
        <v>0</v>
      </c>
      <c r="U304" s="673" t="s">
        <v>1016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247.17</v>
      </c>
      <c r="D305" s="206"/>
      <c r="E305" s="206" t="n">
        <f aca="false">F305+G305</f>
        <v>16.17</v>
      </c>
      <c r="F305" s="206" t="n">
        <f aca="false">0.04*H305</f>
        <v>9.24</v>
      </c>
      <c r="G305" s="206" t="n">
        <f aca="false">0.03*H305</f>
        <v>6.93</v>
      </c>
      <c r="H305" s="206" t="n">
        <f aca="false">T305</f>
        <v>231</v>
      </c>
      <c r="I305" s="206" t="n">
        <f aca="false">0.6*C305</f>
        <v>148.302</v>
      </c>
      <c r="J305" s="208"/>
      <c r="K305" s="208"/>
      <c r="L305" s="208"/>
      <c r="M305" s="208"/>
      <c r="N305" s="208"/>
      <c r="O305" s="206" t="n">
        <v>80564</v>
      </c>
      <c r="P305" s="206" t="n">
        <v>80795</v>
      </c>
      <c r="Q305" s="221"/>
      <c r="R305" s="404"/>
      <c r="S305" s="223" t="n">
        <v>1</v>
      </c>
      <c r="T305" s="206" t="n">
        <f aca="false">(P305-O305)*S305</f>
        <v>231</v>
      </c>
      <c r="U305" s="673" t="s">
        <v>1017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637.72</v>
      </c>
      <c r="D306" s="206"/>
      <c r="E306" s="206" t="n">
        <f aca="false">F306+G306</f>
        <v>41.72</v>
      </c>
      <c r="F306" s="206" t="n">
        <f aca="false">0.04*H306</f>
        <v>23.84</v>
      </c>
      <c r="G306" s="206" t="n">
        <f aca="false">0.03*H306</f>
        <v>17.88</v>
      </c>
      <c r="H306" s="206" t="n">
        <f aca="false">T306</f>
        <v>596</v>
      </c>
      <c r="I306" s="206" t="n">
        <f aca="false">0.6*C306</f>
        <v>382.632</v>
      </c>
      <c r="J306" s="208"/>
      <c r="K306" s="208"/>
      <c r="L306" s="208"/>
      <c r="M306" s="208"/>
      <c r="N306" s="208"/>
      <c r="O306" s="206" t="n">
        <v>200409</v>
      </c>
      <c r="P306" s="206" t="n">
        <v>201005</v>
      </c>
      <c r="Q306" s="221"/>
      <c r="R306" s="404"/>
      <c r="S306" s="223" t="n">
        <v>1</v>
      </c>
      <c r="T306" s="206" t="n">
        <f aca="false">(P306-O306)*S306</f>
        <v>596</v>
      </c>
      <c r="U306" s="673" t="s">
        <v>1018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1141.69</v>
      </c>
      <c r="D307" s="206"/>
      <c r="E307" s="206" t="n">
        <f aca="false">F307+G307</f>
        <v>74.69</v>
      </c>
      <c r="F307" s="206" t="n">
        <f aca="false">0.04*H307</f>
        <v>42.68</v>
      </c>
      <c r="G307" s="206" t="n">
        <f aca="false">0.03*H307</f>
        <v>32.01</v>
      </c>
      <c r="H307" s="206" t="n">
        <f aca="false">T307</f>
        <v>1067</v>
      </c>
      <c r="I307" s="206" t="n">
        <f aca="false">0.6*C307</f>
        <v>685.014</v>
      </c>
      <c r="J307" s="208"/>
      <c r="K307" s="208"/>
      <c r="L307" s="208"/>
      <c r="M307" s="208"/>
      <c r="N307" s="208"/>
      <c r="O307" s="206" t="n">
        <v>346494</v>
      </c>
      <c r="P307" s="206" t="n">
        <v>347561</v>
      </c>
      <c r="Q307" s="221"/>
      <c r="R307" s="404"/>
      <c r="S307" s="223" t="n">
        <v>1</v>
      </c>
      <c r="T307" s="206" t="n">
        <f aca="false">(P307-O307)*S307</f>
        <v>1067</v>
      </c>
      <c r="U307" s="673" t="s">
        <v>1019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 t="s">
        <v>459</v>
      </c>
      <c r="C308" s="206" t="n">
        <f aca="false">H308+E308</f>
        <v>2289.8</v>
      </c>
      <c r="D308" s="206"/>
      <c r="E308" s="206" t="n">
        <f aca="false">F308+G308</f>
        <v>149.8</v>
      </c>
      <c r="F308" s="206" t="n">
        <f aca="false">0.04*H308</f>
        <v>85.6</v>
      </c>
      <c r="G308" s="206" t="n">
        <f aca="false">0.03*H308</f>
        <v>64.2</v>
      </c>
      <c r="H308" s="206" t="n">
        <f aca="false">T308</f>
        <v>2140</v>
      </c>
      <c r="I308" s="206" t="n">
        <f aca="false">0.6*C308</f>
        <v>1373.88</v>
      </c>
      <c r="J308" s="208"/>
      <c r="K308" s="208"/>
      <c r="L308" s="208"/>
      <c r="M308" s="208"/>
      <c r="N308" s="208"/>
      <c r="O308" s="206" t="n">
        <v>285966</v>
      </c>
      <c r="P308" s="206" t="n">
        <v>288106</v>
      </c>
      <c r="Q308" s="221"/>
      <c r="R308" s="404"/>
      <c r="S308" s="223" t="n">
        <v>1</v>
      </c>
      <c r="T308" s="206" t="n">
        <f aca="false">(P308-O308)*S308</f>
        <v>2140</v>
      </c>
      <c r="U308" s="673" t="s">
        <v>1123</v>
      </c>
      <c r="V308" s="412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673" t="n">
        <v>806</v>
      </c>
      <c r="V309" s="412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3366.22</v>
      </c>
      <c r="D310" s="206"/>
      <c r="E310" s="206" t="n">
        <f aca="false">F310+G310</f>
        <v>220.22</v>
      </c>
      <c r="F310" s="206" t="n">
        <f aca="false">0.04*H310</f>
        <v>125.84</v>
      </c>
      <c r="G310" s="206" t="n">
        <f aca="false">0.03*H310</f>
        <v>94.38</v>
      </c>
      <c r="H310" s="206" t="n">
        <f aca="false">T310</f>
        <v>3146</v>
      </c>
      <c r="I310" s="206" t="n">
        <f aca="false">0.6*C310</f>
        <v>2019.732</v>
      </c>
      <c r="J310" s="208"/>
      <c r="K310" s="208"/>
      <c r="L310" s="208"/>
      <c r="M310" s="208"/>
      <c r="N310" s="208"/>
      <c r="O310" s="206" t="n">
        <v>128587</v>
      </c>
      <c r="P310" s="206" t="n">
        <v>131733</v>
      </c>
      <c r="Q310" s="221"/>
      <c r="R310" s="404"/>
      <c r="S310" s="223" t="n">
        <v>1</v>
      </c>
      <c r="T310" s="206" t="n">
        <f aca="false">(P310-O310)*S310</f>
        <v>3146</v>
      </c>
      <c r="U310" s="673" t="s">
        <v>1020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0</v>
      </c>
      <c r="D311" s="206"/>
      <c r="E311" s="206" t="n">
        <f aca="false">F311+G311</f>
        <v>0</v>
      </c>
      <c r="F311" s="206" t="n">
        <f aca="false">0.04*H311</f>
        <v>0</v>
      </c>
      <c r="G311" s="206" t="n">
        <f aca="false">0.03*H311</f>
        <v>0</v>
      </c>
      <c r="H311" s="206" t="n">
        <f aca="false">T311</f>
        <v>0</v>
      </c>
      <c r="I311" s="206" t="n">
        <f aca="false">0.6*C311</f>
        <v>0</v>
      </c>
      <c r="J311" s="208"/>
      <c r="K311" s="208"/>
      <c r="L311" s="208"/>
      <c r="M311" s="208"/>
      <c r="N311" s="208"/>
      <c r="O311" s="206" t="n">
        <v>29110</v>
      </c>
      <c r="P311" s="206" t="n">
        <v>29110</v>
      </c>
      <c r="Q311" s="221"/>
      <c r="R311" s="404"/>
      <c r="S311" s="223" t="n">
        <v>1</v>
      </c>
      <c r="T311" s="206" t="n">
        <f aca="false">(P311-O311)*S311</f>
        <v>0</v>
      </c>
      <c r="U311" s="673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673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342.4</v>
      </c>
      <c r="D313" s="206"/>
      <c r="E313" s="206" t="n">
        <f aca="false">F313+G313</f>
        <v>22.4</v>
      </c>
      <c r="F313" s="206" t="n">
        <f aca="false">0.04*H313</f>
        <v>12.8</v>
      </c>
      <c r="G313" s="206" t="n">
        <f aca="false">0.03*H313</f>
        <v>9.6</v>
      </c>
      <c r="H313" s="206" t="n">
        <f aca="false">T313</f>
        <v>320</v>
      </c>
      <c r="I313" s="206" t="n">
        <f aca="false">0.6*C313</f>
        <v>205.44</v>
      </c>
      <c r="J313" s="208"/>
      <c r="K313" s="208"/>
      <c r="L313" s="208"/>
      <c r="M313" s="208"/>
      <c r="N313" s="208"/>
      <c r="O313" s="206" t="n">
        <v>86232</v>
      </c>
      <c r="P313" s="206" t="n">
        <v>86552</v>
      </c>
      <c r="Q313" s="221"/>
      <c r="R313" s="404"/>
      <c r="S313" s="223" t="n">
        <v>1</v>
      </c>
      <c r="T313" s="206" t="n">
        <f aca="false">(P313-O313)*S313</f>
        <v>320</v>
      </c>
      <c r="U313" s="673" t="s">
        <v>1021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1087.12</v>
      </c>
      <c r="D314" s="206"/>
      <c r="E314" s="206" t="n">
        <f aca="false">F314+G314</f>
        <v>71.12</v>
      </c>
      <c r="F314" s="206" t="n">
        <f aca="false">0.04*H314</f>
        <v>40.64</v>
      </c>
      <c r="G314" s="206" t="n">
        <f aca="false">0.03*H314</f>
        <v>30.48</v>
      </c>
      <c r="H314" s="206" t="n">
        <f aca="false">T314</f>
        <v>1016</v>
      </c>
      <c r="I314" s="206" t="n">
        <f aca="false">0.6*C314</f>
        <v>652.272</v>
      </c>
      <c r="J314" s="208"/>
      <c r="K314" s="208"/>
      <c r="L314" s="208"/>
      <c r="M314" s="208"/>
      <c r="N314" s="208"/>
      <c r="O314" s="206" t="n">
        <v>292491</v>
      </c>
      <c r="P314" s="206" t="n">
        <v>293507</v>
      </c>
      <c r="Q314" s="221"/>
      <c r="R314" s="404"/>
      <c r="S314" s="223" t="n">
        <v>1</v>
      </c>
      <c r="T314" s="206" t="n">
        <f aca="false">(P314-O314)*S314</f>
        <v>1016</v>
      </c>
      <c r="U314" s="673" t="s">
        <v>1022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673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17869</v>
      </c>
      <c r="D316" s="206"/>
      <c r="E316" s="206" t="n">
        <f aca="false">F316+G316</f>
        <v>1169</v>
      </c>
      <c r="F316" s="206" t="n">
        <f aca="false">0.04*H316</f>
        <v>668</v>
      </c>
      <c r="G316" s="206" t="n">
        <f aca="false">0.03*H316</f>
        <v>501</v>
      </c>
      <c r="H316" s="206" t="n">
        <f aca="false">T316</f>
        <v>16700</v>
      </c>
      <c r="I316" s="206" t="n">
        <f aca="false">0.6*C316</f>
        <v>10721.4</v>
      </c>
      <c r="J316" s="208"/>
      <c r="K316" s="208"/>
      <c r="L316" s="208"/>
      <c r="M316" s="208"/>
      <c r="N316" s="208"/>
      <c r="O316" s="206" t="n">
        <v>21197</v>
      </c>
      <c r="P316" s="206" t="n">
        <v>22032</v>
      </c>
      <c r="Q316" s="221"/>
      <c r="R316" s="404"/>
      <c r="S316" s="223" t="n">
        <v>20</v>
      </c>
      <c r="T316" s="206" t="n">
        <f aca="false">(P316-O316)*S316</f>
        <v>16700</v>
      </c>
      <c r="U316" s="673" t="s">
        <v>1023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10331.92</v>
      </c>
      <c r="D317" s="206"/>
      <c r="E317" s="206" t="n">
        <f aca="false">F317+G317</f>
        <v>675.92</v>
      </c>
      <c r="F317" s="206" t="n">
        <f aca="false">0.04*H317</f>
        <v>386.24</v>
      </c>
      <c r="G317" s="206" t="n">
        <f aca="false">0.03*H317</f>
        <v>289.68</v>
      </c>
      <c r="H317" s="206" t="n">
        <f aca="false">T317</f>
        <v>9656</v>
      </c>
      <c r="I317" s="206" t="n">
        <f aca="false">0.6*C317</f>
        <v>6199.152</v>
      </c>
      <c r="J317" s="208"/>
      <c r="K317" s="208"/>
      <c r="L317" s="208"/>
      <c r="M317" s="208"/>
      <c r="N317" s="208"/>
      <c r="O317" s="206" t="n">
        <v>255740</v>
      </c>
      <c r="P317" s="206" t="n">
        <v>265396</v>
      </c>
      <c r="Q317" s="221"/>
      <c r="R317" s="404"/>
      <c r="S317" s="223" t="n">
        <v>1</v>
      </c>
      <c r="T317" s="206" t="n">
        <f aca="false">(P317-O317)*S317</f>
        <v>9656</v>
      </c>
      <c r="U317" s="673" t="s">
        <v>1024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4342.06</v>
      </c>
      <c r="D318" s="206"/>
      <c r="E318" s="206" t="n">
        <f aca="false">F318+G318</f>
        <v>284.06</v>
      </c>
      <c r="F318" s="206" t="n">
        <f aca="false">0.04*H318</f>
        <v>162.32</v>
      </c>
      <c r="G318" s="206" t="n">
        <f aca="false">0.03*H318</f>
        <v>121.74</v>
      </c>
      <c r="H318" s="206" t="n">
        <f aca="false">T318</f>
        <v>4058</v>
      </c>
      <c r="I318" s="206" t="n">
        <f aca="false">0.6*C318</f>
        <v>2605.236</v>
      </c>
      <c r="J318" s="208"/>
      <c r="K318" s="208"/>
      <c r="L318" s="208"/>
      <c r="M318" s="208"/>
      <c r="N318" s="208"/>
      <c r="O318" s="206" t="n">
        <v>570260</v>
      </c>
      <c r="P318" s="206" t="n">
        <v>574318</v>
      </c>
      <c r="Q318" s="221"/>
      <c r="R318" s="404"/>
      <c r="S318" s="223" t="n">
        <v>1</v>
      </c>
      <c r="T318" s="206" t="n">
        <f aca="false">(P318-O318)*S318</f>
        <v>4058</v>
      </c>
      <c r="U318" s="673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1037.9</v>
      </c>
      <c r="D319" s="206"/>
      <c r="E319" s="206" t="n">
        <f aca="false">F319+G319</f>
        <v>67.9</v>
      </c>
      <c r="F319" s="206" t="n">
        <f aca="false">0.04*H319</f>
        <v>38.8</v>
      </c>
      <c r="G319" s="206" t="n">
        <f aca="false">0.03*H319</f>
        <v>29.1</v>
      </c>
      <c r="H319" s="206" t="n">
        <f aca="false">T319</f>
        <v>970</v>
      </c>
      <c r="I319" s="206" t="n">
        <f aca="false">0.6*C319</f>
        <v>622.74</v>
      </c>
      <c r="J319" s="208"/>
      <c r="K319" s="208"/>
      <c r="L319" s="208"/>
      <c r="M319" s="208"/>
      <c r="N319" s="208"/>
      <c r="O319" s="206" t="n">
        <v>29360</v>
      </c>
      <c r="P319" s="206" t="n">
        <v>30330</v>
      </c>
      <c r="Q319" s="221"/>
      <c r="R319" s="404"/>
      <c r="S319" s="223" t="n">
        <v>1</v>
      </c>
      <c r="T319" s="206" t="n">
        <f aca="false">(P319-O319)*S319</f>
        <v>970</v>
      </c>
      <c r="U319" s="673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823.9</v>
      </c>
      <c r="D320" s="206"/>
      <c r="E320" s="206" t="n">
        <f aca="false">F320+G320</f>
        <v>53.9</v>
      </c>
      <c r="F320" s="206" t="n">
        <f aca="false">0.04*H320</f>
        <v>30.8</v>
      </c>
      <c r="G320" s="206" t="n">
        <f aca="false">0.03*H320</f>
        <v>23.1</v>
      </c>
      <c r="H320" s="206" t="n">
        <f aca="false">T320</f>
        <v>770</v>
      </c>
      <c r="I320" s="206" t="n">
        <f aca="false">0.6*C320</f>
        <v>494.34</v>
      </c>
      <c r="J320" s="208"/>
      <c r="K320" s="208"/>
      <c r="L320" s="208"/>
      <c r="M320" s="208"/>
      <c r="N320" s="208"/>
      <c r="O320" s="206" t="n">
        <v>25329</v>
      </c>
      <c r="P320" s="206" t="n">
        <v>26099</v>
      </c>
      <c r="Q320" s="221"/>
      <c r="R320" s="404"/>
      <c r="S320" s="223" t="n">
        <v>1</v>
      </c>
      <c r="T320" s="206" t="n">
        <f aca="false">(P320-O320)*S320</f>
        <v>770</v>
      </c>
      <c r="U320" s="673" t="s">
        <v>1124</v>
      </c>
      <c r="V320" s="210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1224.08</v>
      </c>
      <c r="D321" s="206"/>
      <c r="E321" s="206" t="n">
        <f aca="false">F321+G321</f>
        <v>80.08</v>
      </c>
      <c r="F321" s="206" t="n">
        <f aca="false">0.04*H321</f>
        <v>45.76</v>
      </c>
      <c r="G321" s="206" t="n">
        <f aca="false">0.03*H321</f>
        <v>34.32</v>
      </c>
      <c r="H321" s="206" t="n">
        <f aca="false">T321</f>
        <v>1144</v>
      </c>
      <c r="I321" s="206" t="n">
        <f aca="false">0.6*C321</f>
        <v>734.448</v>
      </c>
      <c r="J321" s="208"/>
      <c r="K321" s="208"/>
      <c r="L321" s="208"/>
      <c r="M321" s="208"/>
      <c r="N321" s="208"/>
      <c r="O321" s="206" t="n">
        <v>43899</v>
      </c>
      <c r="P321" s="206" t="n">
        <v>45043</v>
      </c>
      <c r="Q321" s="221"/>
      <c r="R321" s="404"/>
      <c r="S321" s="223" t="n">
        <v>1</v>
      </c>
      <c r="T321" s="206" t="n">
        <f aca="false">(P321-O321)*S321</f>
        <v>1144</v>
      </c>
      <c r="U321" s="673" t="s">
        <v>1025</v>
      </c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0</v>
      </c>
      <c r="D322" s="206"/>
      <c r="E322" s="206" t="n">
        <f aca="false">F322+G322</f>
        <v>0</v>
      </c>
      <c r="F322" s="206" t="n">
        <f aca="false">0.04*H322</f>
        <v>0</v>
      </c>
      <c r="G322" s="206" t="n">
        <f aca="false">0.03*H322</f>
        <v>0</v>
      </c>
      <c r="H322" s="206" t="n">
        <f aca="false">T322</f>
        <v>0</v>
      </c>
      <c r="I322" s="206" t="n">
        <f aca="false">0.6*C322</f>
        <v>0</v>
      </c>
      <c r="J322" s="208"/>
      <c r="K322" s="208"/>
      <c r="L322" s="208"/>
      <c r="M322" s="208"/>
      <c r="N322" s="208"/>
      <c r="O322" s="206" t="n">
        <v>59424</v>
      </c>
      <c r="P322" s="206" t="n">
        <v>59424</v>
      </c>
      <c r="Q322" s="221"/>
      <c r="R322" s="404"/>
      <c r="S322" s="223" t="n">
        <v>1</v>
      </c>
      <c r="T322" s="206" t="n">
        <f aca="false">(P322-O322)*S322</f>
        <v>0</v>
      </c>
      <c r="U322" s="673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17116.5759999999</v>
      </c>
      <c r="D323" s="206"/>
      <c r="E323" s="206" t="n">
        <f aca="false">F323+G323</f>
        <v>1119.77599999999</v>
      </c>
      <c r="F323" s="206" t="n">
        <f aca="false">0.04*H323</f>
        <v>639.871999999995</v>
      </c>
      <c r="G323" s="206" t="n">
        <f aca="false">0.03*H323</f>
        <v>479.903999999996</v>
      </c>
      <c r="H323" s="206" t="n">
        <f aca="false">T323</f>
        <v>15996.7999999999</v>
      </c>
      <c r="I323" s="206" t="n">
        <f aca="false">0.6*C323</f>
        <v>10269.9455999999</v>
      </c>
      <c r="J323" s="208"/>
      <c r="K323" s="208"/>
      <c r="L323" s="208"/>
      <c r="M323" s="208"/>
      <c r="N323" s="208"/>
      <c r="O323" s="206" t="n">
        <v>67625</v>
      </c>
      <c r="P323" s="206" t="n">
        <v>69465.54</v>
      </c>
      <c r="Q323" s="221"/>
      <c r="R323" s="404"/>
      <c r="S323" s="223" t="n">
        <v>20</v>
      </c>
      <c r="T323" s="206" t="n">
        <f aca="false">(P323-O323)*S323-T326-C327-T286-T317-T324-T325-T167-T168-T173</f>
        <v>15996.7999999999</v>
      </c>
      <c r="U323" s="673" t="s">
        <v>1026</v>
      </c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6752.77</v>
      </c>
      <c r="D324" s="206"/>
      <c r="E324" s="206" t="n">
        <f aca="false">F324+G324</f>
        <v>441.77</v>
      </c>
      <c r="F324" s="206" t="n">
        <f aca="false">0.04*H324</f>
        <v>252.44</v>
      </c>
      <c r="G324" s="206" t="n">
        <f aca="false">0.03*H324</f>
        <v>189.33</v>
      </c>
      <c r="H324" s="206" t="n">
        <f aca="false">T324</f>
        <v>6311</v>
      </c>
      <c r="I324" s="206" t="n">
        <f aca="false">0.6*C324</f>
        <v>4051.662</v>
      </c>
      <c r="J324" s="208"/>
      <c r="K324" s="208"/>
      <c r="L324" s="208"/>
      <c r="M324" s="208"/>
      <c r="N324" s="208"/>
      <c r="O324" s="206" t="n">
        <v>61334</v>
      </c>
      <c r="P324" s="206" t="n">
        <v>67645</v>
      </c>
      <c r="Q324" s="221"/>
      <c r="R324" s="404"/>
      <c r="S324" s="223" t="n">
        <v>1</v>
      </c>
      <c r="T324" s="206" t="n">
        <f aca="false">(P324-O324)*S324</f>
        <v>6311</v>
      </c>
      <c r="U324" s="673" t="s">
        <v>1027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727.6</v>
      </c>
      <c r="D325" s="206"/>
      <c r="E325" s="206" t="n">
        <f aca="false">F325+G325</f>
        <v>47.6</v>
      </c>
      <c r="F325" s="206" t="n">
        <f aca="false">0.04*H325</f>
        <v>27.2</v>
      </c>
      <c r="G325" s="206" t="n">
        <f aca="false">0.03*H325</f>
        <v>20.4</v>
      </c>
      <c r="H325" s="206" t="n">
        <f aca="false">T325</f>
        <v>680</v>
      </c>
      <c r="I325" s="206" t="n">
        <f aca="false">0.6*C325</f>
        <v>436.56</v>
      </c>
      <c r="J325" s="208"/>
      <c r="K325" s="208"/>
      <c r="L325" s="208"/>
      <c r="M325" s="208"/>
      <c r="N325" s="208"/>
      <c r="O325" s="206" t="n">
        <v>16572</v>
      </c>
      <c r="P325" s="206" t="n">
        <v>17252</v>
      </c>
      <c r="Q325" s="221"/>
      <c r="R325" s="404"/>
      <c r="S325" s="223" t="n">
        <v>1</v>
      </c>
      <c r="T325" s="206" t="n">
        <f aca="false">(P325-O325)*S325</f>
        <v>680</v>
      </c>
      <c r="U325" s="673" t="s">
        <v>1028</v>
      </c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1519.4</v>
      </c>
      <c r="D326" s="206"/>
      <c r="E326" s="206" t="n">
        <f aca="false">F326+G326</f>
        <v>99.4</v>
      </c>
      <c r="F326" s="206" t="n">
        <f aca="false">0.04*H326</f>
        <v>56.8</v>
      </c>
      <c r="G326" s="206" t="n">
        <f aca="false">0.03*H326</f>
        <v>42.6</v>
      </c>
      <c r="H326" s="206" t="n">
        <f aca="false">T326</f>
        <v>1420</v>
      </c>
      <c r="I326" s="206" t="n">
        <f aca="false">0.6*C326</f>
        <v>911.64</v>
      </c>
      <c r="J326" s="208"/>
      <c r="K326" s="208"/>
      <c r="L326" s="208"/>
      <c r="M326" s="208"/>
      <c r="N326" s="208"/>
      <c r="O326" s="206" t="n">
        <v>11994</v>
      </c>
      <c r="P326" s="206" t="n">
        <v>13414</v>
      </c>
      <c r="Q326" s="221"/>
      <c r="R326" s="404"/>
      <c r="S326" s="223" t="n">
        <v>1</v>
      </c>
      <c r="T326" s="206" t="n">
        <f aca="false">(P326-O326)*S326</f>
        <v>1420</v>
      </c>
      <c r="U326" s="673" t="s">
        <v>1029</v>
      </c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673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136034.236</v>
      </c>
      <c r="D328" s="148"/>
      <c r="E328" s="148"/>
      <c r="F328" s="148"/>
      <c r="G328" s="148"/>
      <c r="H328" s="148"/>
      <c r="I328" s="206" t="n">
        <f aca="false">0.6*C328</f>
        <v>81620.5415999999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617894.761600004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640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138.03</v>
      </c>
      <c r="D334" s="148"/>
      <c r="E334" s="148" t="n">
        <f aca="false">F334+G334</f>
        <v>9.03</v>
      </c>
      <c r="F334" s="148" t="n">
        <f aca="false">0.04*H334</f>
        <v>5.16</v>
      </c>
      <c r="G334" s="148" t="n">
        <f aca="false">0.03*H334</f>
        <v>3.87</v>
      </c>
      <c r="H334" s="148" t="n">
        <f aca="false">T334</f>
        <v>129</v>
      </c>
      <c r="I334" s="148" t="n">
        <f aca="false">0.6*C334</f>
        <v>82.818</v>
      </c>
      <c r="J334" s="25"/>
      <c r="K334" s="25"/>
      <c r="L334" s="25"/>
      <c r="M334" s="25"/>
      <c r="N334" s="25"/>
      <c r="O334" s="148" t="n">
        <v>17791</v>
      </c>
      <c r="P334" s="148" t="n">
        <v>17920</v>
      </c>
      <c r="Q334" s="25"/>
      <c r="R334" s="226"/>
      <c r="S334" s="239" t="n">
        <v>1</v>
      </c>
      <c r="T334" s="148" t="n">
        <f aca="false">(P334-O334)*S334</f>
        <v>129</v>
      </c>
      <c r="U334" s="640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15701</v>
      </c>
      <c r="P335" s="148" t="n">
        <v>15717</v>
      </c>
      <c r="Q335" s="25"/>
      <c r="R335" s="226"/>
      <c r="S335" s="239" t="n">
        <v>1</v>
      </c>
      <c r="T335" s="148" t="n">
        <f aca="false">(P335-O335)*S335</f>
        <v>16</v>
      </c>
      <c r="U335" s="640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790.73</v>
      </c>
      <c r="D336" s="148"/>
      <c r="E336" s="148" t="n">
        <f aca="false">F336+G336</f>
        <v>51.73</v>
      </c>
      <c r="F336" s="148" t="n">
        <f aca="false">0.04*H336</f>
        <v>29.56</v>
      </c>
      <c r="G336" s="148" t="n">
        <f aca="false">0.03*H336</f>
        <v>22.17</v>
      </c>
      <c r="H336" s="148" t="n">
        <f aca="false">T336</f>
        <v>739</v>
      </c>
      <c r="I336" s="148" t="n">
        <f aca="false">0.6*C336</f>
        <v>474.438</v>
      </c>
      <c r="J336" s="25"/>
      <c r="K336" s="25"/>
      <c r="L336" s="25"/>
      <c r="M336" s="25"/>
      <c r="N336" s="25"/>
      <c r="O336" s="449" t="n">
        <f aca="false">71376+5842+36720</f>
        <v>113938</v>
      </c>
      <c r="P336" s="449" t="n">
        <f aca="false">36843+5866+71968</f>
        <v>114677</v>
      </c>
      <c r="Q336" s="25"/>
      <c r="R336" s="226"/>
      <c r="S336" s="239" t="n">
        <v>1</v>
      </c>
      <c r="T336" s="148" t="n">
        <f aca="false">(P336-O336)*S336</f>
        <v>739</v>
      </c>
      <c r="U336" s="640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115.56</v>
      </c>
      <c r="D337" s="148"/>
      <c r="E337" s="148" t="n">
        <f aca="false">F337+G337</f>
        <v>7.56</v>
      </c>
      <c r="F337" s="148" t="n">
        <f aca="false">0.04*H337</f>
        <v>4.32</v>
      </c>
      <c r="G337" s="148" t="n">
        <f aca="false">0.03*H337</f>
        <v>3.24</v>
      </c>
      <c r="H337" s="148" t="n">
        <f aca="false">T337</f>
        <v>108</v>
      </c>
      <c r="I337" s="148" t="n">
        <f aca="false">0.6*C337</f>
        <v>69.336</v>
      </c>
      <c r="J337" s="25"/>
      <c r="K337" s="25"/>
      <c r="L337" s="25"/>
      <c r="M337" s="25"/>
      <c r="N337" s="25"/>
      <c r="O337" s="148" t="n">
        <v>1886</v>
      </c>
      <c r="P337" s="148" t="n">
        <v>1994</v>
      </c>
      <c r="Q337" s="25"/>
      <c r="R337" s="226"/>
      <c r="S337" s="239" t="n">
        <v>1</v>
      </c>
      <c r="T337" s="148" t="n">
        <f aca="false">(P337-O337)*S337</f>
        <v>108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35.31</v>
      </c>
      <c r="D338" s="148"/>
      <c r="E338" s="148" t="n">
        <f aca="false">F338+G338</f>
        <v>2.31</v>
      </c>
      <c r="F338" s="148" t="n">
        <f aca="false">0.04*H338</f>
        <v>1.32</v>
      </c>
      <c r="G338" s="148" t="n">
        <f aca="false">0.03*H338</f>
        <v>0.99</v>
      </c>
      <c r="H338" s="148" t="n">
        <f aca="false">T338</f>
        <v>33</v>
      </c>
      <c r="I338" s="148" t="n">
        <f aca="false">0.6*C338</f>
        <v>21.186</v>
      </c>
      <c r="J338" s="25"/>
      <c r="K338" s="25"/>
      <c r="L338" s="25"/>
      <c r="M338" s="25"/>
      <c r="N338" s="25"/>
      <c r="O338" s="148" t="n">
        <v>1476</v>
      </c>
      <c r="P338" s="148" t="n">
        <v>1509</v>
      </c>
      <c r="Q338" s="25"/>
      <c r="R338" s="226"/>
      <c r="S338" s="239" t="n">
        <v>1</v>
      </c>
      <c r="T338" s="148" t="n">
        <f aca="false">(P338-O338)*S338</f>
        <v>33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46.01</v>
      </c>
      <c r="D339" s="148"/>
      <c r="E339" s="148" t="n">
        <f aca="false">F339+G339</f>
        <v>3.01</v>
      </c>
      <c r="F339" s="148" t="n">
        <f aca="false">0.04*H339</f>
        <v>1.72</v>
      </c>
      <c r="G339" s="148" t="n">
        <f aca="false">0.03*H339</f>
        <v>1.29</v>
      </c>
      <c r="H339" s="148" t="n">
        <f aca="false">T339</f>
        <v>43</v>
      </c>
      <c r="I339" s="148" t="n">
        <f aca="false">0.6*C339</f>
        <v>27.606</v>
      </c>
      <c r="J339" s="25"/>
      <c r="K339" s="25"/>
      <c r="L339" s="25"/>
      <c r="M339" s="25"/>
      <c r="N339" s="25"/>
      <c r="O339" s="148" t="n">
        <v>4503</v>
      </c>
      <c r="P339" s="148" t="n">
        <v>4546</v>
      </c>
      <c r="Q339" s="25"/>
      <c r="R339" s="226"/>
      <c r="S339" s="239" t="n">
        <v>1</v>
      </c>
      <c r="T339" s="148" t="n">
        <f aca="false">(P339-O339)*S339</f>
        <v>43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83.46</v>
      </c>
      <c r="D340" s="148"/>
      <c r="E340" s="148" t="n">
        <f aca="false">F340+G340</f>
        <v>5.46</v>
      </c>
      <c r="F340" s="148" t="n">
        <f aca="false">0.04*H340</f>
        <v>3.12</v>
      </c>
      <c r="G340" s="148" t="n">
        <f aca="false">0.03*H340</f>
        <v>2.34</v>
      </c>
      <c r="H340" s="148" t="n">
        <f aca="false">T340</f>
        <v>78</v>
      </c>
      <c r="I340" s="148" t="n">
        <f aca="false">0.6*C340</f>
        <v>50.076</v>
      </c>
      <c r="J340" s="25"/>
      <c r="K340" s="25"/>
      <c r="L340" s="25"/>
      <c r="M340" s="25"/>
      <c r="N340" s="25"/>
      <c r="O340" s="148" t="n">
        <v>1482</v>
      </c>
      <c r="P340" s="148" t="n">
        <v>1560</v>
      </c>
      <c r="Q340" s="25"/>
      <c r="R340" s="226"/>
      <c r="S340" s="239" t="n">
        <v>1</v>
      </c>
      <c r="T340" s="148" t="n">
        <f aca="false">(P340-O340)*S340</f>
        <v>78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742.58</v>
      </c>
      <c r="D341" s="449"/>
      <c r="E341" s="449" t="n">
        <f aca="false">F341+G341</f>
        <v>48.58</v>
      </c>
      <c r="F341" s="449" t="n">
        <f aca="false">0.04*H341</f>
        <v>27.76</v>
      </c>
      <c r="G341" s="449" t="n">
        <f aca="false">0.03*H341</f>
        <v>20.82</v>
      </c>
      <c r="H341" s="449" t="n">
        <f aca="false">T341</f>
        <v>694</v>
      </c>
      <c r="I341" s="449" t="n">
        <f aca="false">0.6*C341</f>
        <v>445.548</v>
      </c>
      <c r="J341" s="614"/>
      <c r="K341" s="614"/>
      <c r="L341" s="614"/>
      <c r="M341" s="614"/>
      <c r="N341" s="614" t="s">
        <v>530</v>
      </c>
      <c r="O341" s="449" t="n">
        <f aca="false">6654+33904+32937</f>
        <v>73495</v>
      </c>
      <c r="P341" s="449" t="n">
        <f aca="false">33155+34029+7005</f>
        <v>74189</v>
      </c>
      <c r="Q341" s="621"/>
      <c r="R341" s="643"/>
      <c r="S341" s="449" t="n">
        <v>1</v>
      </c>
      <c r="T341" s="449" t="n">
        <f aca="false">(P341-O341)*S341</f>
        <v>694</v>
      </c>
      <c r="U341" s="640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243.96</v>
      </c>
      <c r="D342" s="148"/>
      <c r="E342" s="148" t="n">
        <f aca="false">F342+G342</f>
        <v>15.96</v>
      </c>
      <c r="F342" s="469" t="n">
        <f aca="false">0.04*H342</f>
        <v>9.12</v>
      </c>
      <c r="G342" s="148" t="n">
        <f aca="false">0.03*H342</f>
        <v>6.84</v>
      </c>
      <c r="H342" s="148" t="n">
        <f aca="false">T342</f>
        <v>228</v>
      </c>
      <c r="I342" s="148" t="n">
        <f aca="false">0.6*C342</f>
        <v>146.376</v>
      </c>
      <c r="J342" s="25"/>
      <c r="K342" s="25"/>
      <c r="L342" s="25"/>
      <c r="M342" s="25"/>
      <c r="N342" s="25"/>
      <c r="O342" s="148" t="n">
        <v>54574</v>
      </c>
      <c r="P342" s="148" t="n">
        <v>54802</v>
      </c>
      <c r="Q342" s="204"/>
      <c r="R342" s="362"/>
      <c r="S342" s="239" t="n">
        <v>1</v>
      </c>
      <c r="T342" s="148" t="n">
        <f aca="false">(P342-O342)*S342</f>
        <v>228</v>
      </c>
      <c r="U342" s="640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4415.89</v>
      </c>
      <c r="D343" s="148"/>
      <c r="E343" s="148" t="n">
        <f aca="false">F343+G343</f>
        <v>288.89</v>
      </c>
      <c r="F343" s="469" t="n">
        <f aca="false">0.04*H343</f>
        <v>165.08</v>
      </c>
      <c r="G343" s="148" t="n">
        <f aca="false">0.03*H343</f>
        <v>123.81</v>
      </c>
      <c r="H343" s="148" t="n">
        <f aca="false">T343</f>
        <v>4127</v>
      </c>
      <c r="I343" s="148" t="n">
        <f aca="false">0.5*C343</f>
        <v>2207.945</v>
      </c>
      <c r="J343" s="25"/>
      <c r="K343" s="25"/>
      <c r="L343" s="25"/>
      <c r="M343" s="25"/>
      <c r="N343" s="25"/>
      <c r="O343" s="148" t="n">
        <f aca="false">108381+1540+359917</f>
        <v>469838</v>
      </c>
      <c r="P343" s="148" t="n">
        <f aca="false">108955+1550+363460</f>
        <v>473965</v>
      </c>
      <c r="Q343" s="204"/>
      <c r="R343" s="362"/>
      <c r="S343" s="239" t="n">
        <v>1</v>
      </c>
      <c r="T343" s="148" t="n">
        <f aca="false">(P343-O343)*S343</f>
        <v>4127</v>
      </c>
      <c r="U343" s="640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154.08</v>
      </c>
      <c r="D344" s="148"/>
      <c r="E344" s="148" t="n">
        <f aca="false">F344+G344</f>
        <v>10.08</v>
      </c>
      <c r="F344" s="469" t="n">
        <f aca="false">0.04*H344</f>
        <v>5.76</v>
      </c>
      <c r="G344" s="148" t="n">
        <f aca="false">0.03*H344</f>
        <v>4.32</v>
      </c>
      <c r="H344" s="148" t="n">
        <f aca="false">T344</f>
        <v>144</v>
      </c>
      <c r="I344" s="148" t="n">
        <f aca="false">0.5*C344</f>
        <v>77.04</v>
      </c>
      <c r="J344" s="25"/>
      <c r="K344" s="25"/>
      <c r="L344" s="25"/>
      <c r="M344" s="25"/>
      <c r="N344" s="25"/>
      <c r="O344" s="148" t="n">
        <v>6322</v>
      </c>
      <c r="P344" s="148" t="n">
        <v>6466</v>
      </c>
      <c r="Q344" s="204"/>
      <c r="R344" s="362"/>
      <c r="S344" s="239" t="n">
        <v>1</v>
      </c>
      <c r="T344" s="148" t="n">
        <f aca="false">(P344-O344)*S344</f>
        <v>144</v>
      </c>
      <c r="U344" s="640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90.95</v>
      </c>
      <c r="D345" s="148"/>
      <c r="E345" s="148" t="n">
        <f aca="false">F345+G345</f>
        <v>5.95</v>
      </c>
      <c r="F345" s="148" t="n">
        <f aca="false">0.04*H345</f>
        <v>3.4</v>
      </c>
      <c r="G345" s="148" t="n">
        <f aca="false">0.03*H345</f>
        <v>2.55</v>
      </c>
      <c r="H345" s="148" t="n">
        <f aca="false">T345</f>
        <v>85</v>
      </c>
      <c r="I345" s="148" t="n">
        <f aca="false">0.6*C345</f>
        <v>54.57</v>
      </c>
      <c r="J345" s="25"/>
      <c r="K345" s="25"/>
      <c r="L345" s="25"/>
      <c r="M345" s="25"/>
      <c r="N345" s="25" t="s">
        <v>540</v>
      </c>
      <c r="O345" s="148" t="n">
        <f aca="false">68756+33220</f>
        <v>101976</v>
      </c>
      <c r="P345" s="148" t="n">
        <f aca="false">68756+33305</f>
        <v>102061</v>
      </c>
      <c r="Q345" s="237"/>
      <c r="R345" s="259"/>
      <c r="S345" s="239" t="n">
        <v>1</v>
      </c>
      <c r="T345" s="148" t="n">
        <f aca="false">(P345-O345)*S345</f>
        <v>85</v>
      </c>
      <c r="U345" s="685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236" t="s">
        <v>543</v>
      </c>
      <c r="C346" s="148" t="n">
        <f aca="false">H346+E346</f>
        <v>111.28</v>
      </c>
      <c r="D346" s="148"/>
      <c r="E346" s="148" t="n">
        <f aca="false">F346+G346</f>
        <v>7.28</v>
      </c>
      <c r="F346" s="149" t="n">
        <f aca="false">0.04*H346</f>
        <v>4.16</v>
      </c>
      <c r="G346" s="148" t="n">
        <f aca="false">0.03*H346</f>
        <v>3.12</v>
      </c>
      <c r="H346" s="148" t="n">
        <f aca="false">T346</f>
        <v>104</v>
      </c>
      <c r="I346" s="148" t="n">
        <f aca="false">0.6*C346</f>
        <v>66.768</v>
      </c>
      <c r="J346" s="25"/>
      <c r="K346" s="25"/>
      <c r="L346" s="25"/>
      <c r="M346" s="25"/>
      <c r="N346" s="25"/>
      <c r="O346" s="148" t="n">
        <v>11555</v>
      </c>
      <c r="P346" s="148" t="n">
        <v>11659</v>
      </c>
      <c r="Q346" s="204"/>
      <c r="R346" s="362"/>
      <c r="S346" s="239" t="n">
        <v>1</v>
      </c>
      <c r="T346" s="148" t="n">
        <f aca="false">(P346-O346)*S346</f>
        <v>104</v>
      </c>
      <c r="U346" s="640"/>
      <c r="V346" s="153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48.15</v>
      </c>
      <c r="D347" s="429"/>
      <c r="E347" s="429" t="n">
        <f aca="false">F347+G347</f>
        <v>3.15</v>
      </c>
      <c r="F347" s="429" t="n">
        <f aca="false">0.04*H347</f>
        <v>1.8</v>
      </c>
      <c r="G347" s="429" t="n">
        <f aca="false">0.03*H347</f>
        <v>1.35</v>
      </c>
      <c r="H347" s="429" t="n">
        <f aca="false">T347</f>
        <v>45</v>
      </c>
      <c r="I347" s="429" t="n">
        <f aca="false">0.4*C347</f>
        <v>19.26</v>
      </c>
      <c r="J347" s="430"/>
      <c r="K347" s="430"/>
      <c r="L347" s="430"/>
      <c r="M347" s="430"/>
      <c r="N347" s="430"/>
      <c r="O347" s="429" t="n">
        <v>2840</v>
      </c>
      <c r="P347" s="429" t="n">
        <v>2885</v>
      </c>
      <c r="Q347" s="506"/>
      <c r="R347" s="570"/>
      <c r="S347" s="584" t="n">
        <v>1</v>
      </c>
      <c r="T347" s="429" t="n">
        <f aca="false">(P347-O347)*S347</f>
        <v>45</v>
      </c>
      <c r="U347" s="668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148" t="n">
        <f aca="false">H348+E348</f>
        <v>79.18</v>
      </c>
      <c r="D348" s="148"/>
      <c r="E348" s="148" t="n">
        <f aca="false">F348+G348</f>
        <v>5.18</v>
      </c>
      <c r="F348" s="148" t="n">
        <f aca="false">0.04*H348</f>
        <v>2.96</v>
      </c>
      <c r="G348" s="148" t="n">
        <f aca="false">0.03*H348</f>
        <v>2.22</v>
      </c>
      <c r="H348" s="148" t="n">
        <f aca="false">T348</f>
        <v>74</v>
      </c>
      <c r="I348" s="148" t="n">
        <f aca="false">0.6*C348</f>
        <v>47.508</v>
      </c>
      <c r="J348" s="25"/>
      <c r="K348" s="25"/>
      <c r="L348" s="25"/>
      <c r="M348" s="25"/>
      <c r="N348" s="25"/>
      <c r="O348" s="148" t="n">
        <v>3440</v>
      </c>
      <c r="P348" s="148" t="n">
        <v>3514</v>
      </c>
      <c r="Q348" s="25"/>
      <c r="R348" s="226"/>
      <c r="S348" s="148" t="n">
        <v>1</v>
      </c>
      <c r="T348" s="148" t="n">
        <f aca="false">(P348-O348)*S348</f>
        <v>74</v>
      </c>
      <c r="U348" s="640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0</v>
      </c>
      <c r="D349" s="148"/>
      <c r="E349" s="148" t="n">
        <f aca="false">F349+G349</f>
        <v>0</v>
      </c>
      <c r="F349" s="148" t="n">
        <f aca="false">0.04*H349</f>
        <v>0</v>
      </c>
      <c r="G349" s="148" t="n">
        <f aca="false">0.03*H349</f>
        <v>0</v>
      </c>
      <c r="H349" s="148" t="n">
        <f aca="false">T349</f>
        <v>0</v>
      </c>
      <c r="I349" s="148" t="n">
        <f aca="false">0.6*C349</f>
        <v>0</v>
      </c>
      <c r="J349" s="25"/>
      <c r="K349" s="25"/>
      <c r="L349" s="25"/>
      <c r="M349" s="25"/>
      <c r="N349" s="25"/>
      <c r="O349" s="148" t="n">
        <v>7166</v>
      </c>
      <c r="P349" s="148" t="n">
        <v>7211</v>
      </c>
      <c r="Q349" s="25"/>
      <c r="R349" s="226"/>
      <c r="S349" s="148" t="n">
        <v>1</v>
      </c>
      <c r="T349" s="148" t="n">
        <f aca="false">(P349-O349)*S349-T347</f>
        <v>0</v>
      </c>
      <c r="U349" s="640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14.98</v>
      </c>
      <c r="D351" s="148"/>
      <c r="E351" s="148" t="n">
        <f aca="false">F351+G351</f>
        <v>0.98</v>
      </c>
      <c r="F351" s="148" t="n">
        <f aca="false">0.04*H351</f>
        <v>0.56</v>
      </c>
      <c r="G351" s="148" t="n">
        <f aca="false">0.03*H351</f>
        <v>0.42</v>
      </c>
      <c r="H351" s="148" t="n">
        <f aca="false">T351</f>
        <v>14</v>
      </c>
      <c r="I351" s="148" t="n">
        <f aca="false">0.6*C351</f>
        <v>8.988</v>
      </c>
      <c r="J351" s="25"/>
      <c r="K351" s="25"/>
      <c r="L351" s="25"/>
      <c r="M351" s="25"/>
      <c r="N351" s="25"/>
      <c r="O351" s="148" t="n">
        <v>6966</v>
      </c>
      <c r="P351" s="148" t="n">
        <v>6980</v>
      </c>
      <c r="Q351" s="25" t="s">
        <v>39</v>
      </c>
      <c r="R351" s="226"/>
      <c r="S351" s="239" t="n">
        <v>1</v>
      </c>
      <c r="T351" s="148" t="n">
        <f aca="false">(P351-O351)*S351</f>
        <v>14</v>
      </c>
      <c r="U351" s="640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6"/>
      <c r="S352" s="239" t="n">
        <v>1</v>
      </c>
      <c r="T352" s="148" t="n">
        <f aca="false">(P352-O352)*S352</f>
        <v>0</v>
      </c>
      <c r="U352" s="640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1126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640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69.55</v>
      </c>
      <c r="D354" s="148"/>
      <c r="E354" s="148" t="n">
        <f aca="false">F354+G354</f>
        <v>4.55</v>
      </c>
      <c r="F354" s="148" t="n">
        <f aca="false">0.04*H354</f>
        <v>2.6</v>
      </c>
      <c r="G354" s="148" t="n">
        <f aca="false">0.03*H354</f>
        <v>1.95</v>
      </c>
      <c r="H354" s="148" t="n">
        <f aca="false">T354</f>
        <v>65</v>
      </c>
      <c r="I354" s="148" t="n">
        <f aca="false">0.4*C354</f>
        <v>27.82</v>
      </c>
      <c r="J354" s="25"/>
      <c r="K354" s="25"/>
      <c r="L354" s="25"/>
      <c r="M354" s="25"/>
      <c r="N354" s="25"/>
      <c r="O354" s="148" t="n">
        <v>2067</v>
      </c>
      <c r="P354" s="148" t="n">
        <v>2132</v>
      </c>
      <c r="Q354" s="204"/>
      <c r="R354" s="276"/>
      <c r="S354" s="239" t="n">
        <v>1</v>
      </c>
      <c r="T354" s="148" t="n">
        <f aca="false">(P354-O354)*S354</f>
        <v>65</v>
      </c>
      <c r="U354" s="640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169.06</v>
      </c>
      <c r="D355" s="148"/>
      <c r="E355" s="148" t="n">
        <f aca="false">F355+G355</f>
        <v>11.06</v>
      </c>
      <c r="F355" s="148" t="n">
        <f aca="false">0.04*H355</f>
        <v>6.32</v>
      </c>
      <c r="G355" s="148" t="n">
        <f aca="false">0.03*H355</f>
        <v>4.74</v>
      </c>
      <c r="H355" s="148" t="n">
        <f aca="false">T355</f>
        <v>158</v>
      </c>
      <c r="I355" s="148" t="n">
        <f aca="false">H355*0.5</f>
        <v>79</v>
      </c>
      <c r="J355" s="463"/>
      <c r="K355" s="463"/>
      <c r="L355" s="463"/>
      <c r="M355" s="463"/>
      <c r="N355" s="463"/>
      <c r="O355" s="148" t="n">
        <v>4529</v>
      </c>
      <c r="P355" s="148" t="n">
        <v>4687</v>
      </c>
      <c r="Q355" s="463"/>
      <c r="R355" s="149"/>
      <c r="S355" s="239" t="n">
        <v>1</v>
      </c>
      <c r="T355" s="148" t="n">
        <f aca="false">(P355-O355)*S355</f>
        <v>158</v>
      </c>
      <c r="U355" s="640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1032</v>
      </c>
      <c r="C356" s="449" t="n">
        <f aca="false">H356+E356</f>
        <v>211.86</v>
      </c>
      <c r="D356" s="449"/>
      <c r="E356" s="449" t="n">
        <f aca="false">G356+F356</f>
        <v>13.86</v>
      </c>
      <c r="F356" s="449" t="n">
        <f aca="false">0.04*H356</f>
        <v>7.92</v>
      </c>
      <c r="G356" s="449" t="n">
        <f aca="false">0.03*H356</f>
        <v>5.94</v>
      </c>
      <c r="H356" s="449" t="n">
        <f aca="false">T356</f>
        <v>198</v>
      </c>
      <c r="I356" s="449" t="n">
        <f aca="false">0.6*C356</f>
        <v>127.116</v>
      </c>
      <c r="J356" s="614"/>
      <c r="K356" s="614"/>
      <c r="L356" s="614"/>
      <c r="M356" s="614"/>
      <c r="N356" s="614"/>
      <c r="O356" s="449" t="n">
        <v>36074</v>
      </c>
      <c r="P356" s="449" t="n">
        <v>36272</v>
      </c>
      <c r="Q356" s="615"/>
      <c r="R356" s="616"/>
      <c r="S356" s="617" t="n">
        <v>1</v>
      </c>
      <c r="T356" s="449" t="n">
        <f aca="false">(P356-O356)*S356</f>
        <v>198</v>
      </c>
      <c r="U356" s="640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276.06</v>
      </c>
      <c r="D357" s="148"/>
      <c r="E357" s="148" t="n">
        <f aca="false">G357+F357</f>
        <v>18.06</v>
      </c>
      <c r="F357" s="148" t="n">
        <f aca="false">0.04*H357</f>
        <v>10.32</v>
      </c>
      <c r="G357" s="148" t="n">
        <f aca="false">0.03*H357</f>
        <v>7.74</v>
      </c>
      <c r="H357" s="148" t="n">
        <f aca="false">T357</f>
        <v>258</v>
      </c>
      <c r="I357" s="148" t="n">
        <f aca="false">0.6*C357</f>
        <v>165.636</v>
      </c>
      <c r="J357" s="25"/>
      <c r="K357" s="25"/>
      <c r="L357" s="25"/>
      <c r="M357" s="25"/>
      <c r="N357" s="25"/>
      <c r="O357" s="148" t="n">
        <v>62657</v>
      </c>
      <c r="P357" s="148" t="n">
        <v>62915</v>
      </c>
      <c r="Q357" s="237"/>
      <c r="R357" s="259"/>
      <c r="S357" s="239" t="n">
        <v>1</v>
      </c>
      <c r="T357" s="148" t="n">
        <f aca="false">(P357-O357)*S357</f>
        <v>258</v>
      </c>
      <c r="U357" s="640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299.6</v>
      </c>
      <c r="D358" s="148"/>
      <c r="E358" s="148" t="n">
        <f aca="false">F358+G358</f>
        <v>19.6</v>
      </c>
      <c r="F358" s="148" t="n">
        <f aca="false">0.04*H358</f>
        <v>11.2</v>
      </c>
      <c r="G358" s="148" t="n">
        <f aca="false">0.03*H358</f>
        <v>8.4</v>
      </c>
      <c r="H358" s="148" t="n">
        <f aca="false">T358</f>
        <v>280</v>
      </c>
      <c r="I358" s="148" t="n">
        <f aca="false">0.6*C358</f>
        <v>179.76</v>
      </c>
      <c r="J358" s="25"/>
      <c r="K358" s="25"/>
      <c r="L358" s="25"/>
      <c r="M358" s="25"/>
      <c r="N358" s="25"/>
      <c r="O358" s="148" t="n">
        <v>27663</v>
      </c>
      <c r="P358" s="148" t="n">
        <v>27943</v>
      </c>
      <c r="Q358" s="204"/>
      <c r="R358" s="276"/>
      <c r="S358" s="148" t="n">
        <v>1</v>
      </c>
      <c r="T358" s="148" t="n">
        <f aca="false">(P358-O358)*S358</f>
        <v>280</v>
      </c>
      <c r="U358" s="640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371.29</v>
      </c>
      <c r="D359" s="148"/>
      <c r="E359" s="148" t="n">
        <f aca="false">F359+G359</f>
        <v>24.29</v>
      </c>
      <c r="F359" s="148" t="n">
        <f aca="false">0.04*H359</f>
        <v>13.88</v>
      </c>
      <c r="G359" s="148" t="n">
        <f aca="false">0.03*H359</f>
        <v>10.41</v>
      </c>
      <c r="H359" s="148" t="n">
        <f aca="false">T359</f>
        <v>347</v>
      </c>
      <c r="I359" s="148" t="n">
        <f aca="false">H359*0.5</f>
        <v>173.5</v>
      </c>
      <c r="J359" s="463"/>
      <c r="K359" s="463"/>
      <c r="L359" s="463"/>
      <c r="M359" s="463"/>
      <c r="N359" s="463"/>
      <c r="O359" s="148" t="n">
        <v>74783</v>
      </c>
      <c r="P359" s="148" t="n">
        <v>75130</v>
      </c>
      <c r="Q359" s="463"/>
      <c r="R359" s="149"/>
      <c r="S359" s="239" t="n">
        <v>1</v>
      </c>
      <c r="T359" s="148" t="n">
        <f aca="false">(P359-O359)*S359</f>
        <v>347</v>
      </c>
      <c r="U359" s="640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398.04</v>
      </c>
      <c r="D360" s="148"/>
      <c r="E360" s="148" t="n">
        <f aca="false">F360+G360</f>
        <v>26.04</v>
      </c>
      <c r="F360" s="148" t="n">
        <f aca="false">0.04*H360</f>
        <v>14.88</v>
      </c>
      <c r="G360" s="148" t="n">
        <f aca="false">0.03*H360</f>
        <v>11.16</v>
      </c>
      <c r="H360" s="148" t="n">
        <f aca="false">T360</f>
        <v>372</v>
      </c>
      <c r="I360" s="148" t="n">
        <f aca="false">0.6*C360</f>
        <v>238.824</v>
      </c>
      <c r="J360" s="25"/>
      <c r="K360" s="25"/>
      <c r="L360" s="25"/>
      <c r="M360" s="25"/>
      <c r="N360" s="25"/>
      <c r="O360" s="148" t="n">
        <v>24007</v>
      </c>
      <c r="P360" s="148" t="n">
        <v>24379</v>
      </c>
      <c r="Q360" s="204"/>
      <c r="R360" s="276"/>
      <c r="S360" s="239" t="n">
        <v>1</v>
      </c>
      <c r="T360" s="148" t="n">
        <f aca="false">(P360-O360)*S360</f>
        <v>372</v>
      </c>
      <c r="U360" s="640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517.88</v>
      </c>
      <c r="D361" s="148"/>
      <c r="E361" s="148" t="n">
        <f aca="false">F361+G361</f>
        <v>33.88</v>
      </c>
      <c r="F361" s="148" t="n">
        <f aca="false">0.04*H361</f>
        <v>19.36</v>
      </c>
      <c r="G361" s="148" t="n">
        <f aca="false">0.03*H361</f>
        <v>14.52</v>
      </c>
      <c r="H361" s="148" t="n">
        <f aca="false">T361</f>
        <v>484</v>
      </c>
      <c r="I361" s="148" t="n">
        <f aca="false">0.6*C361</f>
        <v>310.728</v>
      </c>
      <c r="J361" s="25"/>
      <c r="K361" s="25"/>
      <c r="L361" s="25"/>
      <c r="M361" s="25"/>
      <c r="N361" s="25"/>
      <c r="O361" s="148" t="n">
        <v>10307</v>
      </c>
      <c r="P361" s="148" t="n">
        <v>10791</v>
      </c>
      <c r="Q361" s="204"/>
      <c r="R361" s="276"/>
      <c r="S361" s="239" t="n">
        <v>1</v>
      </c>
      <c r="T361" s="148" t="n">
        <f aca="false">(P361-O361)*S361</f>
        <v>484</v>
      </c>
      <c r="U361" s="640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1754.8</v>
      </c>
      <c r="D362" s="148"/>
      <c r="E362" s="148" t="n">
        <f aca="false">F362+G362</f>
        <v>114.8</v>
      </c>
      <c r="F362" s="148" t="n">
        <f aca="false">0.04*H362</f>
        <v>65.6</v>
      </c>
      <c r="G362" s="148" t="n">
        <f aca="false">0.03*H362</f>
        <v>49.2</v>
      </c>
      <c r="H362" s="148" t="n">
        <f aca="false">T362</f>
        <v>1640</v>
      </c>
      <c r="I362" s="148" t="n">
        <f aca="false">0.6*C362</f>
        <v>1052.88</v>
      </c>
      <c r="J362" s="25"/>
      <c r="K362" s="25"/>
      <c r="L362" s="25"/>
      <c r="M362" s="25"/>
      <c r="N362" s="25"/>
      <c r="O362" s="148" t="n">
        <f aca="false">7130+49550+21860</f>
        <v>78540</v>
      </c>
      <c r="P362" s="148" t="n">
        <f aca="false">7430+49920+22830</f>
        <v>80180</v>
      </c>
      <c r="Q362" s="204"/>
      <c r="R362" s="276"/>
      <c r="S362" s="148" t="n">
        <v>1</v>
      </c>
      <c r="T362" s="148" t="n">
        <f aca="false">(P362-O362)*S362</f>
        <v>1640</v>
      </c>
      <c r="U362" s="640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130.54</v>
      </c>
      <c r="D365" s="148"/>
      <c r="E365" s="148" t="n">
        <f aca="false">F365+G365</f>
        <v>8.54</v>
      </c>
      <c r="F365" s="148" t="n">
        <f aca="false">0.04*H365</f>
        <v>4.88</v>
      </c>
      <c r="G365" s="148" t="n">
        <f aca="false">0.03*H365</f>
        <v>3.66</v>
      </c>
      <c r="H365" s="148" t="n">
        <f aca="false">T365</f>
        <v>122</v>
      </c>
      <c r="I365" s="148" t="n">
        <f aca="false">0.6*C365</f>
        <v>78.324</v>
      </c>
      <c r="J365" s="25"/>
      <c r="K365" s="25"/>
      <c r="L365" s="25"/>
      <c r="M365" s="25"/>
      <c r="N365" s="25"/>
      <c r="O365" s="148" t="n">
        <v>9722</v>
      </c>
      <c r="P365" s="148" t="n">
        <v>9844</v>
      </c>
      <c r="Q365" s="25" t="s">
        <v>35</v>
      </c>
      <c r="R365" s="226"/>
      <c r="S365" s="148" t="n">
        <v>1</v>
      </c>
      <c r="T365" s="148" t="n">
        <f aca="false">P365-O365</f>
        <v>122</v>
      </c>
      <c r="U365" s="640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161.57</v>
      </c>
      <c r="D366" s="148"/>
      <c r="E366" s="148" t="n">
        <f aca="false">F366+G366</f>
        <v>10.57</v>
      </c>
      <c r="F366" s="148" t="n">
        <f aca="false">0.04*H366</f>
        <v>6.04</v>
      </c>
      <c r="G366" s="148" t="n">
        <f aca="false">0.03*H366</f>
        <v>4.53</v>
      </c>
      <c r="H366" s="148" t="n">
        <f aca="false">T366</f>
        <v>151</v>
      </c>
      <c r="I366" s="148" t="n">
        <f aca="false">0.6*C366</f>
        <v>96.942</v>
      </c>
      <c r="J366" s="25"/>
      <c r="K366" s="25"/>
      <c r="L366" s="25"/>
      <c r="M366" s="25"/>
      <c r="N366" s="25"/>
      <c r="O366" s="148" t="n">
        <v>16123</v>
      </c>
      <c r="P366" s="148" t="n">
        <v>16274</v>
      </c>
      <c r="Q366" s="25"/>
      <c r="R366" s="226"/>
      <c r="S366" s="148" t="n">
        <v>1</v>
      </c>
      <c r="T366" s="148" t="n">
        <f aca="false">(P366-O366)*S366</f>
        <v>151</v>
      </c>
      <c r="U366" s="640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20.33</v>
      </c>
      <c r="D367" s="148"/>
      <c r="E367" s="148" t="n">
        <f aca="false">F367+G367</f>
        <v>1.33</v>
      </c>
      <c r="F367" s="148" t="n">
        <f aca="false">0.04*H367</f>
        <v>0.76</v>
      </c>
      <c r="G367" s="148" t="n">
        <f aca="false">0.03*H367</f>
        <v>0.57</v>
      </c>
      <c r="H367" s="148" t="n">
        <f aca="false">T367</f>
        <v>19</v>
      </c>
      <c r="I367" s="148" t="n">
        <f aca="false">0.6*C367</f>
        <v>12.198</v>
      </c>
      <c r="J367" s="25"/>
      <c r="K367" s="25"/>
      <c r="L367" s="25"/>
      <c r="M367" s="25"/>
      <c r="N367" s="25" t="s">
        <v>583</v>
      </c>
      <c r="O367" s="149" t="n">
        <v>27978</v>
      </c>
      <c r="P367" s="149" t="n">
        <v>27997</v>
      </c>
      <c r="Q367" s="204"/>
      <c r="R367" s="276"/>
      <c r="S367" s="239" t="n">
        <v>1</v>
      </c>
      <c r="T367" s="148" t="n">
        <f aca="false">(P367-O367)*S367</f>
        <v>19</v>
      </c>
      <c r="U367" s="640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6" t="s">
        <v>587</v>
      </c>
      <c r="C369" s="148" t="n">
        <f aca="false">H369+E369</f>
        <v>11.77</v>
      </c>
      <c r="D369" s="148"/>
      <c r="E369" s="148" t="n">
        <f aca="false">F369+G369</f>
        <v>0.77</v>
      </c>
      <c r="F369" s="148" t="n">
        <f aca="false">0.04*H369</f>
        <v>0.44</v>
      </c>
      <c r="G369" s="148" t="n">
        <f aca="false">0.03*H369</f>
        <v>0.33</v>
      </c>
      <c r="H369" s="148" t="n">
        <f aca="false">T369</f>
        <v>11</v>
      </c>
      <c r="I369" s="148" t="n">
        <f aca="false">0.5*C369</f>
        <v>5.885</v>
      </c>
      <c r="J369" s="25"/>
      <c r="K369" s="25"/>
      <c r="L369" s="25"/>
      <c r="M369" s="25"/>
      <c r="N369" s="25"/>
      <c r="O369" s="148" t="n">
        <v>4885</v>
      </c>
      <c r="P369" s="148" t="n">
        <v>4896</v>
      </c>
      <c r="Q369" s="204"/>
      <c r="R369" s="276"/>
      <c r="S369" s="401" t="n">
        <v>1</v>
      </c>
      <c r="T369" s="148" t="n">
        <f aca="false">(P369-O369)*S369</f>
        <v>11</v>
      </c>
      <c r="U369" s="640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57.78</v>
      </c>
      <c r="D370" s="148"/>
      <c r="E370" s="148" t="n">
        <f aca="false">G370+F370</f>
        <v>3.78</v>
      </c>
      <c r="F370" s="148" t="n">
        <f aca="false">0.04*H370</f>
        <v>2.16</v>
      </c>
      <c r="G370" s="148" t="n">
        <f aca="false">0.03*H370</f>
        <v>1.62</v>
      </c>
      <c r="H370" s="148" t="n">
        <f aca="false">T370</f>
        <v>54</v>
      </c>
      <c r="I370" s="148" t="n">
        <f aca="false">0.6*C370</f>
        <v>34.668</v>
      </c>
      <c r="J370" s="25"/>
      <c r="K370" s="25"/>
      <c r="L370" s="25"/>
      <c r="M370" s="25"/>
      <c r="N370" s="25"/>
      <c r="O370" s="148" t="n">
        <v>34065</v>
      </c>
      <c r="P370" s="148" t="n">
        <v>34119</v>
      </c>
      <c r="Q370" s="237"/>
      <c r="R370" s="259"/>
      <c r="S370" s="239" t="n">
        <v>1</v>
      </c>
      <c r="T370" s="148" t="n">
        <f aca="false">(P370-O370)*S370</f>
        <v>54</v>
      </c>
      <c r="U370" s="640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111.28</v>
      </c>
      <c r="D373" s="148"/>
      <c r="E373" s="148" t="n">
        <f aca="false">F373+G373</f>
        <v>7.28</v>
      </c>
      <c r="F373" s="148" t="n">
        <f aca="false">0.04*H373</f>
        <v>4.16</v>
      </c>
      <c r="G373" s="148" t="n">
        <f aca="false">0.03*H373</f>
        <v>3.12</v>
      </c>
      <c r="H373" s="148" t="n">
        <f aca="false">T373</f>
        <v>104</v>
      </c>
      <c r="I373" s="148" t="n">
        <f aca="false">0.6*C373</f>
        <v>66.768</v>
      </c>
      <c r="J373" s="25"/>
      <c r="K373" s="25"/>
      <c r="L373" s="25"/>
      <c r="M373" s="25"/>
      <c r="N373" s="25"/>
      <c r="O373" s="148" t="n">
        <v>10569</v>
      </c>
      <c r="P373" s="148" t="n">
        <v>10673</v>
      </c>
      <c r="Q373" s="237"/>
      <c r="R373" s="259"/>
      <c r="S373" s="148" t="n">
        <v>1</v>
      </c>
      <c r="T373" s="148" t="n">
        <f aca="false">(P373-O373)*S373</f>
        <v>104</v>
      </c>
      <c r="U373" s="640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84.33</v>
      </c>
      <c r="D374" s="148"/>
      <c r="E374" s="148" t="n">
        <f aca="false">F374+G374</f>
        <v>1.33</v>
      </c>
      <c r="F374" s="148" t="n">
        <f aca="false">0.04*H374</f>
        <v>0.76</v>
      </c>
      <c r="G374" s="148" t="n">
        <f aca="false">0.03*H374</f>
        <v>0.57</v>
      </c>
      <c r="H374" s="148" t="n">
        <f aca="false">T374</f>
        <v>19</v>
      </c>
      <c r="I374" s="148" t="n">
        <v>649</v>
      </c>
      <c r="J374" s="25"/>
      <c r="K374" s="25"/>
      <c r="L374" s="25"/>
      <c r="M374" s="25"/>
      <c r="N374" s="25"/>
      <c r="O374" s="148" t="n">
        <v>2219</v>
      </c>
      <c r="P374" s="148" t="n">
        <v>2238</v>
      </c>
      <c r="Q374" s="237"/>
      <c r="R374" s="259"/>
      <c r="S374" s="148" t="n">
        <v>1</v>
      </c>
      <c r="T374" s="148" t="n">
        <f aca="false">(P374-O374)*S374</f>
        <v>19</v>
      </c>
      <c r="U374" s="640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16655</v>
      </c>
      <c r="P375" s="148" t="n">
        <v>16670</v>
      </c>
      <c r="Q375" s="237"/>
      <c r="R375" s="259"/>
      <c r="S375" s="148" t="n">
        <v>1</v>
      </c>
      <c r="T375" s="148" t="n">
        <f aca="false">(P375-O375)*S375</f>
        <v>15</v>
      </c>
      <c r="U375" s="640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1025.06</v>
      </c>
      <c r="D376" s="148"/>
      <c r="E376" s="148" t="n">
        <f aca="false">F376++G376</f>
        <v>67.06</v>
      </c>
      <c r="F376" s="148" t="n">
        <f aca="false">0.04*H376</f>
        <v>38.32</v>
      </c>
      <c r="G376" s="148" t="n">
        <f aca="false">0.03*H376</f>
        <v>28.74</v>
      </c>
      <c r="H376" s="148" t="n">
        <f aca="false">T376</f>
        <v>958</v>
      </c>
      <c r="I376" s="148" t="n">
        <f aca="false">0.6*C376</f>
        <v>615.036</v>
      </c>
      <c r="J376" s="25"/>
      <c r="K376" s="25"/>
      <c r="L376" s="25"/>
      <c r="M376" s="25"/>
      <c r="N376" s="25"/>
      <c r="O376" s="148" t="n">
        <v>403943</v>
      </c>
      <c r="P376" s="148" t="n">
        <v>404901</v>
      </c>
      <c r="Q376" s="204"/>
      <c r="R376" s="276"/>
      <c r="S376" s="239" t="n">
        <v>1</v>
      </c>
      <c r="T376" s="148" t="n">
        <f aca="false">(P376-O376)*S376</f>
        <v>958</v>
      </c>
      <c r="U376" s="640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1670.27</v>
      </c>
      <c r="D377" s="148"/>
      <c r="E377" s="148" t="n">
        <f aca="false">G377+F377</f>
        <v>109.27</v>
      </c>
      <c r="F377" s="148" t="n">
        <f aca="false">0.04*H377</f>
        <v>62.44</v>
      </c>
      <c r="G377" s="148" t="n">
        <f aca="false">0.03*H377</f>
        <v>46.83</v>
      </c>
      <c r="H377" s="148" t="n">
        <f aca="false">T377</f>
        <v>1561</v>
      </c>
      <c r="I377" s="148" t="n">
        <f aca="false">0.6*C377</f>
        <v>1002.162</v>
      </c>
      <c r="J377" s="25"/>
      <c r="K377" s="25"/>
      <c r="L377" s="25"/>
      <c r="M377" s="25"/>
      <c r="N377" s="25"/>
      <c r="O377" s="148" t="n">
        <v>186733</v>
      </c>
      <c r="P377" s="148" t="n">
        <v>188294</v>
      </c>
      <c r="Q377" s="237"/>
      <c r="R377" s="259"/>
      <c r="S377" s="239" t="n">
        <v>1</v>
      </c>
      <c r="T377" s="148" t="n">
        <f aca="false">(P377-O377)*S377</f>
        <v>1561</v>
      </c>
      <c r="U377" s="640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14484.39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276.06</v>
      </c>
      <c r="D615" s="190"/>
      <c r="E615" s="148" t="n">
        <f aca="false">F615+G615</f>
        <v>18.06</v>
      </c>
      <c r="F615" s="148" t="n">
        <f aca="false">0.04*H615</f>
        <v>10.32</v>
      </c>
      <c r="G615" s="148" t="n">
        <f aca="false">0.03*H615</f>
        <v>7.74</v>
      </c>
      <c r="H615" s="148" t="n">
        <f aca="false">T615</f>
        <v>258</v>
      </c>
      <c r="I615" s="148" t="n">
        <f aca="false">0.5*C615</f>
        <v>138.03</v>
      </c>
      <c r="J615" s="25"/>
      <c r="K615" s="25"/>
      <c r="L615" s="25"/>
      <c r="M615" s="25"/>
      <c r="N615" s="25"/>
      <c r="O615" s="449" t="n">
        <v>15327</v>
      </c>
      <c r="P615" s="449" t="n">
        <v>15585</v>
      </c>
      <c r="Q615" s="237"/>
      <c r="R615" s="259"/>
      <c r="S615" s="239" t="n">
        <v>1</v>
      </c>
      <c r="T615" s="148" t="n">
        <f aca="false">(P615-O615)*S615</f>
        <v>258</v>
      </c>
      <c r="U615" s="640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640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441.91</v>
      </c>
      <c r="D617" s="149"/>
      <c r="E617" s="148" t="n">
        <f aca="false">F617+G617</f>
        <v>28.91</v>
      </c>
      <c r="F617" s="148" t="n">
        <f aca="false">0.04*H617</f>
        <v>16.52</v>
      </c>
      <c r="G617" s="148" t="n">
        <f aca="false">0.03*H617</f>
        <v>12.39</v>
      </c>
      <c r="H617" s="148" t="n">
        <f aca="false">T617</f>
        <v>413</v>
      </c>
      <c r="I617" s="148" t="n">
        <f aca="false">0.5*C617</f>
        <v>220.955</v>
      </c>
      <c r="J617" s="25"/>
      <c r="K617" s="25"/>
      <c r="L617" s="25"/>
      <c r="M617" s="25"/>
      <c r="N617" s="25"/>
      <c r="O617" s="449" t="n">
        <v>37314</v>
      </c>
      <c r="P617" s="449" t="n">
        <v>37727</v>
      </c>
      <c r="Q617" s="204"/>
      <c r="R617" s="514"/>
      <c r="S617" s="239" t="n">
        <v>1</v>
      </c>
      <c r="T617" s="148" t="n">
        <f aca="false">(P617-O617)*S617</f>
        <v>413</v>
      </c>
      <c r="U617" s="640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858.14</v>
      </c>
      <c r="D618" s="149"/>
      <c r="E618" s="148" t="n">
        <f aca="false">F618+G618</f>
        <v>56.14</v>
      </c>
      <c r="F618" s="148" t="n">
        <f aca="false">0.04*H618</f>
        <v>32.08</v>
      </c>
      <c r="G618" s="148" t="n">
        <f aca="false">0.03*H618</f>
        <v>24.06</v>
      </c>
      <c r="H618" s="148" t="n">
        <f aca="false">T618</f>
        <v>802</v>
      </c>
      <c r="I618" s="148" t="n">
        <f aca="false">0.5*C618</f>
        <v>429.07</v>
      </c>
      <c r="J618" s="25"/>
      <c r="K618" s="25"/>
      <c r="L618" s="25"/>
      <c r="M618" s="25"/>
      <c r="N618" s="25"/>
      <c r="O618" s="449" t="n">
        <v>46742</v>
      </c>
      <c r="P618" s="449" t="n">
        <v>47544</v>
      </c>
      <c r="Q618" s="204"/>
      <c r="R618" s="514"/>
      <c r="S618" s="239" t="n">
        <v>1</v>
      </c>
      <c r="T618" s="148" t="n">
        <f aca="false">(P618-O618)*S618</f>
        <v>802</v>
      </c>
      <c r="U618" s="640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447.26</v>
      </c>
      <c r="D619" s="190"/>
      <c r="E619" s="148" t="n">
        <f aca="false">F619+G619</f>
        <v>29.26</v>
      </c>
      <c r="F619" s="148" t="n">
        <f aca="false">0.04*H619</f>
        <v>16.72</v>
      </c>
      <c r="G619" s="148" t="n">
        <f aca="false">0.03*H619</f>
        <v>12.54</v>
      </c>
      <c r="H619" s="148" t="n">
        <f aca="false">T619</f>
        <v>418</v>
      </c>
      <c r="I619" s="148" t="n">
        <f aca="false">0.5*C619</f>
        <v>223.63</v>
      </c>
      <c r="J619" s="25"/>
      <c r="K619" s="25"/>
      <c r="L619" s="25"/>
      <c r="M619" s="25"/>
      <c r="N619" s="25"/>
      <c r="O619" s="449" t="n">
        <v>69463</v>
      </c>
      <c r="P619" s="449" t="n">
        <v>69881</v>
      </c>
      <c r="Q619" s="204"/>
      <c r="R619" s="514"/>
      <c r="S619" s="239" t="n">
        <v>1</v>
      </c>
      <c r="T619" s="148" t="n">
        <f aca="false">(P619-O619)*S619</f>
        <v>418</v>
      </c>
      <c r="U619" s="640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239.68</v>
      </c>
      <c r="D620" s="149"/>
      <c r="E620" s="148" t="n">
        <f aca="false">F620+G620</f>
        <v>15.68</v>
      </c>
      <c r="F620" s="148" t="n">
        <f aca="false">0.04*H620</f>
        <v>8.96</v>
      </c>
      <c r="G620" s="148" t="n">
        <f aca="false">0.03*H620</f>
        <v>6.72</v>
      </c>
      <c r="H620" s="148" t="n">
        <f aca="false">T620</f>
        <v>224</v>
      </c>
      <c r="I620" s="148" t="n">
        <f aca="false">0.5*C620</f>
        <v>119.84</v>
      </c>
      <c r="J620" s="25"/>
      <c r="K620" s="25"/>
      <c r="L620" s="25"/>
      <c r="M620" s="25"/>
      <c r="N620" s="25"/>
      <c r="O620" s="449" t="n">
        <v>39393</v>
      </c>
      <c r="P620" s="449" t="n">
        <v>39617</v>
      </c>
      <c r="Q620" s="204"/>
      <c r="R620" s="514"/>
      <c r="S620" s="239" t="n">
        <v>1</v>
      </c>
      <c r="T620" s="148" t="n">
        <f aca="false">(P620-O620)*S620</f>
        <v>224</v>
      </c>
      <c r="U620" s="640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341.33</v>
      </c>
      <c r="D621" s="149"/>
      <c r="E621" s="148" t="n">
        <f aca="false">F621+G621</f>
        <v>22.33</v>
      </c>
      <c r="F621" s="148" t="n">
        <f aca="false">0.04*H621</f>
        <v>12.76</v>
      </c>
      <c r="G621" s="148" t="n">
        <f aca="false">0.03*H621</f>
        <v>9.57</v>
      </c>
      <c r="H621" s="148" t="n">
        <f aca="false">T621</f>
        <v>319</v>
      </c>
      <c r="I621" s="148" t="n">
        <f aca="false">0.5*C621</f>
        <v>170.665</v>
      </c>
      <c r="J621" s="25"/>
      <c r="K621" s="25"/>
      <c r="L621" s="25"/>
      <c r="M621" s="25"/>
      <c r="N621" s="25"/>
      <c r="O621" s="449" t="n">
        <v>50086</v>
      </c>
      <c r="P621" s="449" t="n">
        <v>50405</v>
      </c>
      <c r="Q621" s="204"/>
      <c r="R621" s="514"/>
      <c r="S621" s="239" t="n">
        <v>1</v>
      </c>
      <c r="T621" s="148" t="n">
        <f aca="false">(P621-O621)*S621</f>
        <v>319</v>
      </c>
      <c r="U621" s="640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389.48</v>
      </c>
      <c r="D622" s="149"/>
      <c r="E622" s="148" t="n">
        <f aca="false">F622+G622</f>
        <v>25.48</v>
      </c>
      <c r="F622" s="148" t="n">
        <f aca="false">0.04*H622</f>
        <v>14.56</v>
      </c>
      <c r="G622" s="148" t="n">
        <f aca="false">0.03*H622</f>
        <v>10.92</v>
      </c>
      <c r="H622" s="148" t="n">
        <f aca="false">T622</f>
        <v>364</v>
      </c>
      <c r="I622" s="148" t="n">
        <f aca="false">0.5*C622</f>
        <v>194.74</v>
      </c>
      <c r="J622" s="25"/>
      <c r="K622" s="25"/>
      <c r="L622" s="25"/>
      <c r="M622" s="25"/>
      <c r="N622" s="25"/>
      <c r="O622" s="449" t="n">
        <v>90103</v>
      </c>
      <c r="P622" s="449" t="n">
        <v>90467</v>
      </c>
      <c r="Q622" s="204"/>
      <c r="R622" s="514"/>
      <c r="S622" s="239" t="n">
        <v>1</v>
      </c>
      <c r="T622" s="148" t="n">
        <f aca="false">(P622-O622)*S622</f>
        <v>364</v>
      </c>
      <c r="U622" s="640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1027.2</v>
      </c>
      <c r="D623" s="149"/>
      <c r="E623" s="148" t="n">
        <f aca="false">F623+G623</f>
        <v>67.2</v>
      </c>
      <c r="F623" s="148" t="n">
        <f aca="false">0.04*H623</f>
        <v>38.4</v>
      </c>
      <c r="G623" s="148" t="n">
        <f aca="false">0.03*H623</f>
        <v>28.8</v>
      </c>
      <c r="H623" s="148" t="n">
        <f aca="false">T623</f>
        <v>960</v>
      </c>
      <c r="I623" s="148" t="n">
        <f aca="false">0.5*C623</f>
        <v>513.6</v>
      </c>
      <c r="J623" s="25"/>
      <c r="K623" s="25"/>
      <c r="L623" s="25"/>
      <c r="M623" s="25"/>
      <c r="N623" s="25"/>
      <c r="O623" s="449" t="n">
        <v>46428</v>
      </c>
      <c r="P623" s="449" t="n">
        <v>47388</v>
      </c>
      <c r="Q623" s="237"/>
      <c r="R623" s="238"/>
      <c r="S623" s="239" t="n">
        <v>1</v>
      </c>
      <c r="T623" s="148" t="n">
        <f aca="false">(P623-O623)*S623</f>
        <v>960</v>
      </c>
      <c r="U623" s="640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13142.81</v>
      </c>
      <c r="D624" s="149"/>
      <c r="E624" s="148" t="n">
        <f aca="false">F624+G624</f>
        <v>859.81</v>
      </c>
      <c r="F624" s="148" t="n">
        <f aca="false">0.04*H624</f>
        <v>491.32</v>
      </c>
      <c r="G624" s="148" t="n">
        <f aca="false">0.03*H624</f>
        <v>368.49</v>
      </c>
      <c r="H624" s="148" t="n">
        <f aca="false">T624</f>
        <v>12283</v>
      </c>
      <c r="I624" s="148" t="n">
        <f aca="false">0.5*C624</f>
        <v>6571.405</v>
      </c>
      <c r="J624" s="25"/>
      <c r="K624" s="25"/>
      <c r="L624" s="25"/>
      <c r="M624" s="25"/>
      <c r="N624" s="25"/>
      <c r="O624" s="449" t="n">
        <v>296809</v>
      </c>
      <c r="P624" s="449" t="n">
        <v>309092</v>
      </c>
      <c r="Q624" s="237"/>
      <c r="R624" s="238"/>
      <c r="S624" s="239" t="n">
        <v>1</v>
      </c>
      <c r="T624" s="148" t="n">
        <f aca="false">(P624-O624)*S624</f>
        <v>12283</v>
      </c>
      <c r="U624" s="640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10"/>
      <c r="C625" s="148" t="n">
        <f aca="false">H625+E625</f>
        <v>387.34</v>
      </c>
      <c r="D625" s="190"/>
      <c r="E625" s="148" t="n">
        <f aca="false">F625+G625</f>
        <v>25.34</v>
      </c>
      <c r="F625" s="148" t="n">
        <f aca="false">0.04*H625</f>
        <v>14.48</v>
      </c>
      <c r="G625" s="148" t="n">
        <f aca="false">0.03*H625</f>
        <v>10.86</v>
      </c>
      <c r="H625" s="148" t="n">
        <f aca="false">T625</f>
        <v>362</v>
      </c>
      <c r="I625" s="148" t="n">
        <f aca="false">0.5*C625</f>
        <v>193.67</v>
      </c>
      <c r="J625" s="226"/>
      <c r="K625" s="226"/>
      <c r="L625" s="226"/>
      <c r="M625" s="226"/>
      <c r="N625" s="226"/>
      <c r="O625" s="482" t="n">
        <v>304</v>
      </c>
      <c r="P625" s="482" t="n">
        <v>666</v>
      </c>
      <c r="Q625" s="276"/>
      <c r="R625" s="276"/>
      <c r="S625" s="149" t="n">
        <v>1</v>
      </c>
      <c r="T625" s="148" t="n">
        <f aca="false">(P625-O625)*S625</f>
        <v>362</v>
      </c>
      <c r="U625" s="668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29.96</v>
      </c>
      <c r="D626" s="190"/>
      <c r="E626" s="148" t="n">
        <f aca="false">F626+G626</f>
        <v>1.96</v>
      </c>
      <c r="F626" s="148" t="n">
        <f aca="false">0.04*H626</f>
        <v>1.12</v>
      </c>
      <c r="G626" s="148" t="n">
        <f aca="false">0.03*H626</f>
        <v>0.84</v>
      </c>
      <c r="H626" s="148" t="n">
        <f aca="false">T626</f>
        <v>28</v>
      </c>
      <c r="I626" s="148" t="n">
        <f aca="false">0.5*C626</f>
        <v>14.98</v>
      </c>
      <c r="J626" s="226"/>
      <c r="K626" s="226"/>
      <c r="L626" s="226"/>
      <c r="M626" s="226"/>
      <c r="N626" s="226"/>
      <c r="O626" s="482" t="n">
        <v>283</v>
      </c>
      <c r="P626" s="482" t="n">
        <v>311</v>
      </c>
      <c r="Q626" s="276"/>
      <c r="R626" s="276"/>
      <c r="S626" s="149" t="n">
        <v>1</v>
      </c>
      <c r="T626" s="148" t="n">
        <f aca="false">(P626-O626)*S626</f>
        <v>28</v>
      </c>
      <c r="U626" s="640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432.28</v>
      </c>
      <c r="D627" s="149"/>
      <c r="E627" s="148" t="n">
        <f aca="false">F627+G627</f>
        <v>28.28</v>
      </c>
      <c r="F627" s="148" t="n">
        <f aca="false">0.04*H627</f>
        <v>16.16</v>
      </c>
      <c r="G627" s="148" t="n">
        <f aca="false">0.03*H627</f>
        <v>12.12</v>
      </c>
      <c r="H627" s="148" t="n">
        <f aca="false">T627</f>
        <v>404</v>
      </c>
      <c r="I627" s="148" t="n">
        <f aca="false">0.5*C627</f>
        <v>216.14</v>
      </c>
      <c r="J627" s="226"/>
      <c r="K627" s="226"/>
      <c r="L627" s="226"/>
      <c r="M627" s="226"/>
      <c r="N627" s="226"/>
      <c r="O627" s="482" t="n">
        <v>28244</v>
      </c>
      <c r="P627" s="482" t="n">
        <v>28648</v>
      </c>
      <c r="Q627" s="276"/>
      <c r="R627" s="276"/>
      <c r="S627" s="239" t="n">
        <v>1</v>
      </c>
      <c r="T627" s="148" t="n">
        <f aca="false">(P627-O627)*S627</f>
        <v>404</v>
      </c>
      <c r="U627" s="640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386.27</v>
      </c>
      <c r="D628" s="149"/>
      <c r="E628" s="148" t="n">
        <f aca="false">F628+G628</f>
        <v>25.27</v>
      </c>
      <c r="F628" s="148" t="n">
        <f aca="false">0.04*H628</f>
        <v>14.44</v>
      </c>
      <c r="G628" s="148" t="n">
        <f aca="false">0.03*H628</f>
        <v>10.83</v>
      </c>
      <c r="H628" s="148" t="n">
        <f aca="false">T628</f>
        <v>361</v>
      </c>
      <c r="I628" s="148" t="n">
        <f aca="false">0.5*C628</f>
        <v>193.135</v>
      </c>
      <c r="J628" s="226"/>
      <c r="K628" s="226"/>
      <c r="L628" s="226"/>
      <c r="M628" s="226"/>
      <c r="N628" s="226"/>
      <c r="O628" s="482" t="n">
        <v>38322</v>
      </c>
      <c r="P628" s="482" t="n">
        <v>38683</v>
      </c>
      <c r="Q628" s="276"/>
      <c r="R628" s="276"/>
      <c r="S628" s="239" t="n">
        <v>1</v>
      </c>
      <c r="T628" s="148" t="n">
        <f aca="false">(P628-O628)*S628</f>
        <v>361</v>
      </c>
      <c r="U628" s="640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656.98</v>
      </c>
      <c r="D629" s="149"/>
      <c r="E629" s="148" t="n">
        <f aca="false">F629+G629</f>
        <v>42.98</v>
      </c>
      <c r="F629" s="148" t="n">
        <f aca="false">0.04*H629</f>
        <v>24.56</v>
      </c>
      <c r="G629" s="148" t="n">
        <f aca="false">0.03*H629</f>
        <v>18.42</v>
      </c>
      <c r="H629" s="148" t="n">
        <f aca="false">T629</f>
        <v>614</v>
      </c>
      <c r="I629" s="148" t="n">
        <f aca="false">0.5*C629</f>
        <v>328.49</v>
      </c>
      <c r="J629" s="226"/>
      <c r="K629" s="226"/>
      <c r="L629" s="226"/>
      <c r="M629" s="226"/>
      <c r="N629" s="226"/>
      <c r="O629" s="482" t="n">
        <v>34057</v>
      </c>
      <c r="P629" s="482" t="n">
        <v>34671</v>
      </c>
      <c r="Q629" s="276"/>
      <c r="R629" s="276"/>
      <c r="S629" s="239" t="n">
        <v>1</v>
      </c>
      <c r="T629" s="148" t="n">
        <f aca="false">(P629-O629)*S629</f>
        <v>614</v>
      </c>
      <c r="U629" s="640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311.37</v>
      </c>
      <c r="D630" s="149"/>
      <c r="E630" s="148" t="n">
        <f aca="false">F630+G630</f>
        <v>20.37</v>
      </c>
      <c r="F630" s="148" t="n">
        <f aca="false">0.04*H630</f>
        <v>11.64</v>
      </c>
      <c r="G630" s="148" t="n">
        <f aca="false">0.03*H630</f>
        <v>8.73</v>
      </c>
      <c r="H630" s="148" t="n">
        <f aca="false">T630</f>
        <v>291</v>
      </c>
      <c r="I630" s="148" t="n">
        <f aca="false">0.5*C630</f>
        <v>155.685</v>
      </c>
      <c r="J630" s="226"/>
      <c r="K630" s="226"/>
      <c r="L630" s="226"/>
      <c r="M630" s="226"/>
      <c r="N630" s="226"/>
      <c r="O630" s="482" t="n">
        <v>23350</v>
      </c>
      <c r="P630" s="482" t="n">
        <v>23641</v>
      </c>
      <c r="Q630" s="276"/>
      <c r="R630" s="276"/>
      <c r="S630" s="239" t="n">
        <v>1</v>
      </c>
      <c r="T630" s="148" t="n">
        <f aca="false">(P630-O630)*S630</f>
        <v>291</v>
      </c>
      <c r="U630" s="640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357.38</v>
      </c>
      <c r="D631" s="149"/>
      <c r="E631" s="148" t="n">
        <f aca="false">F631+G631</f>
        <v>23.38</v>
      </c>
      <c r="F631" s="148" t="n">
        <f aca="false">0.04*H631</f>
        <v>13.36</v>
      </c>
      <c r="G631" s="148" t="n">
        <f aca="false">0.03*H631</f>
        <v>10.02</v>
      </c>
      <c r="H631" s="148" t="n">
        <f aca="false">T631</f>
        <v>334</v>
      </c>
      <c r="I631" s="148" t="n">
        <f aca="false">0.5*C631</f>
        <v>178.69</v>
      </c>
      <c r="J631" s="226"/>
      <c r="K631" s="226"/>
      <c r="L631" s="226"/>
      <c r="M631" s="226"/>
      <c r="N631" s="226"/>
      <c r="O631" s="482" t="n">
        <v>25976</v>
      </c>
      <c r="P631" s="482" t="n">
        <v>26310</v>
      </c>
      <c r="Q631" s="276"/>
      <c r="R631" s="276"/>
      <c r="S631" s="239" t="n">
        <v>1</v>
      </c>
      <c r="T631" s="148" t="n">
        <f aca="false">(P631-O631)*S631</f>
        <v>334</v>
      </c>
      <c r="U631" s="640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444.05</v>
      </c>
      <c r="D632" s="149"/>
      <c r="E632" s="148" t="n">
        <f aca="false">F632+G632</f>
        <v>29.05</v>
      </c>
      <c r="F632" s="148" t="n">
        <f aca="false">0.04*H632</f>
        <v>16.6</v>
      </c>
      <c r="G632" s="148" t="n">
        <f aca="false">0.03*H632</f>
        <v>12.45</v>
      </c>
      <c r="H632" s="148" t="n">
        <f aca="false">T632</f>
        <v>415</v>
      </c>
      <c r="I632" s="148" t="n">
        <f aca="false">0.5*C632</f>
        <v>222.025</v>
      </c>
      <c r="J632" s="226"/>
      <c r="K632" s="226"/>
      <c r="L632" s="226"/>
      <c r="M632" s="226"/>
      <c r="N632" s="226"/>
      <c r="O632" s="482" t="n">
        <v>23356</v>
      </c>
      <c r="P632" s="482" t="n">
        <v>23771</v>
      </c>
      <c r="Q632" s="276"/>
      <c r="R632" s="276"/>
      <c r="S632" s="239" t="n">
        <v>1</v>
      </c>
      <c r="T632" s="148" t="n">
        <f aca="false">(P632-O632)*S632</f>
        <v>415</v>
      </c>
      <c r="U632" s="640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547.84</v>
      </c>
      <c r="D633" s="149"/>
      <c r="E633" s="148" t="n">
        <f aca="false">F633+G633</f>
        <v>35.84</v>
      </c>
      <c r="F633" s="148" t="n">
        <f aca="false">0.04*H633</f>
        <v>20.48</v>
      </c>
      <c r="G633" s="148" t="n">
        <f aca="false">0.03*H633</f>
        <v>15.36</v>
      </c>
      <c r="H633" s="148" t="n">
        <f aca="false">T633</f>
        <v>512</v>
      </c>
      <c r="I633" s="148" t="n">
        <f aca="false">0.5*C633</f>
        <v>273.92</v>
      </c>
      <c r="J633" s="226"/>
      <c r="K633" s="226"/>
      <c r="L633" s="226"/>
      <c r="M633" s="226"/>
      <c r="N633" s="226"/>
      <c r="O633" s="482" t="n">
        <v>62872</v>
      </c>
      <c r="P633" s="482" t="n">
        <v>63384</v>
      </c>
      <c r="Q633" s="276"/>
      <c r="R633" s="276"/>
      <c r="S633" s="239" t="n">
        <v>1</v>
      </c>
      <c r="T633" s="148" t="n">
        <f aca="false">(P633-O633)*S633</f>
        <v>512</v>
      </c>
      <c r="U633" s="640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194.74</v>
      </c>
      <c r="D634" s="149"/>
      <c r="E634" s="148" t="n">
        <f aca="false">F634+G634</f>
        <v>12.74</v>
      </c>
      <c r="F634" s="148" t="n">
        <f aca="false">0.04*H634</f>
        <v>7.28</v>
      </c>
      <c r="G634" s="148" t="n">
        <f aca="false">0.03*H634</f>
        <v>5.46</v>
      </c>
      <c r="H634" s="148" t="n">
        <f aca="false">T634</f>
        <v>182</v>
      </c>
      <c r="I634" s="148" t="n">
        <f aca="false">0.5*C634</f>
        <v>97.37</v>
      </c>
      <c r="J634" s="226"/>
      <c r="K634" s="226"/>
      <c r="L634" s="226"/>
      <c r="M634" s="226"/>
      <c r="N634" s="226"/>
      <c r="O634" s="482" t="n">
        <v>15065</v>
      </c>
      <c r="P634" s="482" t="n">
        <v>15247</v>
      </c>
      <c r="Q634" s="276"/>
      <c r="R634" s="276"/>
      <c r="S634" s="239" t="n">
        <v>1</v>
      </c>
      <c r="T634" s="148" t="n">
        <f aca="false">(P634-O634)*S634</f>
        <v>182</v>
      </c>
      <c r="U634" s="640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47" t="s">
        <v>677</v>
      </c>
      <c r="C635" s="148" t="n">
        <f aca="false">H635+E635</f>
        <v>607.76</v>
      </c>
      <c r="D635" s="185"/>
      <c r="E635" s="148" t="n">
        <f aca="false">F635+G635</f>
        <v>39.76</v>
      </c>
      <c r="F635" s="148" t="n">
        <f aca="false">0.04*H635</f>
        <v>22.72</v>
      </c>
      <c r="G635" s="148" t="n">
        <f aca="false">0.03*H635</f>
        <v>17.04</v>
      </c>
      <c r="H635" s="148" t="n">
        <f aca="false">T635</f>
        <v>568</v>
      </c>
      <c r="I635" s="148" t="n">
        <f aca="false">0.5*C635</f>
        <v>303.88</v>
      </c>
      <c r="J635" s="162"/>
      <c r="K635" s="25"/>
      <c r="L635" s="25"/>
      <c r="M635" s="25"/>
      <c r="N635" s="25"/>
      <c r="O635" s="648" t="n">
        <v>50297</v>
      </c>
      <c r="P635" s="648" t="n">
        <v>50865</v>
      </c>
      <c r="Q635" s="204"/>
      <c r="R635" s="649"/>
      <c r="S635" s="239" t="n">
        <v>1</v>
      </c>
      <c r="T635" s="148" t="n">
        <f aca="false">(P635-O635)*S635</f>
        <v>568</v>
      </c>
      <c r="U635" s="640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640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116.63</v>
      </c>
      <c r="D637" s="149"/>
      <c r="E637" s="148" t="n">
        <f aca="false">F637+G637</f>
        <v>7.63</v>
      </c>
      <c r="F637" s="148" t="n">
        <f aca="false">0.04*H637</f>
        <v>4.36</v>
      </c>
      <c r="G637" s="148" t="n">
        <f aca="false">0.03*H637</f>
        <v>3.27</v>
      </c>
      <c r="H637" s="148" t="n">
        <f aca="false">T637</f>
        <v>109</v>
      </c>
      <c r="I637" s="148" t="n">
        <f aca="false">0.5*C637</f>
        <v>58.315</v>
      </c>
      <c r="J637" s="226"/>
      <c r="K637" s="226"/>
      <c r="L637" s="226"/>
      <c r="M637" s="226"/>
      <c r="N637" s="226"/>
      <c r="O637" s="482" t="n">
        <v>802</v>
      </c>
      <c r="P637" s="482" t="n">
        <v>911</v>
      </c>
      <c r="Q637" s="276"/>
      <c r="R637" s="276"/>
      <c r="S637" s="239" t="n">
        <v>1</v>
      </c>
      <c r="T637" s="148" t="n">
        <f aca="false">(P637-O637)*S637</f>
        <v>109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525.37</v>
      </c>
      <c r="D638" s="149"/>
      <c r="E638" s="148" t="n">
        <f aca="false">F638+G638</f>
        <v>34.37</v>
      </c>
      <c r="F638" s="148" t="n">
        <f aca="false">0.04*H638</f>
        <v>19.64</v>
      </c>
      <c r="G638" s="148" t="n">
        <f aca="false">0.03*H638</f>
        <v>14.73</v>
      </c>
      <c r="H638" s="148" t="n">
        <f aca="false">T638</f>
        <v>491</v>
      </c>
      <c r="I638" s="148" t="n">
        <f aca="false">0.5*C638</f>
        <v>262.685</v>
      </c>
      <c r="J638" s="226"/>
      <c r="K638" s="226"/>
      <c r="L638" s="226"/>
      <c r="M638" s="226"/>
      <c r="N638" s="226"/>
      <c r="O638" s="482" t="n">
        <v>10472</v>
      </c>
      <c r="P638" s="482" t="n">
        <v>10963</v>
      </c>
      <c r="Q638" s="276"/>
      <c r="R638" s="276"/>
      <c r="S638" s="239" t="n">
        <v>1</v>
      </c>
      <c r="T638" s="148" t="n">
        <f aca="false">(P638-O638)*S638</f>
        <v>491</v>
      </c>
      <c r="U638" s="640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678.38</v>
      </c>
      <c r="D639" s="149"/>
      <c r="E639" s="148" t="n">
        <f aca="false">F639+G639</f>
        <v>44.38</v>
      </c>
      <c r="F639" s="148" t="n">
        <f aca="false">0.04*H639</f>
        <v>25.36</v>
      </c>
      <c r="G639" s="148" t="n">
        <f aca="false">0.03*H639</f>
        <v>19.02</v>
      </c>
      <c r="H639" s="148" t="n">
        <f aca="false">T639</f>
        <v>634</v>
      </c>
      <c r="I639" s="148" t="n">
        <f aca="false">0.5*C639</f>
        <v>339.19</v>
      </c>
      <c r="J639" s="226"/>
      <c r="K639" s="226"/>
      <c r="L639" s="226"/>
      <c r="M639" s="226"/>
      <c r="N639" s="226"/>
      <c r="O639" s="482" t="n">
        <v>109812</v>
      </c>
      <c r="P639" s="482" t="n">
        <v>110446</v>
      </c>
      <c r="Q639" s="276"/>
      <c r="R639" s="276"/>
      <c r="S639" s="239" t="n">
        <v>1</v>
      </c>
      <c r="T639" s="148" t="n">
        <f aca="false">(P639-O639)*S639</f>
        <v>634</v>
      </c>
      <c r="U639" s="640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2207.41</v>
      </c>
      <c r="D640" s="149"/>
      <c r="E640" s="148" t="n">
        <f aca="false">F640+G640</f>
        <v>144.41</v>
      </c>
      <c r="F640" s="148" t="n">
        <f aca="false">0.04*H640</f>
        <v>82.52</v>
      </c>
      <c r="G640" s="148" t="n">
        <f aca="false">0.03*H640</f>
        <v>61.89</v>
      </c>
      <c r="H640" s="148" t="n">
        <f aca="false">T640</f>
        <v>2063</v>
      </c>
      <c r="I640" s="148" t="n">
        <f aca="false">0.5*C640</f>
        <v>1103.705</v>
      </c>
      <c r="J640" s="226"/>
      <c r="K640" s="226"/>
      <c r="L640" s="226"/>
      <c r="M640" s="226"/>
      <c r="N640" s="226"/>
      <c r="O640" s="482" t="n">
        <v>257665</v>
      </c>
      <c r="P640" s="482" t="n">
        <v>259728</v>
      </c>
      <c r="Q640" s="276"/>
      <c r="R640" s="276"/>
      <c r="S640" s="239" t="n">
        <v>1</v>
      </c>
      <c r="T640" s="148" t="n">
        <f aca="false">(P640-O640)*S640</f>
        <v>2063</v>
      </c>
      <c r="U640" s="640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 t="s">
        <v>911</v>
      </c>
      <c r="C641" s="148" t="n">
        <f aca="false">H641+E641</f>
        <v>1721.63</v>
      </c>
      <c r="D641" s="497"/>
      <c r="E641" s="148" t="n">
        <f aca="false">F641+G641</f>
        <v>112.63</v>
      </c>
      <c r="F641" s="148" t="n">
        <f aca="false">0.04*H641</f>
        <v>64.36</v>
      </c>
      <c r="G641" s="148" t="n">
        <f aca="false">0.03*H641</f>
        <v>48.27</v>
      </c>
      <c r="H641" s="148" t="n">
        <f aca="false">T641</f>
        <v>1609</v>
      </c>
      <c r="I641" s="148" t="n">
        <f aca="false">0.5*C641</f>
        <v>860.815</v>
      </c>
      <c r="J641" s="226"/>
      <c r="K641" s="226"/>
      <c r="L641" s="226"/>
      <c r="M641" s="226"/>
      <c r="N641" s="226"/>
      <c r="O641" s="482" t="n">
        <v>70329</v>
      </c>
      <c r="P641" s="482" t="n">
        <v>71938</v>
      </c>
      <c r="Q641" s="276"/>
      <c r="R641" s="276"/>
      <c r="S641" s="239" t="n">
        <v>1</v>
      </c>
      <c r="T641" s="148" t="n">
        <f aca="false">(P641-O641)*S641</f>
        <v>1609</v>
      </c>
      <c r="U641" s="640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539.28</v>
      </c>
      <c r="D642" s="190"/>
      <c r="E642" s="148" t="n">
        <f aca="false">F642+G642</f>
        <v>35.28</v>
      </c>
      <c r="F642" s="148" t="n">
        <f aca="false">0.04*H642</f>
        <v>20.16</v>
      </c>
      <c r="G642" s="148" t="n">
        <f aca="false">0.03*H642</f>
        <v>15.12</v>
      </c>
      <c r="H642" s="148" t="n">
        <f aca="false">T642</f>
        <v>504</v>
      </c>
      <c r="I642" s="148" t="n">
        <f aca="false">0.5*C642</f>
        <v>269.64</v>
      </c>
      <c r="J642" s="226"/>
      <c r="K642" s="226"/>
      <c r="L642" s="226"/>
      <c r="M642" s="226"/>
      <c r="N642" s="226"/>
      <c r="O642" s="482" t="n">
        <v>4202</v>
      </c>
      <c r="P642" s="482" t="n">
        <v>4706</v>
      </c>
      <c r="Q642" s="276"/>
      <c r="R642" s="276"/>
      <c r="S642" s="149" t="n">
        <v>1</v>
      </c>
      <c r="T642" s="148" t="n">
        <f aca="false">(P642-O642)*S642</f>
        <v>504</v>
      </c>
      <c r="U642" s="640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56.71</v>
      </c>
      <c r="D643" s="190"/>
      <c r="E643" s="148" t="n">
        <f aca="false">F643+G643</f>
        <v>3.71</v>
      </c>
      <c r="F643" s="148" t="n">
        <f aca="false">0.04*H643</f>
        <v>2.12</v>
      </c>
      <c r="G643" s="148" t="n">
        <f aca="false">0.03*H643</f>
        <v>1.59</v>
      </c>
      <c r="H643" s="148" t="n">
        <f aca="false">T643</f>
        <v>53</v>
      </c>
      <c r="I643" s="148" t="n">
        <f aca="false">0.5*C643</f>
        <v>28.355</v>
      </c>
      <c r="J643" s="226"/>
      <c r="K643" s="226"/>
      <c r="L643" s="226"/>
      <c r="M643" s="226"/>
      <c r="N643" s="226"/>
      <c r="O643" s="482" t="n">
        <v>13858</v>
      </c>
      <c r="P643" s="482" t="n">
        <v>13911</v>
      </c>
      <c r="Q643" s="276"/>
      <c r="R643" s="276"/>
      <c r="S643" s="149" t="n">
        <v>1</v>
      </c>
      <c r="T643" s="148" t="n">
        <f aca="false">(P643-O643)*S643</f>
        <v>53</v>
      </c>
      <c r="U643" s="640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1041</v>
      </c>
      <c r="C646" s="148" t="n">
        <f aca="false">H646+E646</f>
        <v>0</v>
      </c>
      <c r="D646" s="190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6"/>
      <c r="K646" s="226"/>
      <c r="L646" s="226"/>
      <c r="M646" s="226"/>
      <c r="N646" s="226"/>
      <c r="O646" s="482" t="n">
        <v>6544</v>
      </c>
      <c r="P646" s="482" t="n">
        <v>6544</v>
      </c>
      <c r="Q646" s="276"/>
      <c r="R646" s="276"/>
      <c r="S646" s="149" t="n">
        <v>1</v>
      </c>
      <c r="T646" s="148" t="n">
        <f aca="false">(P646-O646)*S646</f>
        <v>0</v>
      </c>
      <c r="U646" s="640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465.45</v>
      </c>
      <c r="D647" s="148"/>
      <c r="E647" s="148" t="n">
        <f aca="false">G647+F647</f>
        <v>30.45</v>
      </c>
      <c r="F647" s="148" t="n">
        <f aca="false">0.04*H647</f>
        <v>17.4</v>
      </c>
      <c r="G647" s="148" t="n">
        <f aca="false">0.03*H647</f>
        <v>13.05</v>
      </c>
      <c r="H647" s="148" t="n">
        <f aca="false">T647</f>
        <v>435</v>
      </c>
      <c r="I647" s="148" t="n">
        <f aca="false">0.6*C647</f>
        <v>279.27</v>
      </c>
      <c r="J647" s="25"/>
      <c r="K647" s="25"/>
      <c r="L647" s="25"/>
      <c r="M647" s="25"/>
      <c r="N647" s="25"/>
      <c r="O647" s="148" t="n">
        <v>18329</v>
      </c>
      <c r="P647" s="148" t="n">
        <v>18764</v>
      </c>
      <c r="Q647" s="204"/>
      <c r="R647" s="452"/>
      <c r="S647" s="239" t="n">
        <v>1</v>
      </c>
      <c r="T647" s="148" t="n">
        <f aca="false">(P647-O647)*S647</f>
        <v>435</v>
      </c>
      <c r="U647" s="640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40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40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108.07</v>
      </c>
      <c r="D650" s="148"/>
      <c r="E650" s="148" t="n">
        <f aca="false">F650+G650</f>
        <v>7.07</v>
      </c>
      <c r="F650" s="148" t="n">
        <f aca="false">0.04*H650</f>
        <v>4.04</v>
      </c>
      <c r="G650" s="148" t="n">
        <f aca="false">0.03*H650</f>
        <v>3.03</v>
      </c>
      <c r="H650" s="148" t="n">
        <f aca="false">T650</f>
        <v>101</v>
      </c>
      <c r="I650" s="148"/>
      <c r="J650" s="149"/>
      <c r="K650" s="149"/>
      <c r="L650" s="149"/>
      <c r="M650" s="149"/>
      <c r="N650" s="149"/>
      <c r="O650" s="149" t="n">
        <v>4459</v>
      </c>
      <c r="P650" s="149" t="n">
        <v>4560</v>
      </c>
      <c r="Q650" s="149"/>
      <c r="R650" s="149"/>
      <c r="S650" s="149" t="n">
        <v>1</v>
      </c>
      <c r="T650" s="148" t="n">
        <f aca="false">(P650-O650)*S650</f>
        <v>101</v>
      </c>
      <c r="U650" s="640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668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40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126.26</v>
      </c>
      <c r="D653" s="148"/>
      <c r="E653" s="148" t="n">
        <f aca="false">F653+G653</f>
        <v>8.26</v>
      </c>
      <c r="F653" s="148" t="n">
        <f aca="false">0.04*H653</f>
        <v>4.72</v>
      </c>
      <c r="G653" s="148" t="n">
        <f aca="false">0.03*H653</f>
        <v>3.54</v>
      </c>
      <c r="H653" s="148" t="n">
        <f aca="false">T653</f>
        <v>118</v>
      </c>
      <c r="I653" s="148" t="n">
        <f aca="false">0.6*C653</f>
        <v>75.756</v>
      </c>
      <c r="J653" s="25"/>
      <c r="K653" s="25"/>
      <c r="L653" s="25"/>
      <c r="M653" s="25"/>
      <c r="N653" s="25"/>
      <c r="O653" s="148" t="n">
        <v>9446</v>
      </c>
      <c r="P653" s="148" t="n">
        <v>9564</v>
      </c>
      <c r="Q653" s="25" t="s">
        <v>153</v>
      </c>
      <c r="R653" s="226"/>
      <c r="S653" s="239" t="n">
        <v>1</v>
      </c>
      <c r="T653" s="148" t="n">
        <f aca="false">(P653-O653)*S653</f>
        <v>118</v>
      </c>
      <c r="U653" s="640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28065.03</v>
      </c>
      <c r="D654" s="190"/>
      <c r="E654" s="190" t="n">
        <f aca="false">F654+G654</f>
        <v>1772.19</v>
      </c>
      <c r="F654" s="190" t="n">
        <f aca="false">0.04*H654</f>
        <v>1012.68</v>
      </c>
      <c r="G654" s="190" t="n">
        <f aca="false">0.03*H654</f>
        <v>759.51</v>
      </c>
      <c r="H654" s="190" t="n">
        <f aca="false">SUM(H616:H643)</f>
        <v>25317</v>
      </c>
      <c r="I654" s="190" t="n">
        <f aca="false">SUM(I616:I647)</f>
        <v>13823.865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647" t="s">
        <v>724</v>
      </c>
      <c r="C657" s="148" t="n">
        <f aca="false">H657+E657</f>
        <v>2686.77</v>
      </c>
      <c r="D657" s="149"/>
      <c r="E657" s="148" t="n">
        <f aca="false">F657+G657</f>
        <v>175.77</v>
      </c>
      <c r="F657" s="148" t="n">
        <f aca="false">0.04*T657</f>
        <v>100.44</v>
      </c>
      <c r="G657" s="148" t="n">
        <f aca="false">0.03*T657</f>
        <v>75.33</v>
      </c>
      <c r="H657" s="148" t="n">
        <f aca="false">T657</f>
        <v>2511</v>
      </c>
      <c r="I657" s="148" t="n">
        <f aca="false">H657*0.5</f>
        <v>1255.5</v>
      </c>
      <c r="J657" s="226"/>
      <c r="K657" s="226"/>
      <c r="L657" s="226"/>
      <c r="M657" s="226"/>
      <c r="N657" s="226"/>
      <c r="O657" s="149" t="n">
        <v>46998</v>
      </c>
      <c r="P657" s="149" t="n">
        <v>49509</v>
      </c>
      <c r="Q657" s="149"/>
      <c r="R657" s="149"/>
      <c r="S657" s="149" t="n">
        <v>1</v>
      </c>
      <c r="T657" s="148" t="n">
        <f aca="false">(P657-O657)*S657</f>
        <v>2511</v>
      </c>
      <c r="U657" s="640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26" t="s">
        <v>727</v>
      </c>
      <c r="C658" s="188" t="n">
        <f aca="false">H658+E658</f>
        <v>3456.1</v>
      </c>
      <c r="D658" s="195"/>
      <c r="E658" s="188" t="n">
        <f aca="false">F658+G658</f>
        <v>226.1</v>
      </c>
      <c r="F658" s="188" t="n">
        <f aca="false">0.04*T658</f>
        <v>129.2</v>
      </c>
      <c r="G658" s="188" t="n">
        <f aca="false">0.03*T658</f>
        <v>96.9</v>
      </c>
      <c r="H658" s="188" t="n">
        <f aca="false">T658</f>
        <v>3230</v>
      </c>
      <c r="I658" s="188" t="n">
        <f aca="false">H658*0.5</f>
        <v>1615</v>
      </c>
      <c r="J658" s="162"/>
      <c r="K658" s="162"/>
      <c r="L658" s="162"/>
      <c r="M658" s="162"/>
      <c r="N658" s="162"/>
      <c r="O658" s="195" t="n">
        <v>116620</v>
      </c>
      <c r="P658" s="195" t="n">
        <v>119850</v>
      </c>
      <c r="Q658" s="466"/>
      <c r="R658" s="719"/>
      <c r="S658" s="195" t="n">
        <v>1</v>
      </c>
      <c r="T658" s="188" t="n">
        <f aca="false">(P658-O658)*S658</f>
        <v>3230</v>
      </c>
      <c r="U658" s="633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26"/>
      <c r="C659" s="188" t="n">
        <f aca="false">H659+E659</f>
        <v>408.74</v>
      </c>
      <c r="D659" s="195"/>
      <c r="E659" s="188" t="n">
        <f aca="false">F659+G659</f>
        <v>26.74</v>
      </c>
      <c r="F659" s="188" t="n">
        <f aca="false">0.04*T659</f>
        <v>15.28</v>
      </c>
      <c r="G659" s="188" t="n">
        <f aca="false">0.03*T659</f>
        <v>11.46</v>
      </c>
      <c r="H659" s="188" t="n">
        <f aca="false">T659</f>
        <v>382</v>
      </c>
      <c r="I659" s="188" t="n">
        <f aca="false">H659*0.5</f>
        <v>191</v>
      </c>
      <c r="J659" s="162"/>
      <c r="K659" s="162"/>
      <c r="L659" s="162"/>
      <c r="M659" s="162"/>
      <c r="N659" s="162"/>
      <c r="O659" s="195" t="n">
        <v>50728</v>
      </c>
      <c r="P659" s="195" t="n">
        <v>51110</v>
      </c>
      <c r="Q659" s="466"/>
      <c r="R659" s="719"/>
      <c r="S659" s="195" t="n">
        <v>1</v>
      </c>
      <c r="T659" s="188" t="n">
        <f aca="false">(P659-O659)*S659</f>
        <v>382</v>
      </c>
      <c r="U659" s="640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171.2</v>
      </c>
      <c r="D660" s="149"/>
      <c r="E660" s="148" t="n">
        <f aca="false">F660+G660</f>
        <v>11.2</v>
      </c>
      <c r="F660" s="148" t="n">
        <f aca="false">0.04*T660</f>
        <v>6.4</v>
      </c>
      <c r="G660" s="148" t="n">
        <f aca="false">0.03*T660</f>
        <v>4.8</v>
      </c>
      <c r="H660" s="148" t="n">
        <f aca="false">T660</f>
        <v>160</v>
      </c>
      <c r="I660" s="148" t="n">
        <f aca="false">H660*0.5</f>
        <v>80</v>
      </c>
      <c r="J660" s="162"/>
      <c r="K660" s="162"/>
      <c r="L660" s="162"/>
      <c r="M660" s="162"/>
      <c r="N660" s="162"/>
      <c r="O660" s="149" t="n">
        <v>15997</v>
      </c>
      <c r="P660" s="149" t="n">
        <v>16157</v>
      </c>
      <c r="Q660" s="466"/>
      <c r="R660" s="498"/>
      <c r="S660" s="149" t="n">
        <v>1</v>
      </c>
      <c r="T660" s="148" t="n">
        <f aca="false">(P660-O660)*S660</f>
        <v>160</v>
      </c>
      <c r="U660" s="640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291.04</v>
      </c>
      <c r="D661" s="149"/>
      <c r="E661" s="148" t="n">
        <f aca="false">F661+G661</f>
        <v>19.04</v>
      </c>
      <c r="F661" s="148" t="n">
        <f aca="false">0.04*T661</f>
        <v>10.88</v>
      </c>
      <c r="G661" s="148" t="n">
        <f aca="false">0.03*T661</f>
        <v>8.16</v>
      </c>
      <c r="H661" s="148" t="n">
        <f aca="false">T661</f>
        <v>272</v>
      </c>
      <c r="I661" s="148" t="n">
        <f aca="false">H661*0.5</f>
        <v>136</v>
      </c>
      <c r="J661" s="162"/>
      <c r="K661" s="162"/>
      <c r="L661" s="162"/>
      <c r="M661" s="162"/>
      <c r="N661" s="162"/>
      <c r="O661" s="149" t="n">
        <v>18556</v>
      </c>
      <c r="P661" s="149" t="n">
        <v>18828</v>
      </c>
      <c r="Q661" s="466"/>
      <c r="R661" s="498"/>
      <c r="S661" s="149" t="n">
        <v>1</v>
      </c>
      <c r="T661" s="148" t="n">
        <f aca="false">(P661-O661)*S661</f>
        <v>272</v>
      </c>
      <c r="U661" s="640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262.15</v>
      </c>
      <c r="D662" s="149"/>
      <c r="E662" s="148" t="n">
        <f aca="false">F662+G662</f>
        <v>17.15</v>
      </c>
      <c r="F662" s="148" t="n">
        <f aca="false">0.04*T662</f>
        <v>9.8</v>
      </c>
      <c r="G662" s="148" t="n">
        <f aca="false">0.03*T662</f>
        <v>7.35</v>
      </c>
      <c r="H662" s="148" t="n">
        <f aca="false">T662</f>
        <v>245</v>
      </c>
      <c r="I662" s="148" t="n">
        <f aca="false">H662*0.5</f>
        <v>122.5</v>
      </c>
      <c r="J662" s="162"/>
      <c r="K662" s="162"/>
      <c r="L662" s="162"/>
      <c r="M662" s="162"/>
      <c r="N662" s="162"/>
      <c r="O662" s="149" t="n">
        <v>18396</v>
      </c>
      <c r="P662" s="149" t="n">
        <v>18641</v>
      </c>
      <c r="Q662" s="466"/>
      <c r="R662" s="498"/>
      <c r="S662" s="149" t="n">
        <v>1</v>
      </c>
      <c r="T662" s="148" t="n">
        <f aca="false">(P662-O662)*S662</f>
        <v>245</v>
      </c>
      <c r="U662" s="640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297.46</v>
      </c>
      <c r="D663" s="149"/>
      <c r="E663" s="148" t="n">
        <f aca="false">F663+G663</f>
        <v>19.46</v>
      </c>
      <c r="F663" s="148" t="n">
        <f aca="false">0.04*T663</f>
        <v>11.12</v>
      </c>
      <c r="G663" s="148" t="n">
        <f aca="false">0.03*T663</f>
        <v>8.34</v>
      </c>
      <c r="H663" s="148" t="n">
        <f aca="false">T663</f>
        <v>278</v>
      </c>
      <c r="I663" s="148" t="n">
        <f aca="false">H663*0.5</f>
        <v>139</v>
      </c>
      <c r="J663" s="162"/>
      <c r="K663" s="162"/>
      <c r="L663" s="162"/>
      <c r="M663" s="162"/>
      <c r="N663" s="162"/>
      <c r="O663" s="149" t="n">
        <v>21813</v>
      </c>
      <c r="P663" s="149" t="n">
        <v>22091</v>
      </c>
      <c r="Q663" s="466"/>
      <c r="R663" s="498"/>
      <c r="S663" s="149" t="n">
        <v>1</v>
      </c>
      <c r="T663" s="148" t="n">
        <f aca="false">(P663-O663)*S663</f>
        <v>278</v>
      </c>
      <c r="U663" s="640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215.07</v>
      </c>
      <c r="D664" s="149"/>
      <c r="E664" s="148" t="n">
        <f aca="false">F664+G664</f>
        <v>14.07</v>
      </c>
      <c r="F664" s="148" t="n">
        <f aca="false">0.04*T664</f>
        <v>8.04</v>
      </c>
      <c r="G664" s="148" t="n">
        <f aca="false">0.03*T664</f>
        <v>6.03</v>
      </c>
      <c r="H664" s="148" t="n">
        <f aca="false">T664</f>
        <v>201</v>
      </c>
      <c r="I664" s="148" t="n">
        <f aca="false">H664*0.5</f>
        <v>100.5</v>
      </c>
      <c r="J664" s="162"/>
      <c r="K664" s="162"/>
      <c r="L664" s="162"/>
      <c r="M664" s="162"/>
      <c r="N664" s="162"/>
      <c r="O664" s="149" t="n">
        <v>21184</v>
      </c>
      <c r="P664" s="149" t="n">
        <v>21385</v>
      </c>
      <c r="Q664" s="466"/>
      <c r="R664" s="498"/>
      <c r="S664" s="149" t="n">
        <v>1</v>
      </c>
      <c r="T664" s="148" t="n">
        <f aca="false">(P664-O664)*S664</f>
        <v>201</v>
      </c>
      <c r="U664" s="640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535</v>
      </c>
      <c r="D665" s="149"/>
      <c r="E665" s="148" t="n">
        <f aca="false">F665+G665</f>
        <v>35</v>
      </c>
      <c r="F665" s="148" t="n">
        <f aca="false">0.04*T665</f>
        <v>20</v>
      </c>
      <c r="G665" s="148" t="n">
        <f aca="false">0.03*T665</f>
        <v>15</v>
      </c>
      <c r="H665" s="148" t="n">
        <f aca="false">T665</f>
        <v>500</v>
      </c>
      <c r="I665" s="148" t="n">
        <f aca="false">H665*0.5</f>
        <v>250</v>
      </c>
      <c r="J665" s="162"/>
      <c r="K665" s="162"/>
      <c r="L665" s="162"/>
      <c r="M665" s="162"/>
      <c r="N665" s="162"/>
      <c r="O665" s="149" t="n">
        <v>36950</v>
      </c>
      <c r="P665" s="149" t="n">
        <v>37450</v>
      </c>
      <c r="Q665" s="466"/>
      <c r="R665" s="498"/>
      <c r="S665" s="149" t="n">
        <v>1</v>
      </c>
      <c r="T665" s="148" t="n">
        <f aca="false">(P665-O665)*S665</f>
        <v>500</v>
      </c>
      <c r="U665" s="640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165.85</v>
      </c>
      <c r="D666" s="149"/>
      <c r="E666" s="148" t="n">
        <f aca="false">F666+G666</f>
        <v>10.85</v>
      </c>
      <c r="F666" s="148" t="n">
        <f aca="false">0.04*T666</f>
        <v>6.2</v>
      </c>
      <c r="G666" s="148" t="n">
        <f aca="false">0.03*T666</f>
        <v>4.65</v>
      </c>
      <c r="H666" s="148" t="n">
        <f aca="false">T666</f>
        <v>155</v>
      </c>
      <c r="I666" s="148" t="n">
        <f aca="false">H666*0.5</f>
        <v>77.5</v>
      </c>
      <c r="J666" s="162"/>
      <c r="K666" s="162"/>
      <c r="L666" s="162"/>
      <c r="M666" s="162"/>
      <c r="N666" s="162"/>
      <c r="O666" s="149" t="n">
        <v>9890</v>
      </c>
      <c r="P666" s="149" t="n">
        <v>10045</v>
      </c>
      <c r="Q666" s="466"/>
      <c r="R666" s="498"/>
      <c r="S666" s="149" t="n">
        <v>1</v>
      </c>
      <c r="T666" s="148" t="n">
        <f aca="false">(P666-O666)*S666</f>
        <v>155</v>
      </c>
      <c r="U666" s="640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1287.21</v>
      </c>
      <c r="D667" s="149"/>
      <c r="E667" s="148" t="n">
        <f aca="false">F667+G667</f>
        <v>84.21</v>
      </c>
      <c r="F667" s="148" t="n">
        <f aca="false">0.04*T667</f>
        <v>48.12</v>
      </c>
      <c r="G667" s="148" t="n">
        <f aca="false">0.03*T667</f>
        <v>36.09</v>
      </c>
      <c r="H667" s="148" t="n">
        <f aca="false">T667</f>
        <v>1203</v>
      </c>
      <c r="I667" s="148" t="n">
        <f aca="false">H667*0.5</f>
        <v>601.5</v>
      </c>
      <c r="J667" s="162"/>
      <c r="K667" s="162"/>
      <c r="L667" s="162"/>
      <c r="M667" s="162"/>
      <c r="N667" s="162"/>
      <c r="O667" s="149" t="n">
        <v>90944</v>
      </c>
      <c r="P667" s="149" t="n">
        <v>92147</v>
      </c>
      <c r="Q667" s="466"/>
      <c r="R667" s="498"/>
      <c r="S667" s="149" t="n">
        <v>1</v>
      </c>
      <c r="T667" s="148" t="n">
        <f aca="false">(P667-O667)*S667</f>
        <v>1203</v>
      </c>
      <c r="U667" s="640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569.24</v>
      </c>
      <c r="D668" s="149"/>
      <c r="E668" s="148" t="n">
        <f aca="false">F668+G668</f>
        <v>37.24</v>
      </c>
      <c r="F668" s="148" t="n">
        <f aca="false">0.04*T668</f>
        <v>21.28</v>
      </c>
      <c r="G668" s="148" t="n">
        <f aca="false">0.03*T668</f>
        <v>15.96</v>
      </c>
      <c r="H668" s="148" t="n">
        <f aca="false">T668</f>
        <v>532</v>
      </c>
      <c r="I668" s="148" t="n">
        <f aca="false">H668*0.5</f>
        <v>266</v>
      </c>
      <c r="J668" s="162"/>
      <c r="K668" s="162"/>
      <c r="L668" s="162"/>
      <c r="M668" s="162"/>
      <c r="N668" s="162"/>
      <c r="O668" s="149" t="n">
        <v>42368</v>
      </c>
      <c r="P668" s="149" t="n">
        <v>42900</v>
      </c>
      <c r="Q668" s="466"/>
      <c r="R668" s="498"/>
      <c r="S668" s="149" t="n">
        <v>1</v>
      </c>
      <c r="T668" s="148" t="n">
        <f aca="false">(P668-O668)*S668</f>
        <v>532</v>
      </c>
      <c r="U668" s="640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123.05</v>
      </c>
      <c r="D669" s="149"/>
      <c r="E669" s="148" t="n">
        <f aca="false">F669+G669</f>
        <v>8.05</v>
      </c>
      <c r="F669" s="148" t="n">
        <f aca="false">0.04*T669</f>
        <v>4.6</v>
      </c>
      <c r="G669" s="148" t="n">
        <f aca="false">0.03*T669</f>
        <v>3.45</v>
      </c>
      <c r="H669" s="148" t="n">
        <f aca="false">T669</f>
        <v>115</v>
      </c>
      <c r="I669" s="148" t="n">
        <f aca="false">H669*0.5</f>
        <v>57.5</v>
      </c>
      <c r="J669" s="162"/>
      <c r="K669" s="162"/>
      <c r="L669" s="162"/>
      <c r="M669" s="162"/>
      <c r="N669" s="162"/>
      <c r="O669" s="149" t="n">
        <v>9525</v>
      </c>
      <c r="P669" s="149" t="n">
        <v>9640</v>
      </c>
      <c r="Q669" s="466"/>
      <c r="R669" s="498"/>
      <c r="S669" s="149" t="n">
        <v>1</v>
      </c>
      <c r="T669" s="148" t="n">
        <f aca="false">(P669-O669)*S669</f>
        <v>115</v>
      </c>
      <c r="U669" s="640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573.52</v>
      </c>
      <c r="D671" s="149"/>
      <c r="E671" s="148" t="n">
        <f aca="false">F671+G671</f>
        <v>37.52</v>
      </c>
      <c r="F671" s="148" t="n">
        <f aca="false">0.04*T671</f>
        <v>21.44</v>
      </c>
      <c r="G671" s="148" t="n">
        <f aca="false">0.03*T671</f>
        <v>16.08</v>
      </c>
      <c r="H671" s="148" t="n">
        <f aca="false">T671</f>
        <v>536</v>
      </c>
      <c r="I671" s="148" t="n">
        <f aca="false">H671*0.5</f>
        <v>268</v>
      </c>
      <c r="J671" s="162"/>
      <c r="K671" s="162"/>
      <c r="L671" s="162"/>
      <c r="M671" s="162"/>
      <c r="N671" s="162"/>
      <c r="O671" s="149" t="n">
        <v>24401</v>
      </c>
      <c r="P671" s="149" t="n">
        <v>24937</v>
      </c>
      <c r="Q671" s="466"/>
      <c r="R671" s="498"/>
      <c r="S671" s="149" t="n">
        <v>1</v>
      </c>
      <c r="T671" s="148" t="n">
        <f aca="false">(P671-O671)*S671</f>
        <v>536</v>
      </c>
      <c r="U671" s="640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1274.37</v>
      </c>
      <c r="D672" s="149"/>
      <c r="E672" s="148" t="n">
        <f aca="false">F672+G672</f>
        <v>83.37</v>
      </c>
      <c r="F672" s="148" t="n">
        <f aca="false">0.04*T672</f>
        <v>47.64</v>
      </c>
      <c r="G672" s="148" t="n">
        <f aca="false">0.03*T672</f>
        <v>35.73</v>
      </c>
      <c r="H672" s="148" t="n">
        <f aca="false">T672</f>
        <v>1191</v>
      </c>
      <c r="I672" s="148" t="n">
        <f aca="false">H672*0.5</f>
        <v>595.5</v>
      </c>
      <c r="J672" s="162"/>
      <c r="K672" s="162"/>
      <c r="L672" s="162"/>
      <c r="M672" s="162"/>
      <c r="N672" s="162"/>
      <c r="O672" s="149" t="n">
        <v>13128</v>
      </c>
      <c r="P672" s="149" t="n">
        <v>14319</v>
      </c>
      <c r="Q672" s="466"/>
      <c r="R672" s="498"/>
      <c r="S672" s="149" t="n">
        <v>1</v>
      </c>
      <c r="T672" s="148" t="n">
        <f aca="false">(P672-O672)*S672</f>
        <v>1191</v>
      </c>
      <c r="U672" s="640" t="s">
        <v>1061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307.09</v>
      </c>
      <c r="D673" s="149"/>
      <c r="E673" s="148" t="n">
        <f aca="false">F673+G673</f>
        <v>20.09</v>
      </c>
      <c r="F673" s="148" t="n">
        <f aca="false">0.04*T673</f>
        <v>11.48</v>
      </c>
      <c r="G673" s="148" t="n">
        <f aca="false">0.03*T673</f>
        <v>8.61</v>
      </c>
      <c r="H673" s="148" t="n">
        <f aca="false">T673</f>
        <v>287</v>
      </c>
      <c r="I673" s="148" t="n">
        <f aca="false">H673*0.5</f>
        <v>143.5</v>
      </c>
      <c r="J673" s="162"/>
      <c r="K673" s="162"/>
      <c r="L673" s="162"/>
      <c r="M673" s="162"/>
      <c r="N673" s="162"/>
      <c r="O673" s="149" t="n">
        <v>17071</v>
      </c>
      <c r="P673" s="149" t="n">
        <v>17358</v>
      </c>
      <c r="Q673" s="466"/>
      <c r="R673" s="498"/>
      <c r="S673" s="149" t="n">
        <v>1</v>
      </c>
      <c r="T673" s="148" t="n">
        <f aca="false">(P673-O673)*S673</f>
        <v>287</v>
      </c>
      <c r="U673" s="640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377.71</v>
      </c>
      <c r="D674" s="149"/>
      <c r="E674" s="148" t="n">
        <f aca="false">F674+G674</f>
        <v>24.71</v>
      </c>
      <c r="F674" s="148" t="n">
        <f aca="false">0.04*T674</f>
        <v>14.12</v>
      </c>
      <c r="G674" s="148" t="n">
        <f aca="false">0.03*T674</f>
        <v>10.59</v>
      </c>
      <c r="H674" s="148" t="n">
        <f aca="false">T674</f>
        <v>353</v>
      </c>
      <c r="I674" s="148" t="n">
        <f aca="false">H674*0.5</f>
        <v>176.5</v>
      </c>
      <c r="J674" s="162"/>
      <c r="K674" s="162"/>
      <c r="L674" s="162"/>
      <c r="M674" s="162"/>
      <c r="N674" s="162"/>
      <c r="O674" s="149" t="n">
        <v>45722</v>
      </c>
      <c r="P674" s="149" t="n">
        <v>46075</v>
      </c>
      <c r="Q674" s="466"/>
      <c r="R674" s="498"/>
      <c r="S674" s="149" t="n">
        <v>1</v>
      </c>
      <c r="T674" s="148" t="n">
        <f aca="false">(P674-O674)*S674</f>
        <v>353</v>
      </c>
      <c r="U674" s="640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423.72</v>
      </c>
      <c r="D675" s="149"/>
      <c r="E675" s="148" t="n">
        <f aca="false">F675+G675</f>
        <v>27.72</v>
      </c>
      <c r="F675" s="148" t="n">
        <f aca="false">0.04*T675</f>
        <v>15.84</v>
      </c>
      <c r="G675" s="148" t="n">
        <f aca="false">0.03*T675</f>
        <v>11.88</v>
      </c>
      <c r="H675" s="148" t="n">
        <f aca="false">T675</f>
        <v>396</v>
      </c>
      <c r="I675" s="148" t="n">
        <f aca="false">H675*0.5</f>
        <v>198</v>
      </c>
      <c r="J675" s="162"/>
      <c r="K675" s="162"/>
      <c r="L675" s="162"/>
      <c r="M675" s="162"/>
      <c r="N675" s="162"/>
      <c r="O675" s="149" t="n">
        <v>24377</v>
      </c>
      <c r="P675" s="149" t="n">
        <v>24773</v>
      </c>
      <c r="Q675" s="466"/>
      <c r="R675" s="498"/>
      <c r="S675" s="149" t="n">
        <v>1</v>
      </c>
      <c r="T675" s="148" t="n">
        <f aca="false">(P675-O675)*S675</f>
        <v>396</v>
      </c>
      <c r="U675" s="640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455.82</v>
      </c>
      <c r="D676" s="149"/>
      <c r="E676" s="148" t="n">
        <f aca="false">F676+G676</f>
        <v>29.82</v>
      </c>
      <c r="F676" s="148" t="n">
        <f aca="false">0.04*T676</f>
        <v>17.04</v>
      </c>
      <c r="G676" s="148" t="n">
        <f aca="false">0.03*T676</f>
        <v>12.78</v>
      </c>
      <c r="H676" s="148" t="n">
        <f aca="false">T676</f>
        <v>426</v>
      </c>
      <c r="I676" s="148" t="n">
        <f aca="false">H676*0.5</f>
        <v>213</v>
      </c>
      <c r="J676" s="162"/>
      <c r="K676" s="162"/>
      <c r="L676" s="162"/>
      <c r="M676" s="162"/>
      <c r="N676" s="162"/>
      <c r="O676" s="149" t="n">
        <v>35747</v>
      </c>
      <c r="P676" s="149" t="n">
        <v>36173</v>
      </c>
      <c r="Q676" s="466"/>
      <c r="R676" s="498"/>
      <c r="S676" s="149" t="n">
        <v>1</v>
      </c>
      <c r="T676" s="148" t="n">
        <f aca="false">(P676-O676)*S676</f>
        <v>426</v>
      </c>
      <c r="U676" s="640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1124.57</v>
      </c>
      <c r="D678" s="149"/>
      <c r="E678" s="148" t="n">
        <f aca="false">F678+G678</f>
        <v>73.57</v>
      </c>
      <c r="F678" s="148" t="n">
        <f aca="false">0.04*T678</f>
        <v>42.04</v>
      </c>
      <c r="G678" s="148" t="n">
        <f aca="false">0.03*T678</f>
        <v>31.53</v>
      </c>
      <c r="H678" s="148" t="n">
        <f aca="false">T678</f>
        <v>1051</v>
      </c>
      <c r="I678" s="148" t="n">
        <f aca="false">H678*0.5</f>
        <v>525.5</v>
      </c>
      <c r="J678" s="162"/>
      <c r="K678" s="162"/>
      <c r="L678" s="162"/>
      <c r="M678" s="162"/>
      <c r="N678" s="162"/>
      <c r="O678" s="149" t="n">
        <v>59894</v>
      </c>
      <c r="P678" s="149" t="n">
        <v>60945</v>
      </c>
      <c r="Q678" s="466"/>
      <c r="R678" s="498"/>
      <c r="S678" s="149" t="n">
        <v>1</v>
      </c>
      <c r="T678" s="148" t="n">
        <f aca="false">(P678-O678)*S678</f>
        <v>1051</v>
      </c>
      <c r="U678" s="640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1529.03</v>
      </c>
      <c r="D679" s="148"/>
      <c r="E679" s="148" t="n">
        <f aca="false">F679+G679</f>
        <v>100.03</v>
      </c>
      <c r="F679" s="148" t="n">
        <f aca="false">0.04*H679</f>
        <v>57.16</v>
      </c>
      <c r="G679" s="148" t="n">
        <f aca="false">0.03*H679</f>
        <v>42.87</v>
      </c>
      <c r="H679" s="148" t="n">
        <f aca="false">T679</f>
        <v>1429</v>
      </c>
      <c r="I679" s="148" t="n">
        <f aca="false">0.5*C679</f>
        <v>764.515</v>
      </c>
      <c r="J679" s="25"/>
      <c r="K679" s="25"/>
      <c r="L679" s="25"/>
      <c r="M679" s="25"/>
      <c r="N679" s="25"/>
      <c r="O679" s="148" t="n">
        <v>75276</v>
      </c>
      <c r="P679" s="148" t="n">
        <v>76705</v>
      </c>
      <c r="Q679" s="204"/>
      <c r="R679" s="652"/>
      <c r="S679" s="148" t="n">
        <v>1</v>
      </c>
      <c r="T679" s="148" t="n">
        <f aca="false">(P679-O679)*S679</f>
        <v>1429</v>
      </c>
      <c r="U679" s="640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1069</v>
      </c>
      <c r="C680" s="148" t="n">
        <f aca="false">H680+E680</f>
        <v>1808.3</v>
      </c>
      <c r="D680" s="149"/>
      <c r="E680" s="148" t="n">
        <f aca="false">F680+G680</f>
        <v>118.3</v>
      </c>
      <c r="F680" s="148" t="n">
        <f aca="false">0.04*T680</f>
        <v>67.6</v>
      </c>
      <c r="G680" s="148" t="n">
        <f aca="false">0.03*T680</f>
        <v>50.7</v>
      </c>
      <c r="H680" s="148" t="n">
        <f aca="false">T680</f>
        <v>1690</v>
      </c>
      <c r="I680" s="148" t="n">
        <f aca="false">H680*0.5</f>
        <v>845</v>
      </c>
      <c r="J680" s="162"/>
      <c r="K680" s="162"/>
      <c r="L680" s="162"/>
      <c r="M680" s="162"/>
      <c r="N680" s="162"/>
      <c r="O680" s="149" t="n">
        <v>44547</v>
      </c>
      <c r="P680" s="149" t="n">
        <v>46237</v>
      </c>
      <c r="Q680" s="466"/>
      <c r="R680" s="498"/>
      <c r="S680" s="149" t="n">
        <v>1</v>
      </c>
      <c r="T680" s="148" t="n">
        <f aca="false">(P680-O680)*S680</f>
        <v>1690</v>
      </c>
      <c r="U680" s="640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721.18</v>
      </c>
      <c r="D681" s="149"/>
      <c r="E681" s="148" t="n">
        <f aca="false">F681+G681</f>
        <v>47.18</v>
      </c>
      <c r="F681" s="148" t="n">
        <f aca="false">0.04*T681</f>
        <v>26.96</v>
      </c>
      <c r="G681" s="148" t="n">
        <f aca="false">0.03*T681</f>
        <v>20.22</v>
      </c>
      <c r="H681" s="148" t="n">
        <f aca="false">T681</f>
        <v>674</v>
      </c>
      <c r="I681" s="148" t="n">
        <f aca="false">H681*0.5</f>
        <v>337</v>
      </c>
      <c r="J681" s="162"/>
      <c r="K681" s="162"/>
      <c r="L681" s="162"/>
      <c r="M681" s="162"/>
      <c r="N681" s="162"/>
      <c r="O681" s="149" t="n">
        <v>56320</v>
      </c>
      <c r="P681" s="149" t="n">
        <v>56994</v>
      </c>
      <c r="Q681" s="466"/>
      <c r="R681" s="498"/>
      <c r="S681" s="149" t="n">
        <v>1</v>
      </c>
      <c r="T681" s="148" t="n">
        <f aca="false">(P681-O681)*S681</f>
        <v>674</v>
      </c>
      <c r="U681" s="640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1105.31</v>
      </c>
      <c r="D682" s="149"/>
      <c r="E682" s="148" t="n">
        <f aca="false">F682+G682</f>
        <v>72.31</v>
      </c>
      <c r="F682" s="148" t="n">
        <f aca="false">0.04*T682</f>
        <v>41.32</v>
      </c>
      <c r="G682" s="148" t="n">
        <f aca="false">0.03*T682</f>
        <v>30.99</v>
      </c>
      <c r="H682" s="148" t="n">
        <f aca="false">T682</f>
        <v>1033</v>
      </c>
      <c r="I682" s="148" t="n">
        <f aca="false">H682*0.5</f>
        <v>516.5</v>
      </c>
      <c r="J682" s="162"/>
      <c r="K682" s="162"/>
      <c r="L682" s="162"/>
      <c r="M682" s="162"/>
      <c r="N682" s="162"/>
      <c r="O682" s="149" t="n">
        <v>179028</v>
      </c>
      <c r="P682" s="149" t="n">
        <v>180061</v>
      </c>
      <c r="Q682" s="466"/>
      <c r="R682" s="498"/>
      <c r="S682" s="149" t="n">
        <v>1</v>
      </c>
      <c r="T682" s="148" t="n">
        <f aca="false">(P682-O682)*S682</f>
        <v>1033</v>
      </c>
      <c r="U682" s="640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481.5</v>
      </c>
      <c r="D683" s="149"/>
      <c r="E683" s="148" t="n">
        <f aca="false">F683+G683</f>
        <v>31.5</v>
      </c>
      <c r="F683" s="148" t="n">
        <f aca="false">0.04*T683</f>
        <v>18</v>
      </c>
      <c r="G683" s="148" t="n">
        <f aca="false">0.03*T683</f>
        <v>13.5</v>
      </c>
      <c r="H683" s="148" t="n">
        <f aca="false">T683</f>
        <v>450</v>
      </c>
      <c r="I683" s="148" t="n">
        <f aca="false">H683*0.5</f>
        <v>225</v>
      </c>
      <c r="J683" s="25"/>
      <c r="K683" s="25"/>
      <c r="L683" s="25"/>
      <c r="M683" s="25"/>
      <c r="N683" s="25"/>
      <c r="O683" s="148" t="n">
        <v>58716</v>
      </c>
      <c r="P683" s="148" t="n">
        <v>59166</v>
      </c>
      <c r="Q683" s="463"/>
      <c r="R683" s="498"/>
      <c r="S683" s="239" t="n">
        <v>1</v>
      </c>
      <c r="T683" s="148" t="n">
        <f aca="false">(P683-O683)*S683</f>
        <v>450</v>
      </c>
      <c r="U683" s="640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426.93</v>
      </c>
      <c r="D684" s="149"/>
      <c r="E684" s="148" t="n">
        <f aca="false">F684+G684</f>
        <v>27.93</v>
      </c>
      <c r="F684" s="148" t="n">
        <f aca="false">0.04*T684</f>
        <v>15.96</v>
      </c>
      <c r="G684" s="148" t="n">
        <f aca="false">0.03*T684</f>
        <v>11.97</v>
      </c>
      <c r="H684" s="148" t="n">
        <f aca="false">T684</f>
        <v>399</v>
      </c>
      <c r="I684" s="148" t="n">
        <f aca="false">H684*0.5</f>
        <v>199.5</v>
      </c>
      <c r="J684" s="25"/>
      <c r="K684" s="25"/>
      <c r="L684" s="25"/>
      <c r="M684" s="25"/>
      <c r="N684" s="25"/>
      <c r="O684" s="148" t="n">
        <v>33637</v>
      </c>
      <c r="P684" s="148" t="n">
        <v>34036</v>
      </c>
      <c r="Q684" s="463"/>
      <c r="R684" s="498"/>
      <c r="S684" s="239" t="n">
        <v>1</v>
      </c>
      <c r="T684" s="148" t="n">
        <f aca="false">(P684-O684)*S684</f>
        <v>399</v>
      </c>
      <c r="U684" s="640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404.46</v>
      </c>
      <c r="D685" s="149"/>
      <c r="E685" s="148" t="n">
        <f aca="false">F685+G685</f>
        <v>26.46</v>
      </c>
      <c r="F685" s="148" t="n">
        <f aca="false">0.04*T685</f>
        <v>15.12</v>
      </c>
      <c r="G685" s="148" t="n">
        <f aca="false">0.03*T685</f>
        <v>11.34</v>
      </c>
      <c r="H685" s="148" t="n">
        <f aca="false">T685</f>
        <v>378</v>
      </c>
      <c r="I685" s="148" t="n">
        <f aca="false">H685*0.5</f>
        <v>189</v>
      </c>
      <c r="J685" s="25"/>
      <c r="K685" s="25"/>
      <c r="L685" s="25"/>
      <c r="M685" s="25"/>
      <c r="N685" s="25"/>
      <c r="O685" s="148" t="n">
        <v>17047</v>
      </c>
      <c r="P685" s="148" t="n">
        <v>17425</v>
      </c>
      <c r="Q685" s="463"/>
      <c r="R685" s="498"/>
      <c r="S685" s="239" t="n">
        <v>1</v>
      </c>
      <c r="T685" s="148" t="n">
        <f aca="false">(P685-O685)*S685</f>
        <v>378</v>
      </c>
      <c r="U685" s="640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 t="s">
        <v>1076</v>
      </c>
      <c r="C686" s="148" t="n">
        <f aca="false">H686+E686</f>
        <v>1210.17</v>
      </c>
      <c r="D686" s="149"/>
      <c r="E686" s="148" t="n">
        <f aca="false">F686+G686</f>
        <v>79.17</v>
      </c>
      <c r="F686" s="148" t="n">
        <f aca="false">0.04*T686</f>
        <v>45.24</v>
      </c>
      <c r="G686" s="148" t="n">
        <f aca="false">0.03*T686</f>
        <v>33.93</v>
      </c>
      <c r="H686" s="148" t="n">
        <f aca="false">T686</f>
        <v>1131</v>
      </c>
      <c r="I686" s="148" t="n">
        <f aca="false">H686*0.5</f>
        <v>565.5</v>
      </c>
      <c r="J686" s="25"/>
      <c r="K686" s="25"/>
      <c r="L686" s="25"/>
      <c r="M686" s="25"/>
      <c r="N686" s="25"/>
      <c r="O686" s="148" t="n">
        <v>243501</v>
      </c>
      <c r="P686" s="148" t="n">
        <v>244632</v>
      </c>
      <c r="Q686" s="463"/>
      <c r="R686" s="498"/>
      <c r="S686" s="239" t="n">
        <v>1</v>
      </c>
      <c r="T686" s="148" t="n">
        <f aca="false">(P686-O686)*S686</f>
        <v>1131</v>
      </c>
      <c r="U686" s="640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640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640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720.11</v>
      </c>
      <c r="D689" s="149"/>
      <c r="E689" s="148" t="n">
        <f aca="false">F689+G689</f>
        <v>47.11</v>
      </c>
      <c r="F689" s="148" t="n">
        <f aca="false">0.04*T689</f>
        <v>26.92</v>
      </c>
      <c r="G689" s="148" t="n">
        <f aca="false">0.03*T689</f>
        <v>20.19</v>
      </c>
      <c r="H689" s="148" t="n">
        <f aca="false">T689</f>
        <v>673</v>
      </c>
      <c r="I689" s="148" t="n">
        <f aca="false">H689*0.5</f>
        <v>336.5</v>
      </c>
      <c r="J689" s="25"/>
      <c r="K689" s="25"/>
      <c r="L689" s="25"/>
      <c r="M689" s="25"/>
      <c r="N689" s="25"/>
      <c r="O689" s="148" t="n">
        <v>43618</v>
      </c>
      <c r="P689" s="148" t="n">
        <v>44291</v>
      </c>
      <c r="Q689" s="463"/>
      <c r="R689" s="498"/>
      <c r="S689" s="239" t="n">
        <v>1</v>
      </c>
      <c r="T689" s="148" t="n">
        <f aca="false">(P689-O689)*S689</f>
        <v>673</v>
      </c>
      <c r="U689" s="640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26" t="s">
        <v>786</v>
      </c>
      <c r="C692" s="148" t="n">
        <f aca="false">H692+E692</f>
        <v>2148.56</v>
      </c>
      <c r="D692" s="149"/>
      <c r="E692" s="148" t="n">
        <f aca="false">F692+G692</f>
        <v>140.56</v>
      </c>
      <c r="F692" s="148" t="n">
        <f aca="false">0.04*T692</f>
        <v>80.32</v>
      </c>
      <c r="G692" s="148" t="n">
        <f aca="false">0.03*T692</f>
        <v>60.24</v>
      </c>
      <c r="H692" s="148" t="n">
        <f aca="false">T692</f>
        <v>2008</v>
      </c>
      <c r="I692" s="148" t="n">
        <f aca="false">H692*0.5</f>
        <v>1004</v>
      </c>
      <c r="J692" s="25"/>
      <c r="K692" s="25"/>
      <c r="L692" s="25"/>
      <c r="M692" s="25"/>
      <c r="N692" s="25"/>
      <c r="O692" s="148" t="n">
        <v>25237</v>
      </c>
      <c r="P692" s="148" t="n">
        <v>27245</v>
      </c>
      <c r="Q692" s="463"/>
      <c r="R692" s="498"/>
      <c r="S692" s="239" t="n">
        <v>1</v>
      </c>
      <c r="T692" s="148" t="n">
        <f aca="false">(P692-O692)*S692</f>
        <v>2008</v>
      </c>
      <c r="U692" s="640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26"/>
      <c r="C693" s="148" t="n">
        <f aca="false">H693+E693</f>
        <v>1913.16</v>
      </c>
      <c r="D693" s="149"/>
      <c r="E693" s="148" t="n">
        <f aca="false">F693+G693</f>
        <v>125.16</v>
      </c>
      <c r="F693" s="148" t="n">
        <f aca="false">0.04*T693</f>
        <v>71.52</v>
      </c>
      <c r="G693" s="148" t="n">
        <f aca="false">0.03*T693</f>
        <v>53.64</v>
      </c>
      <c r="H693" s="148" t="n">
        <f aca="false">T693</f>
        <v>1788</v>
      </c>
      <c r="I693" s="148" t="n">
        <f aca="false">H693*0.5</f>
        <v>894</v>
      </c>
      <c r="J693" s="25"/>
      <c r="K693" s="25"/>
      <c r="L693" s="25"/>
      <c r="M693" s="25"/>
      <c r="N693" s="25"/>
      <c r="O693" s="148" t="n">
        <v>34620</v>
      </c>
      <c r="P693" s="148" t="n">
        <v>36408</v>
      </c>
      <c r="Q693" s="463"/>
      <c r="R693" s="498"/>
      <c r="S693" s="239" t="n">
        <v>1</v>
      </c>
      <c r="T693" s="148" t="n">
        <f aca="false">(P693-O693)*S693</f>
        <v>1788</v>
      </c>
      <c r="U693" s="640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9724.16</v>
      </c>
      <c r="D694" s="149"/>
      <c r="E694" s="148" t="n">
        <f aca="false">F694+G694</f>
        <v>636.16</v>
      </c>
      <c r="F694" s="148" t="n">
        <f aca="false">0.04*T694</f>
        <v>363.52</v>
      </c>
      <c r="G694" s="148" t="n">
        <f aca="false">0.03*T694</f>
        <v>272.64</v>
      </c>
      <c r="H694" s="148" t="n">
        <f aca="false">T694</f>
        <v>9088</v>
      </c>
      <c r="I694" s="148" t="n">
        <f aca="false">H694*0.5</f>
        <v>4544</v>
      </c>
      <c r="J694" s="25"/>
      <c r="K694" s="25"/>
      <c r="L694" s="25"/>
      <c r="M694" s="25"/>
      <c r="N694" s="25"/>
      <c r="O694" s="148" t="n">
        <v>100086</v>
      </c>
      <c r="P694" s="148" t="n">
        <v>109174</v>
      </c>
      <c r="Q694" s="463"/>
      <c r="R694" s="498"/>
      <c r="S694" s="239" t="n">
        <v>1</v>
      </c>
      <c r="T694" s="148" t="n">
        <f aca="false">(P694-O694)*S694</f>
        <v>9088</v>
      </c>
      <c r="U694" s="640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31.03</v>
      </c>
      <c r="D696" s="149"/>
      <c r="E696" s="148" t="n">
        <f aca="false">F696+G696</f>
        <v>2.03</v>
      </c>
      <c r="F696" s="148" t="n">
        <f aca="false">0.04*T696</f>
        <v>1.16</v>
      </c>
      <c r="G696" s="148" t="n">
        <f aca="false">0.03*T696</f>
        <v>0.87</v>
      </c>
      <c r="H696" s="148" t="n">
        <f aca="false">T696</f>
        <v>29</v>
      </c>
      <c r="I696" s="148" t="n">
        <f aca="false">H696*0.5</f>
        <v>14.5</v>
      </c>
      <c r="J696" s="25"/>
      <c r="K696" s="25"/>
      <c r="L696" s="25"/>
      <c r="M696" s="25"/>
      <c r="N696" s="25"/>
      <c r="O696" s="148" t="n">
        <v>65410</v>
      </c>
      <c r="P696" s="148" t="n">
        <v>65889</v>
      </c>
      <c r="Q696" s="463"/>
      <c r="R696" s="498"/>
      <c r="S696" s="239" t="n">
        <v>1</v>
      </c>
      <c r="T696" s="148" t="n">
        <f aca="false">(P696-O696)*S696-T683</f>
        <v>29</v>
      </c>
      <c r="U696" s="640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37229.58</v>
      </c>
      <c r="D706" s="465"/>
      <c r="E706" s="190"/>
      <c r="F706" s="190"/>
      <c r="G706" s="190"/>
      <c r="H706" s="190"/>
      <c r="I706" s="190" t="n">
        <f aca="false">SUM(I657:I691)</f>
        <v>10990.515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1244651.1819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223470.948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54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8187</v>
      </c>
      <c r="P719" s="148" t="n">
        <v>8241</v>
      </c>
      <c r="Q719" s="204"/>
      <c r="R719" s="514"/>
      <c r="S719" s="239" t="n">
        <v>1</v>
      </c>
      <c r="T719" s="148" t="n">
        <f aca="false">(P719-O719)*S719</f>
        <v>54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340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124660</v>
      </c>
      <c r="P720" s="148" t="n">
        <v>125000</v>
      </c>
      <c r="Q720" s="204"/>
      <c r="R720" s="514"/>
      <c r="S720" s="401" t="n">
        <v>1</v>
      </c>
      <c r="T720" s="148" t="n">
        <f aca="false">(P720-O720)*S720</f>
        <v>340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14992</v>
      </c>
      <c r="P721" s="148" t="n">
        <v>15027</v>
      </c>
      <c r="Q721" s="204"/>
      <c r="R721" s="514"/>
      <c r="S721" s="401" t="n">
        <v>1</v>
      </c>
      <c r="T721" s="148" t="n">
        <f aca="false">(P721-O721)*S721</f>
        <v>35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1102</v>
      </c>
      <c r="C722" s="190" t="n">
        <f aca="false">P722-O722</f>
        <v>677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91271</v>
      </c>
      <c r="P722" s="149" t="n">
        <v>91948</v>
      </c>
      <c r="Q722" s="204"/>
      <c r="R722" s="514"/>
      <c r="S722" s="401" t="n">
        <v>1</v>
      </c>
      <c r="T722" s="148" t="n">
        <f aca="false">(P722-O722)*S722</f>
        <v>677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74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51395</v>
      </c>
      <c r="P723" s="148" t="n">
        <v>51469</v>
      </c>
      <c r="Q723" s="204"/>
      <c r="R723" s="514"/>
      <c r="S723" s="239" t="n">
        <v>1</v>
      </c>
      <c r="T723" s="148" t="n">
        <f aca="false">(P723-O723)*S723</f>
        <v>74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1103</v>
      </c>
      <c r="C724" s="190" t="n">
        <f aca="false">T724</f>
        <v>999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9742</v>
      </c>
      <c r="P724" s="148" t="n">
        <v>10741</v>
      </c>
      <c r="Q724" s="237"/>
      <c r="R724" s="238"/>
      <c r="S724" s="239" t="n">
        <v>1</v>
      </c>
      <c r="T724" s="148" t="n">
        <f aca="false">P724-O724</f>
        <v>999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1839</v>
      </c>
      <c r="D726" s="148" t="n">
        <f aca="false">D720+D724</f>
        <v>340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1270294.1099</v>
      </c>
      <c r="D729" s="190" t="n">
        <f aca="false">D709+D726</f>
        <v>340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223470.948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51" colorId="64" zoomScale="40" zoomScaleNormal="40" zoomScalePageLayoutView="100" workbookViewId="0">
      <selection pane="topLeft" activeCell="O82" activeCellId="0" sqref="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22.28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1127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720" t="s">
        <v>1128</v>
      </c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720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2439.6</v>
      </c>
      <c r="C33" s="393"/>
      <c r="D33" s="393" t="n">
        <f aca="false">E33+F33</f>
        <v>159.6</v>
      </c>
      <c r="E33" s="393" t="n">
        <f aca="false">0.04*G33</f>
        <v>91.2</v>
      </c>
      <c r="F33" s="393" t="n">
        <f aca="false">0.03*G33</f>
        <v>68.4</v>
      </c>
      <c r="G33" s="393" t="n">
        <f aca="false">S33</f>
        <v>2280</v>
      </c>
      <c r="H33" s="393" t="n">
        <f aca="false">0.6*B33</f>
        <v>1463.76</v>
      </c>
      <c r="I33" s="532"/>
      <c r="J33" s="532"/>
      <c r="K33" s="532"/>
      <c r="L33" s="532"/>
      <c r="M33" s="532"/>
      <c r="N33" s="393" t="n">
        <v>4775</v>
      </c>
      <c r="O33" s="393" t="n">
        <v>4832</v>
      </c>
      <c r="P33" s="390"/>
      <c r="Q33" s="392"/>
      <c r="R33" s="533" t="n">
        <v>40</v>
      </c>
      <c r="S33" s="393" t="n">
        <f aca="false">(O33-N33)*R33</f>
        <v>2280</v>
      </c>
      <c r="T33" s="721" t="s">
        <v>1129</v>
      </c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3038.8</v>
      </c>
      <c r="C34" s="393"/>
      <c r="D34" s="393" t="n">
        <f aca="false">E34+F34</f>
        <v>198.8</v>
      </c>
      <c r="E34" s="393" t="n">
        <f aca="false">0.04*G34</f>
        <v>113.6</v>
      </c>
      <c r="F34" s="393" t="n">
        <f aca="false">0.03*G34</f>
        <v>85.2</v>
      </c>
      <c r="G34" s="393" t="n">
        <f aca="false">S34</f>
        <v>2840</v>
      </c>
      <c r="H34" s="393" t="n">
        <f aca="false">0.6*B34</f>
        <v>1823.28</v>
      </c>
      <c r="I34" s="532"/>
      <c r="J34" s="532"/>
      <c r="K34" s="532"/>
      <c r="L34" s="532"/>
      <c r="M34" s="532"/>
      <c r="N34" s="393" t="n">
        <v>4370</v>
      </c>
      <c r="O34" s="393" t="n">
        <v>4441</v>
      </c>
      <c r="P34" s="390"/>
      <c r="Q34" s="392"/>
      <c r="R34" s="533" t="n">
        <v>40</v>
      </c>
      <c r="S34" s="393" t="n">
        <f aca="false">(O34-N34)*R34</f>
        <v>2840</v>
      </c>
      <c r="T34" s="721" t="s">
        <v>1130</v>
      </c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3552.4</v>
      </c>
      <c r="C35" s="393"/>
      <c r="D35" s="393" t="n">
        <f aca="false">E35+F35</f>
        <v>232.4</v>
      </c>
      <c r="E35" s="393" t="n">
        <f aca="false">0.04*G35</f>
        <v>132.8</v>
      </c>
      <c r="F35" s="393" t="n">
        <f aca="false">0.03*G35</f>
        <v>99.6</v>
      </c>
      <c r="G35" s="393" t="n">
        <f aca="false">S35</f>
        <v>3320</v>
      </c>
      <c r="H35" s="393" t="n">
        <f aca="false">0.6*B35</f>
        <v>2131.44</v>
      </c>
      <c r="I35" s="532"/>
      <c r="J35" s="532"/>
      <c r="K35" s="532"/>
      <c r="L35" s="532"/>
      <c r="M35" s="532"/>
      <c r="N35" s="393" t="n">
        <v>4858</v>
      </c>
      <c r="O35" s="393" t="n">
        <v>4941</v>
      </c>
      <c r="P35" s="390"/>
      <c r="Q35" s="392"/>
      <c r="R35" s="533" t="n">
        <v>40</v>
      </c>
      <c r="S35" s="393" t="n">
        <f aca="false">(O35-N35)*R35</f>
        <v>3320</v>
      </c>
      <c r="T35" s="721" t="s">
        <v>1131</v>
      </c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20330</v>
      </c>
      <c r="C36" s="393"/>
      <c r="D36" s="393" t="n">
        <f aca="false">E36+F36</f>
        <v>1330</v>
      </c>
      <c r="E36" s="393" t="n">
        <f aca="false">0.04*G36</f>
        <v>760</v>
      </c>
      <c r="F36" s="393" t="n">
        <f aca="false">0.03*G36</f>
        <v>570</v>
      </c>
      <c r="G36" s="393" t="n">
        <f aca="false">S36</f>
        <v>19000</v>
      </c>
      <c r="H36" s="393" t="n">
        <f aca="false">0.6*B36</f>
        <v>12198</v>
      </c>
      <c r="I36" s="532"/>
      <c r="J36" s="532"/>
      <c r="K36" s="532"/>
      <c r="L36" s="532"/>
      <c r="M36" s="532"/>
      <c r="N36" s="393" t="n">
        <v>16489</v>
      </c>
      <c r="O36" s="393" t="n">
        <v>16964</v>
      </c>
      <c r="P36" s="390"/>
      <c r="Q36" s="392"/>
      <c r="R36" s="533" t="n">
        <v>40</v>
      </c>
      <c r="S36" s="393" t="n">
        <f aca="false">(O36-N36)*R36</f>
        <v>19000</v>
      </c>
      <c r="T36" s="721" t="s">
        <v>1132</v>
      </c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2140</v>
      </c>
      <c r="C37" s="393"/>
      <c r="D37" s="393" t="n">
        <f aca="false">E37+F37</f>
        <v>140</v>
      </c>
      <c r="E37" s="393" t="n">
        <f aca="false">0.04*G37</f>
        <v>80</v>
      </c>
      <c r="F37" s="393" t="n">
        <f aca="false">0.03*G37</f>
        <v>60</v>
      </c>
      <c r="G37" s="393" t="n">
        <f aca="false">S37</f>
        <v>2000</v>
      </c>
      <c r="H37" s="393" t="n">
        <f aca="false">0.6*B37</f>
        <v>1284</v>
      </c>
      <c r="I37" s="532"/>
      <c r="J37" s="532"/>
      <c r="K37" s="532"/>
      <c r="L37" s="532"/>
      <c r="M37" s="532"/>
      <c r="N37" s="393" t="n">
        <v>6558</v>
      </c>
      <c r="O37" s="393" t="n">
        <v>6608</v>
      </c>
      <c r="P37" s="390"/>
      <c r="Q37" s="392"/>
      <c r="R37" s="533" t="n">
        <v>40</v>
      </c>
      <c r="S37" s="393" t="n">
        <f aca="false">(O37-N37)*R37</f>
        <v>2000</v>
      </c>
      <c r="T37" s="721" t="s">
        <v>1133</v>
      </c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481.5</v>
      </c>
      <c r="C38" s="393"/>
      <c r="D38" s="393" t="n">
        <f aca="false">E38+F38</f>
        <v>31.5</v>
      </c>
      <c r="E38" s="393" t="n">
        <f aca="false">0.04*G38</f>
        <v>18</v>
      </c>
      <c r="F38" s="393" t="n">
        <f aca="false">0.03*G38</f>
        <v>13.5</v>
      </c>
      <c r="G38" s="393" t="n">
        <f aca="false">S38</f>
        <v>450</v>
      </c>
      <c r="H38" s="393" t="n">
        <f aca="false">0.6*B38</f>
        <v>288.9</v>
      </c>
      <c r="I38" s="532"/>
      <c r="J38" s="532"/>
      <c r="K38" s="532"/>
      <c r="L38" s="532"/>
      <c r="M38" s="532"/>
      <c r="N38" s="393" t="n">
        <v>755</v>
      </c>
      <c r="O38" s="393" t="n">
        <v>770</v>
      </c>
      <c r="P38" s="390"/>
      <c r="Q38" s="392"/>
      <c r="R38" s="533" t="n">
        <v>30</v>
      </c>
      <c r="S38" s="393" t="n">
        <f aca="false">(O38-N38)*R38</f>
        <v>450</v>
      </c>
      <c r="T38" s="721" t="s">
        <v>1134</v>
      </c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2568</v>
      </c>
      <c r="C39" s="393"/>
      <c r="D39" s="393" t="n">
        <f aca="false">E39+F39</f>
        <v>168</v>
      </c>
      <c r="E39" s="393" t="n">
        <f aca="false">0.04*G39</f>
        <v>96</v>
      </c>
      <c r="F39" s="393" t="n">
        <f aca="false">0.03*G39</f>
        <v>72</v>
      </c>
      <c r="G39" s="393" t="n">
        <f aca="false">S39</f>
        <v>2400</v>
      </c>
      <c r="H39" s="393" t="n">
        <f aca="false">0.6*B39</f>
        <v>1540.8</v>
      </c>
      <c r="I39" s="532"/>
      <c r="J39" s="532"/>
      <c r="K39" s="532"/>
      <c r="L39" s="532"/>
      <c r="M39" s="532"/>
      <c r="N39" s="393" t="n">
        <v>4262</v>
      </c>
      <c r="O39" s="393" t="n">
        <v>4322</v>
      </c>
      <c r="P39" s="390"/>
      <c r="Q39" s="392"/>
      <c r="R39" s="533" t="n">
        <v>40</v>
      </c>
      <c r="S39" s="393" t="n">
        <f aca="false">(O39-N39)*R39</f>
        <v>2400</v>
      </c>
      <c r="T39" s="721" t="s">
        <v>1135</v>
      </c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4066</v>
      </c>
      <c r="C40" s="393"/>
      <c r="D40" s="393" t="n">
        <f aca="false">E40+F40</f>
        <v>266</v>
      </c>
      <c r="E40" s="393" t="n">
        <f aca="false">0.04*G40</f>
        <v>152</v>
      </c>
      <c r="F40" s="393" t="n">
        <f aca="false">0.03*G40</f>
        <v>114</v>
      </c>
      <c r="G40" s="393" t="n">
        <f aca="false">S40</f>
        <v>3800</v>
      </c>
      <c r="H40" s="393" t="n">
        <f aca="false">0.6*B40</f>
        <v>2439.6</v>
      </c>
      <c r="I40" s="532"/>
      <c r="J40" s="532"/>
      <c r="K40" s="532"/>
      <c r="L40" s="532"/>
      <c r="M40" s="532"/>
      <c r="N40" s="393" t="n">
        <v>5186</v>
      </c>
      <c r="O40" s="393" t="n">
        <v>5281</v>
      </c>
      <c r="P40" s="390"/>
      <c r="Q40" s="392"/>
      <c r="R40" s="533" t="n">
        <v>40</v>
      </c>
      <c r="S40" s="393" t="n">
        <f aca="false">(O40-N40)*R40</f>
        <v>3800</v>
      </c>
      <c r="T40" s="721" t="s">
        <v>1136</v>
      </c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4151.6</v>
      </c>
      <c r="C41" s="393"/>
      <c r="D41" s="393" t="n">
        <f aca="false">E41+F41</f>
        <v>271.6</v>
      </c>
      <c r="E41" s="393" t="n">
        <f aca="false">0.04*G41</f>
        <v>155.2</v>
      </c>
      <c r="F41" s="393" t="n">
        <f aca="false">0.03*G41</f>
        <v>116.4</v>
      </c>
      <c r="G41" s="393" t="n">
        <f aca="false">S41</f>
        <v>3880</v>
      </c>
      <c r="H41" s="393" t="n">
        <f aca="false">0.6*B41</f>
        <v>2490.96</v>
      </c>
      <c r="I41" s="532"/>
      <c r="J41" s="532"/>
      <c r="K41" s="532"/>
      <c r="L41" s="532"/>
      <c r="M41" s="532"/>
      <c r="N41" s="393" t="n">
        <v>8797</v>
      </c>
      <c r="O41" s="393" t="n">
        <v>8894</v>
      </c>
      <c r="P41" s="390"/>
      <c r="Q41" s="392"/>
      <c r="R41" s="533" t="n">
        <v>40</v>
      </c>
      <c r="S41" s="393" t="n">
        <f aca="false">(O41-N41)*R41</f>
        <v>3880</v>
      </c>
      <c r="T41" s="721" t="s">
        <v>1137</v>
      </c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1540.8</v>
      </c>
      <c r="C42" s="393"/>
      <c r="D42" s="393" t="n">
        <f aca="false">E42+F42</f>
        <v>100.8</v>
      </c>
      <c r="E42" s="393" t="n">
        <f aca="false">0.04*G42</f>
        <v>57.6</v>
      </c>
      <c r="F42" s="393" t="n">
        <f aca="false">0.03*G42</f>
        <v>43.2</v>
      </c>
      <c r="G42" s="393" t="n">
        <f aca="false">S42</f>
        <v>1440</v>
      </c>
      <c r="H42" s="393" t="n">
        <f aca="false">0.6*B42</f>
        <v>924.48</v>
      </c>
      <c r="I42" s="532"/>
      <c r="J42" s="532"/>
      <c r="K42" s="532"/>
      <c r="L42" s="532"/>
      <c r="M42" s="532"/>
      <c r="N42" s="393" t="n">
        <v>2067</v>
      </c>
      <c r="O42" s="393" t="n">
        <v>2103</v>
      </c>
      <c r="P42" s="390"/>
      <c r="Q42" s="392"/>
      <c r="R42" s="533" t="n">
        <v>40</v>
      </c>
      <c r="S42" s="393" t="n">
        <f aca="false">(O42-N42)*R42</f>
        <v>1440</v>
      </c>
      <c r="T42" s="721" t="s">
        <v>1138</v>
      </c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1412.4</v>
      </c>
      <c r="C43" s="393"/>
      <c r="D43" s="393" t="n">
        <f aca="false">E43+F43</f>
        <v>92.4</v>
      </c>
      <c r="E43" s="393" t="n">
        <f aca="false">0.04*G43</f>
        <v>52.8</v>
      </c>
      <c r="F43" s="393" t="n">
        <f aca="false">0.03*G43</f>
        <v>39.6</v>
      </c>
      <c r="G43" s="393" t="n">
        <f aca="false">S43</f>
        <v>1320</v>
      </c>
      <c r="H43" s="393" t="n">
        <f aca="false">0.6*B43</f>
        <v>847.44</v>
      </c>
      <c r="I43" s="532"/>
      <c r="J43" s="532"/>
      <c r="K43" s="532"/>
      <c r="L43" s="532"/>
      <c r="M43" s="532"/>
      <c r="N43" s="393" t="n">
        <v>1562</v>
      </c>
      <c r="O43" s="393" t="n">
        <v>1595</v>
      </c>
      <c r="P43" s="390"/>
      <c r="Q43" s="392"/>
      <c r="R43" s="533" t="n">
        <v>40</v>
      </c>
      <c r="S43" s="393" t="n">
        <f aca="false">(O43-N43)*R43</f>
        <v>1320</v>
      </c>
      <c r="T43" s="721" t="s">
        <v>1139</v>
      </c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10100.8</v>
      </c>
      <c r="C44" s="535"/>
      <c r="D44" s="535" t="n">
        <f aca="false">E44+F44</f>
        <v>660.8</v>
      </c>
      <c r="E44" s="535" t="n">
        <f aca="false">0.04*G44</f>
        <v>377.6</v>
      </c>
      <c r="F44" s="535" t="n">
        <f aca="false">0.03*G44</f>
        <v>283.2</v>
      </c>
      <c r="G44" s="535" t="n">
        <f aca="false">S44</f>
        <v>9440</v>
      </c>
      <c r="H44" s="535" t="n">
        <f aca="false">0.6*B44</f>
        <v>6060.48</v>
      </c>
      <c r="I44" s="536"/>
      <c r="J44" s="536"/>
      <c r="K44" s="536"/>
      <c r="L44" s="536"/>
      <c r="M44" s="536"/>
      <c r="N44" s="535" t="n">
        <v>28484</v>
      </c>
      <c r="O44" s="535" t="n">
        <v>28720</v>
      </c>
      <c r="P44" s="537"/>
      <c r="Q44" s="538"/>
      <c r="R44" s="539" t="n">
        <v>40</v>
      </c>
      <c r="S44" s="535" t="n">
        <f aca="false">(O44-N44)*R44</f>
        <v>9440</v>
      </c>
      <c r="T44" s="721" t="s">
        <v>1110</v>
      </c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19046</v>
      </c>
      <c r="C45" s="393"/>
      <c r="D45" s="393" t="n">
        <f aca="false">E45+F45</f>
        <v>1246</v>
      </c>
      <c r="E45" s="393" t="n">
        <f aca="false">0.04*G45</f>
        <v>712</v>
      </c>
      <c r="F45" s="393" t="n">
        <f aca="false">0.03*G45</f>
        <v>534</v>
      </c>
      <c r="G45" s="393" t="n">
        <f aca="false">S45</f>
        <v>17800</v>
      </c>
      <c r="H45" s="393" t="n">
        <f aca="false">0.6*B45</f>
        <v>11427.6</v>
      </c>
      <c r="I45" s="532"/>
      <c r="J45" s="532"/>
      <c r="K45" s="532"/>
      <c r="L45" s="532"/>
      <c r="M45" s="532"/>
      <c r="N45" s="393" t="n">
        <v>24267</v>
      </c>
      <c r="O45" s="393" t="n">
        <v>24712</v>
      </c>
      <c r="P45" s="390"/>
      <c r="Q45" s="392"/>
      <c r="R45" s="533" t="n">
        <v>40</v>
      </c>
      <c r="S45" s="393" t="n">
        <f aca="false">(O45-N45)*R45</f>
        <v>17800</v>
      </c>
      <c r="T45" s="721" t="s">
        <v>1140</v>
      </c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12198</v>
      </c>
      <c r="C46" s="393"/>
      <c r="D46" s="393" t="n">
        <f aca="false">E46+F46</f>
        <v>798</v>
      </c>
      <c r="E46" s="393" t="n">
        <f aca="false">0.04*G46</f>
        <v>456</v>
      </c>
      <c r="F46" s="393" t="n">
        <f aca="false">0.03*G46</f>
        <v>342</v>
      </c>
      <c r="G46" s="393" t="n">
        <f aca="false">S46</f>
        <v>11400</v>
      </c>
      <c r="H46" s="393" t="n">
        <f aca="false">0.6*B46</f>
        <v>7318.8</v>
      </c>
      <c r="I46" s="532"/>
      <c r="J46" s="532"/>
      <c r="K46" s="532"/>
      <c r="L46" s="532"/>
      <c r="M46" s="532"/>
      <c r="N46" s="393" t="n">
        <v>18382</v>
      </c>
      <c r="O46" s="393" t="n">
        <v>18667</v>
      </c>
      <c r="P46" s="390"/>
      <c r="Q46" s="392"/>
      <c r="R46" s="533" t="n">
        <v>40</v>
      </c>
      <c r="S46" s="393" t="n">
        <f aca="false">(O46-N46)*R46</f>
        <v>11400</v>
      </c>
      <c r="T46" s="721" t="s">
        <v>1141</v>
      </c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1455.2</v>
      </c>
      <c r="C47" s="393"/>
      <c r="D47" s="393" t="n">
        <f aca="false">E47+F47</f>
        <v>95.2</v>
      </c>
      <c r="E47" s="393" t="n">
        <f aca="false">0.04*G47</f>
        <v>54.4</v>
      </c>
      <c r="F47" s="393" t="n">
        <f aca="false">0.03*G47</f>
        <v>40.8</v>
      </c>
      <c r="G47" s="393" t="n">
        <f aca="false">S47</f>
        <v>1360</v>
      </c>
      <c r="H47" s="393" t="n">
        <f aca="false">0.6*B47</f>
        <v>873.12</v>
      </c>
      <c r="I47" s="532"/>
      <c r="J47" s="532"/>
      <c r="K47" s="532"/>
      <c r="L47" s="532"/>
      <c r="M47" s="532"/>
      <c r="N47" s="393" t="n">
        <v>2717</v>
      </c>
      <c r="O47" s="393" t="n">
        <v>2751</v>
      </c>
      <c r="P47" s="390"/>
      <c r="Q47" s="392"/>
      <c r="R47" s="533" t="n">
        <v>40</v>
      </c>
      <c r="S47" s="393" t="n">
        <f aca="false">(O47-N47)*R47</f>
        <v>1360</v>
      </c>
      <c r="T47" s="721" t="s">
        <v>1142</v>
      </c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721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28504.8</v>
      </c>
      <c r="C49" s="393"/>
      <c r="D49" s="393" t="n">
        <f aca="false">E49+F49</f>
        <v>1864.8</v>
      </c>
      <c r="E49" s="393" t="n">
        <f aca="false">0.04*G49</f>
        <v>1065.6</v>
      </c>
      <c r="F49" s="393" t="n">
        <f aca="false">0.03*G49</f>
        <v>799.2</v>
      </c>
      <c r="G49" s="393" t="n">
        <f aca="false">S49</f>
        <v>26640</v>
      </c>
      <c r="H49" s="393" t="n">
        <f aca="false">0.6*B49</f>
        <v>17102.88</v>
      </c>
      <c r="I49" s="532"/>
      <c r="J49" s="532"/>
      <c r="K49" s="532"/>
      <c r="L49" s="532"/>
      <c r="M49" s="532"/>
      <c r="N49" s="393" t="n">
        <v>25951</v>
      </c>
      <c r="O49" s="393" t="n">
        <v>26395</v>
      </c>
      <c r="P49" s="390"/>
      <c r="Q49" s="392"/>
      <c r="R49" s="533" t="n">
        <v>60</v>
      </c>
      <c r="S49" s="393" t="n">
        <f aca="false">(O49-N49)*R49</f>
        <v>26640</v>
      </c>
      <c r="T49" s="721" t="s">
        <v>1143</v>
      </c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3167.2</v>
      </c>
      <c r="C50" s="393"/>
      <c r="D50" s="393" t="n">
        <f aca="false">E50+F50</f>
        <v>207.2</v>
      </c>
      <c r="E50" s="393" t="n">
        <f aca="false">0.04*G50</f>
        <v>118.4</v>
      </c>
      <c r="F50" s="393" t="n">
        <f aca="false">0.03*G50</f>
        <v>88.8</v>
      </c>
      <c r="G50" s="393" t="n">
        <f aca="false">S50</f>
        <v>2960</v>
      </c>
      <c r="H50" s="393" t="n">
        <f aca="false">0.6*B50</f>
        <v>1900.32</v>
      </c>
      <c r="I50" s="532"/>
      <c r="J50" s="532"/>
      <c r="K50" s="532"/>
      <c r="L50" s="532"/>
      <c r="M50" s="532"/>
      <c r="N50" s="393" t="n">
        <v>3380</v>
      </c>
      <c r="O50" s="393" t="n">
        <v>3454</v>
      </c>
      <c r="P50" s="390"/>
      <c r="Q50" s="392"/>
      <c r="R50" s="533" t="n">
        <v>40</v>
      </c>
      <c r="S50" s="393" t="n">
        <f aca="false">(O50-N50)*R50</f>
        <v>2960</v>
      </c>
      <c r="T50" s="721" t="s">
        <v>1144</v>
      </c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2140</v>
      </c>
      <c r="C51" s="393"/>
      <c r="D51" s="393" t="n">
        <f aca="false">E51+F51</f>
        <v>140</v>
      </c>
      <c r="E51" s="393" t="n">
        <f aca="false">0.04*G51</f>
        <v>80</v>
      </c>
      <c r="F51" s="393" t="n">
        <f aca="false">0.03*G51</f>
        <v>60</v>
      </c>
      <c r="G51" s="393" t="n">
        <f aca="false">S51</f>
        <v>2000</v>
      </c>
      <c r="H51" s="393" t="n">
        <f aca="false">0.6*B51</f>
        <v>1284</v>
      </c>
      <c r="I51" s="532"/>
      <c r="J51" s="532"/>
      <c r="K51" s="532"/>
      <c r="L51" s="532"/>
      <c r="M51" s="532"/>
      <c r="N51" s="393" t="n">
        <v>2647</v>
      </c>
      <c r="O51" s="393" t="n">
        <v>2697</v>
      </c>
      <c r="P51" s="390"/>
      <c r="Q51" s="392"/>
      <c r="R51" s="533" t="n">
        <v>40</v>
      </c>
      <c r="S51" s="393" t="n">
        <f aca="false">(O51-N51)*R51</f>
        <v>2000</v>
      </c>
      <c r="T51" s="721" t="s">
        <v>1145</v>
      </c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1455.2</v>
      </c>
      <c r="C52" s="393"/>
      <c r="D52" s="393" t="n">
        <f aca="false">E52+F52</f>
        <v>95.2</v>
      </c>
      <c r="E52" s="393" t="n">
        <f aca="false">0.04*G52</f>
        <v>54.4</v>
      </c>
      <c r="F52" s="393" t="n">
        <f aca="false">0.03*G52</f>
        <v>40.8</v>
      </c>
      <c r="G52" s="393" t="n">
        <f aca="false">S52</f>
        <v>1360</v>
      </c>
      <c r="H52" s="393" t="n">
        <f aca="false">0.6*B52</f>
        <v>873.12</v>
      </c>
      <c r="I52" s="532"/>
      <c r="J52" s="532"/>
      <c r="K52" s="532"/>
      <c r="L52" s="532"/>
      <c r="M52" s="532"/>
      <c r="N52" s="393" t="n">
        <v>5365</v>
      </c>
      <c r="O52" s="393" t="n">
        <v>5399</v>
      </c>
      <c r="P52" s="390"/>
      <c r="Q52" s="392"/>
      <c r="R52" s="533" t="n">
        <v>40</v>
      </c>
      <c r="S52" s="393" t="n">
        <f aca="false">(O52-N52)*R52</f>
        <v>1360</v>
      </c>
      <c r="T52" s="721" t="s">
        <v>1146</v>
      </c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14209.6</v>
      </c>
      <c r="C53" s="393"/>
      <c r="D53" s="393" t="n">
        <f aca="false">E53+F53</f>
        <v>929.6</v>
      </c>
      <c r="E53" s="393" t="n">
        <f aca="false">0.04*G53</f>
        <v>531.2</v>
      </c>
      <c r="F53" s="393" t="n">
        <f aca="false">0.03*G53</f>
        <v>398.4</v>
      </c>
      <c r="G53" s="393" t="n">
        <f aca="false">S53</f>
        <v>13280</v>
      </c>
      <c r="H53" s="393" t="n">
        <f aca="false">0.6*B53</f>
        <v>8525.76</v>
      </c>
      <c r="I53" s="532"/>
      <c r="J53" s="532"/>
      <c r="K53" s="532"/>
      <c r="L53" s="532"/>
      <c r="M53" s="532"/>
      <c r="N53" s="393" t="n">
        <v>30502</v>
      </c>
      <c r="O53" s="393" t="n">
        <v>30834</v>
      </c>
      <c r="P53" s="390"/>
      <c r="Q53" s="392"/>
      <c r="R53" s="533" t="n">
        <v>40</v>
      </c>
      <c r="S53" s="393" t="n">
        <f aca="false">(O53-N53)*R53</f>
        <v>13280</v>
      </c>
      <c r="T53" s="721" t="s">
        <v>1147</v>
      </c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8945.2</v>
      </c>
      <c r="C54" s="393"/>
      <c r="D54" s="393" t="n">
        <f aca="false">E54+F54</f>
        <v>585.2</v>
      </c>
      <c r="E54" s="393" t="n">
        <f aca="false">0.04*G54</f>
        <v>334.4</v>
      </c>
      <c r="F54" s="393" t="n">
        <f aca="false">0.03*G54</f>
        <v>250.8</v>
      </c>
      <c r="G54" s="393" t="n">
        <f aca="false">S54</f>
        <v>8360</v>
      </c>
      <c r="H54" s="393" t="n">
        <f aca="false">0.6*B54</f>
        <v>5367.12</v>
      </c>
      <c r="I54" s="532"/>
      <c r="J54" s="532"/>
      <c r="K54" s="532"/>
      <c r="L54" s="532"/>
      <c r="M54" s="532"/>
      <c r="N54" s="393" t="n">
        <v>9731</v>
      </c>
      <c r="O54" s="393" t="n">
        <v>9940</v>
      </c>
      <c r="P54" s="390"/>
      <c r="Q54" s="392"/>
      <c r="R54" s="533" t="n">
        <v>40</v>
      </c>
      <c r="S54" s="393" t="n">
        <f aca="false">(O54-N54)*R54</f>
        <v>8360</v>
      </c>
      <c r="T54" s="721" t="s">
        <v>1148</v>
      </c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1412.4</v>
      </c>
      <c r="C55" s="393"/>
      <c r="D55" s="393" t="n">
        <f aca="false">E55+F55</f>
        <v>92.4</v>
      </c>
      <c r="E55" s="393" t="n">
        <f aca="false">0.04*G55</f>
        <v>52.8</v>
      </c>
      <c r="F55" s="393" t="n">
        <f aca="false">0.03*G55</f>
        <v>39.6</v>
      </c>
      <c r="G55" s="393" t="n">
        <f aca="false">S55</f>
        <v>1320</v>
      </c>
      <c r="H55" s="393" t="n">
        <f aca="false">0.6*B55</f>
        <v>847.44</v>
      </c>
      <c r="I55" s="532"/>
      <c r="J55" s="532"/>
      <c r="K55" s="532"/>
      <c r="L55" s="532"/>
      <c r="M55" s="532"/>
      <c r="N55" s="393" t="n">
        <v>2153</v>
      </c>
      <c r="O55" s="393" t="n">
        <v>2186</v>
      </c>
      <c r="P55" s="390"/>
      <c r="Q55" s="392"/>
      <c r="R55" s="533" t="n">
        <v>40</v>
      </c>
      <c r="S55" s="393" t="n">
        <f aca="false">(O55-N55)*R55</f>
        <v>1320</v>
      </c>
      <c r="T55" s="721" t="s">
        <v>1149</v>
      </c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31757.6</v>
      </c>
      <c r="C56" s="393"/>
      <c r="D56" s="393" t="n">
        <f aca="false">E56+F56</f>
        <v>2077.6</v>
      </c>
      <c r="E56" s="393" t="n">
        <f aca="false">0.04*G56</f>
        <v>1187.2</v>
      </c>
      <c r="F56" s="393" t="n">
        <f aca="false">0.03*G56</f>
        <v>890.4</v>
      </c>
      <c r="G56" s="393" t="n">
        <f aca="false">S56</f>
        <v>29680</v>
      </c>
      <c r="H56" s="393" t="n">
        <f aca="false">0.6*B56</f>
        <v>19054.56</v>
      </c>
      <c r="I56" s="532"/>
      <c r="J56" s="532"/>
      <c r="K56" s="532"/>
      <c r="L56" s="532"/>
      <c r="M56" s="532"/>
      <c r="N56" s="393" t="n">
        <v>43480</v>
      </c>
      <c r="O56" s="393" t="n">
        <v>44222</v>
      </c>
      <c r="P56" s="390"/>
      <c r="Q56" s="392"/>
      <c r="R56" s="533" t="n">
        <v>40</v>
      </c>
      <c r="S56" s="393" t="n">
        <f aca="false">(O56-N56)*R56</f>
        <v>29680</v>
      </c>
      <c r="T56" s="721" t="s">
        <v>1150</v>
      </c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12925.6</v>
      </c>
      <c r="C57" s="393"/>
      <c r="D57" s="393" t="n">
        <f aca="false">E57+F57</f>
        <v>845.6</v>
      </c>
      <c r="E57" s="393" t="n">
        <f aca="false">0.04*G57</f>
        <v>483.2</v>
      </c>
      <c r="F57" s="393" t="n">
        <f aca="false">0.03*G57</f>
        <v>362.4</v>
      </c>
      <c r="G57" s="393" t="n">
        <f aca="false">S57</f>
        <v>12080</v>
      </c>
      <c r="H57" s="393" t="n">
        <f aca="false">0.6*B57</f>
        <v>7755.36</v>
      </c>
      <c r="I57" s="532"/>
      <c r="J57" s="532"/>
      <c r="K57" s="532"/>
      <c r="L57" s="532"/>
      <c r="M57" s="532"/>
      <c r="N57" s="393" t="n">
        <v>12268</v>
      </c>
      <c r="O57" s="393" t="n">
        <v>12570</v>
      </c>
      <c r="P57" s="390"/>
      <c r="Q57" s="392"/>
      <c r="R57" s="533" t="n">
        <v>40</v>
      </c>
      <c r="S57" s="393" t="n">
        <f aca="false">(O57-N57)*R57</f>
        <v>12080</v>
      </c>
      <c r="T57" s="721" t="s">
        <v>1151</v>
      </c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721" t="s">
        <v>1152</v>
      </c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5992</v>
      </c>
      <c r="C59" s="540"/>
      <c r="D59" s="540" t="n">
        <f aca="false">E59+F59</f>
        <v>392</v>
      </c>
      <c r="E59" s="540" t="n">
        <f aca="false">0.04*G59</f>
        <v>224</v>
      </c>
      <c r="F59" s="540" t="n">
        <f aca="false">0.03*G59</f>
        <v>168</v>
      </c>
      <c r="G59" s="540" t="n">
        <f aca="false">S59</f>
        <v>5600</v>
      </c>
      <c r="H59" s="540" t="n">
        <f aca="false">0.6*B59</f>
        <v>3595.2</v>
      </c>
      <c r="I59" s="532"/>
      <c r="J59" s="532"/>
      <c r="K59" s="532"/>
      <c r="L59" s="532"/>
      <c r="M59" s="532"/>
      <c r="N59" s="540" t="n">
        <v>1530</v>
      </c>
      <c r="O59" s="540" t="n">
        <v>1670</v>
      </c>
      <c r="P59" s="390"/>
      <c r="Q59" s="541"/>
      <c r="R59" s="542" t="n">
        <v>40</v>
      </c>
      <c r="S59" s="540" t="n">
        <f aca="false">(O59-N59)*R59</f>
        <v>5600</v>
      </c>
      <c r="T59" s="721" t="s">
        <v>1153</v>
      </c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4879.2</v>
      </c>
      <c r="C60" s="393"/>
      <c r="D60" s="393" t="n">
        <f aca="false">E60+F60</f>
        <v>319.2</v>
      </c>
      <c r="E60" s="393" t="n">
        <f aca="false">0.04*G60</f>
        <v>182.4</v>
      </c>
      <c r="F60" s="393" t="n">
        <f aca="false">0.03*G60</f>
        <v>136.8</v>
      </c>
      <c r="G60" s="393" t="n">
        <f aca="false">S60</f>
        <v>4560</v>
      </c>
      <c r="H60" s="393" t="n">
        <f aca="false">0.6*B60</f>
        <v>2927.52</v>
      </c>
      <c r="I60" s="543"/>
      <c r="J60" s="543"/>
      <c r="K60" s="543"/>
      <c r="L60" s="543"/>
      <c r="M60" s="543"/>
      <c r="N60" s="393" t="n">
        <v>1985</v>
      </c>
      <c r="O60" s="393" t="n">
        <v>2137</v>
      </c>
      <c r="P60" s="544"/>
      <c r="Q60" s="392"/>
      <c r="R60" s="533" t="n">
        <v>30</v>
      </c>
      <c r="S60" s="393" t="n">
        <f aca="false">(O60-N60)*R60</f>
        <v>4560</v>
      </c>
      <c r="T60" s="721" t="s">
        <v>1154</v>
      </c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2453</v>
      </c>
      <c r="C61" s="207"/>
      <c r="D61" s="206" t="n">
        <f aca="false">E61+F61</f>
        <v>171.71</v>
      </c>
      <c r="E61" s="206" t="n">
        <f aca="false">0.04*G61</f>
        <v>98.12</v>
      </c>
      <c r="F61" s="206" t="n">
        <f aca="false">0.03*G61</f>
        <v>73.59</v>
      </c>
      <c r="G61" s="207" t="n">
        <f aca="false">S61</f>
        <v>2453</v>
      </c>
      <c r="H61" s="546" t="n">
        <f aca="false">B61*0.4</f>
        <v>981.2</v>
      </c>
      <c r="I61" s="216"/>
      <c r="J61" s="216"/>
      <c r="K61" s="216"/>
      <c r="L61" s="216"/>
      <c r="M61" s="216"/>
      <c r="N61" s="207" t="n">
        <v>10804</v>
      </c>
      <c r="O61" s="207" t="n">
        <v>13257</v>
      </c>
      <c r="P61" s="547"/>
      <c r="Q61" s="548"/>
      <c r="R61" s="548" t="n">
        <v>1</v>
      </c>
      <c r="S61" s="207" t="n">
        <f aca="false">(O61-N61)*R61</f>
        <v>2453</v>
      </c>
      <c r="T61" s="721" t="s">
        <v>1155</v>
      </c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196262.1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722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723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926</v>
      </c>
      <c r="C64" s="207"/>
      <c r="D64" s="206" t="n">
        <f aca="false">E64+F64</f>
        <v>64.82</v>
      </c>
      <c r="E64" s="206" t="n">
        <f aca="false">0.04*G64</f>
        <v>37.04</v>
      </c>
      <c r="F64" s="206" t="n">
        <f aca="false">0.03*G64</f>
        <v>27.78</v>
      </c>
      <c r="G64" s="207" t="n">
        <f aca="false">S64</f>
        <v>926</v>
      </c>
      <c r="H64" s="546" t="n">
        <f aca="false">B64*0.4</f>
        <v>370.4</v>
      </c>
      <c r="I64" s="216"/>
      <c r="J64" s="216"/>
      <c r="K64" s="216"/>
      <c r="L64" s="216"/>
      <c r="M64" s="216"/>
      <c r="N64" s="207" t="n">
        <v>23633</v>
      </c>
      <c r="O64" s="207" t="n">
        <v>24559</v>
      </c>
      <c r="P64" s="547"/>
      <c r="Q64" s="548"/>
      <c r="R64" s="548" t="n">
        <v>1</v>
      </c>
      <c r="S64" s="207" t="n">
        <f aca="false">(O64-N64)*R64</f>
        <v>926</v>
      </c>
      <c r="T64" s="721" t="s">
        <v>1156</v>
      </c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513468.390000004</v>
      </c>
      <c r="C65" s="389"/>
      <c r="D65" s="389" t="n">
        <f aca="false">E65+F65</f>
        <v>33591.3900000002</v>
      </c>
      <c r="E65" s="389" t="n">
        <f aca="false">0.04*G65</f>
        <v>19195.0800000001</v>
      </c>
      <c r="F65" s="389" t="n">
        <f aca="false">0.03*G65</f>
        <v>14396.3100000001</v>
      </c>
      <c r="G65" s="389" t="n">
        <f aca="false">(S65+S66)</f>
        <v>479877.000000003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80327.8</v>
      </c>
      <c r="O65" s="391" t="n">
        <v>81177.41</v>
      </c>
      <c r="P65" s="390"/>
      <c r="Q65" s="392" t="s">
        <v>835</v>
      </c>
      <c r="R65" s="389" t="n">
        <v>300</v>
      </c>
      <c r="S65" s="393" t="n">
        <f aca="false">(O65-N65)*R65</f>
        <v>254883</v>
      </c>
      <c r="T65" s="724" t="s">
        <v>1157</v>
      </c>
      <c r="U65" s="725"/>
      <c r="V65" s="725"/>
      <c r="W65" s="725"/>
      <c r="X65" s="725"/>
      <c r="Y65" s="725"/>
      <c r="Z65" s="725"/>
      <c r="AA65" s="725"/>
      <c r="AB65" s="725"/>
      <c r="AC65" s="725"/>
      <c r="AD65" s="725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74484.93</v>
      </c>
      <c r="O66" s="391" t="n">
        <v>75234.91</v>
      </c>
      <c r="P66" s="390"/>
      <c r="Q66" s="392" t="s">
        <v>835</v>
      </c>
      <c r="R66" s="389" t="n">
        <v>300</v>
      </c>
      <c r="S66" s="393" t="n">
        <f aca="false">(O66-N66)*R66</f>
        <v>224994.000000003</v>
      </c>
      <c r="T66" s="721" t="s">
        <v>1158</v>
      </c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B65-(B62+B44+B86+'Май 2021'!C328)</f>
        <v>146185.334000004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9091</v>
      </c>
      <c r="C78" s="207"/>
      <c r="D78" s="206" t="n">
        <f aca="false">E78+F78</f>
        <v>636.37</v>
      </c>
      <c r="E78" s="206" t="n">
        <f aca="false">0.04*G78</f>
        <v>363.64</v>
      </c>
      <c r="F78" s="206" t="n">
        <f aca="false">0.03*G78</f>
        <v>272.73</v>
      </c>
      <c r="G78" s="207" t="n">
        <f aca="false">S78</f>
        <v>9091</v>
      </c>
      <c r="H78" s="546" t="n">
        <f aca="false">B78*0.4</f>
        <v>3636.4</v>
      </c>
      <c r="I78" s="216"/>
      <c r="J78" s="216"/>
      <c r="K78" s="216"/>
      <c r="L78" s="216"/>
      <c r="M78" s="216"/>
      <c r="N78" s="32" t="n">
        <v>120512</v>
      </c>
      <c r="O78" s="148" t="n">
        <v>129603</v>
      </c>
      <c r="P78" s="466"/>
      <c r="Q78" s="498"/>
      <c r="R78" s="498" t="n">
        <v>1</v>
      </c>
      <c r="S78" s="149" t="n">
        <f aca="false">(O78-N78)*R78</f>
        <v>9091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2957.48</v>
      </c>
      <c r="C79" s="206"/>
      <c r="D79" s="206" t="n">
        <f aca="false">E79+F79</f>
        <v>193.48</v>
      </c>
      <c r="E79" s="206" t="n">
        <f aca="false">0.04*G79</f>
        <v>110.56</v>
      </c>
      <c r="F79" s="206" t="n">
        <f aca="false">0.03*G79</f>
        <v>82.92</v>
      </c>
      <c r="G79" s="206" t="n">
        <f aca="false">S79</f>
        <v>2764</v>
      </c>
      <c r="H79" s="206" t="n">
        <f aca="false">0.6*B79</f>
        <v>1774.488</v>
      </c>
      <c r="I79" s="208"/>
      <c r="J79" s="208"/>
      <c r="K79" s="208"/>
      <c r="L79" s="208"/>
      <c r="M79" s="208" t="s">
        <v>170</v>
      </c>
      <c r="N79" s="32" t="n">
        <v>41961</v>
      </c>
      <c r="O79" s="148" t="n">
        <v>44725</v>
      </c>
      <c r="P79" s="204"/>
      <c r="Q79" s="276"/>
      <c r="R79" s="239" t="n">
        <v>1</v>
      </c>
      <c r="S79" s="148" t="n">
        <f aca="false">(O79-N79)*R79</f>
        <v>2764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1976.29</v>
      </c>
      <c r="C80" s="329"/>
      <c r="D80" s="329" t="n">
        <f aca="false">E80+F80</f>
        <v>129.29</v>
      </c>
      <c r="E80" s="329" t="n">
        <f aca="false">0.04*G80</f>
        <v>73.88</v>
      </c>
      <c r="F80" s="329" t="n">
        <f aca="false">0.03*G80</f>
        <v>55.41</v>
      </c>
      <c r="G80" s="329" t="n">
        <f aca="false">S80</f>
        <v>1847</v>
      </c>
      <c r="H80" s="329"/>
      <c r="I80" s="208"/>
      <c r="J80" s="208"/>
      <c r="K80" s="208"/>
      <c r="L80" s="208"/>
      <c r="M80" s="208" t="s">
        <v>340</v>
      </c>
      <c r="N80" s="40" t="n">
        <v>33824</v>
      </c>
      <c r="O80" s="194" t="n">
        <v>35671</v>
      </c>
      <c r="P80" s="237"/>
      <c r="Q80" s="561"/>
      <c r="R80" s="194" t="n">
        <v>1</v>
      </c>
      <c r="S80" s="148" t="n">
        <f aca="false">(O80-N80)*R80</f>
        <v>1847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278.2</v>
      </c>
      <c r="C82" s="329"/>
      <c r="D82" s="329" t="n">
        <f aca="false">E82+F82</f>
        <v>18.2</v>
      </c>
      <c r="E82" s="329" t="n">
        <f aca="false">0.04*G82</f>
        <v>10.4</v>
      </c>
      <c r="F82" s="329" t="n">
        <f aca="false">0.03*G82</f>
        <v>7.8</v>
      </c>
      <c r="G82" s="329" t="n">
        <f aca="false">S82</f>
        <v>260</v>
      </c>
      <c r="H82" s="329"/>
      <c r="I82" s="208"/>
      <c r="J82" s="208"/>
      <c r="K82" s="208"/>
      <c r="L82" s="208"/>
      <c r="M82" s="208" t="s">
        <v>340</v>
      </c>
      <c r="N82" s="40" t="n">
        <v>5578</v>
      </c>
      <c r="O82" s="194" t="n">
        <v>5838</v>
      </c>
      <c r="P82" s="237"/>
      <c r="Q82" s="561"/>
      <c r="R82" s="194" t="n">
        <v>1</v>
      </c>
      <c r="S82" s="194" t="n">
        <f aca="false">O82-N82</f>
        <v>260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1232.64</v>
      </c>
      <c r="C83" s="206"/>
      <c r="D83" s="206" t="n">
        <f aca="false">E83+F83</f>
        <v>80.64</v>
      </c>
      <c r="E83" s="206" t="n">
        <f aca="false">0.04*G83</f>
        <v>46.08</v>
      </c>
      <c r="F83" s="206" t="n">
        <f aca="false">0.03*G83</f>
        <v>34.56</v>
      </c>
      <c r="G83" s="206" t="n">
        <f aca="false">S83</f>
        <v>1152</v>
      </c>
      <c r="H83" s="206" t="n">
        <f aca="false">0.6*B83</f>
        <v>739.584</v>
      </c>
      <c r="I83" s="208"/>
      <c r="J83" s="208"/>
      <c r="K83" s="208"/>
      <c r="L83" s="208"/>
      <c r="M83" s="208"/>
      <c r="N83" s="130" t="n">
        <v>27753</v>
      </c>
      <c r="O83" s="206" t="n">
        <v>28905</v>
      </c>
      <c r="P83" s="9"/>
      <c r="Q83" s="151"/>
      <c r="R83" s="206" t="n">
        <v>1</v>
      </c>
      <c r="S83" s="206" t="n">
        <f aca="false">(O83-N83)*R83</f>
        <v>1152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356.31</v>
      </c>
      <c r="C84" s="329"/>
      <c r="D84" s="329" t="n">
        <f aca="false">E84+F84</f>
        <v>23.31</v>
      </c>
      <c r="E84" s="329" t="n">
        <f aca="false">0.04*G84</f>
        <v>13.32</v>
      </c>
      <c r="F84" s="329" t="n">
        <f aca="false">0.03*G84</f>
        <v>9.99</v>
      </c>
      <c r="G84" s="329" t="n">
        <f aca="false">S84</f>
        <v>333</v>
      </c>
      <c r="H84" s="329"/>
      <c r="I84" s="208"/>
      <c r="J84" s="208"/>
      <c r="K84" s="208"/>
      <c r="L84" s="208"/>
      <c r="M84" s="208" t="s">
        <v>340</v>
      </c>
      <c r="N84" s="40" t="n">
        <v>13888</v>
      </c>
      <c r="O84" s="194" t="n">
        <v>14221</v>
      </c>
      <c r="P84" s="237"/>
      <c r="Q84" s="561"/>
      <c r="R84" s="194" t="n">
        <v>1</v>
      </c>
      <c r="S84" s="194" t="n">
        <f aca="false">O84-N84</f>
        <v>333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7568</v>
      </c>
      <c r="C85" s="207"/>
      <c r="D85" s="206" t="n">
        <f aca="false">E85+F85</f>
        <v>529.76</v>
      </c>
      <c r="E85" s="206" t="n">
        <f aca="false">0.04*G85</f>
        <v>302.72</v>
      </c>
      <c r="F85" s="206" t="n">
        <f aca="false">0.03*G85</f>
        <v>227.04</v>
      </c>
      <c r="G85" s="207" t="n">
        <f aca="false">S85</f>
        <v>7568</v>
      </c>
      <c r="H85" s="546" t="n">
        <f aca="false">B85*0.4</f>
        <v>3027.2</v>
      </c>
      <c r="I85" s="216"/>
      <c r="J85" s="216"/>
      <c r="K85" s="216"/>
      <c r="L85" s="216"/>
      <c r="M85" s="216"/>
      <c r="N85" s="126" t="n">
        <v>131707</v>
      </c>
      <c r="O85" s="149" t="n">
        <v>139275</v>
      </c>
      <c r="P85" s="466"/>
      <c r="Q85" s="498"/>
      <c r="R85" s="498" t="n">
        <v>1</v>
      </c>
      <c r="S85" s="149" t="n">
        <f aca="false">(O85-N85)*R85</f>
        <v>7568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24885.92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1" ySplit="6" topLeftCell="B273" activePane="bottomRight" state="frozen"/>
      <selection pane="topLeft" activeCell="A1" activeCellId="0" sqref="A1"/>
      <selection pane="topRight" activeCell="B1" activeCellId="0" sqref="B1"/>
      <selection pane="bottomLeft" activeCell="A273" activeCellId="0" sqref="A273"/>
      <selection pane="bottomRight" activeCell="O326" activeCellId="0" sqref="O3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0.66"/>
    <col collapsed="false" customWidth="true" hidden="true" outlineLevel="0" max="17" min="17" style="1" width="40.28"/>
    <col collapsed="false" customWidth="true" hidden="true" outlineLevel="0" max="18" min="18" style="1" width="54.85"/>
    <col collapsed="false" customWidth="true" hidden="true" outlineLevel="0" max="19" min="19" style="1" width="11.43"/>
    <col collapsed="false" customWidth="true" hidden="false" outlineLevel="0" max="20" min="20" style="1" width="16.84"/>
    <col collapsed="false" customWidth="true" hidden="false" outlineLevel="0" max="21" min="21" style="3" width="24.45"/>
    <col collapsed="false" customWidth="true" hidden="false" outlineLevel="0" max="22" min="22" style="4" width="161.43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4211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4211</v>
      </c>
      <c r="I8" s="32" t="n">
        <f aca="false">0.4*C8</f>
        <v>1684.4</v>
      </c>
      <c r="J8" s="33"/>
      <c r="K8" s="33"/>
      <c r="L8" s="33"/>
      <c r="M8" s="34"/>
      <c r="N8" s="35"/>
      <c r="O8" s="32" t="n">
        <v>610005</v>
      </c>
      <c r="P8" s="32" t="n">
        <v>613079</v>
      </c>
      <c r="Q8" s="36"/>
      <c r="R8" s="37"/>
      <c r="S8" s="32" t="n">
        <v>1</v>
      </c>
      <c r="T8" s="32" t="n">
        <f aca="false">(P8-O8)*S8</f>
        <v>3074</v>
      </c>
      <c r="U8" s="41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278786</v>
      </c>
      <c r="P9" s="40" t="n">
        <v>279923</v>
      </c>
      <c r="Q9" s="36"/>
      <c r="R9" s="41"/>
      <c r="S9" s="40" t="n">
        <v>1</v>
      </c>
      <c r="T9" s="32" t="n">
        <f aca="false">(P9-O9)*S9</f>
        <v>1137</v>
      </c>
      <c r="U9" s="41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4974.00000000002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4974.00000000002</v>
      </c>
      <c r="I10" s="32" t="n">
        <f aca="false">0.4*C10</f>
        <v>1989.60000000001</v>
      </c>
      <c r="J10" s="33"/>
      <c r="K10" s="33"/>
      <c r="L10" s="33"/>
      <c r="M10" s="33"/>
      <c r="N10" s="35"/>
      <c r="O10" s="40" t="n">
        <v>8411.3</v>
      </c>
      <c r="P10" s="40" t="n">
        <v>8640.1</v>
      </c>
      <c r="Q10" s="36"/>
      <c r="R10" s="42"/>
      <c r="S10" s="40" t="n">
        <v>15</v>
      </c>
      <c r="T10" s="32" t="n">
        <f aca="false">(P10-O10)*S10</f>
        <v>3432.00000000002</v>
      </c>
      <c r="U10" s="41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68537</v>
      </c>
      <c r="P11" s="40" t="n">
        <v>70079</v>
      </c>
      <c r="Q11" s="36"/>
      <c r="R11" s="42"/>
      <c r="S11" s="40" t="n">
        <v>1</v>
      </c>
      <c r="T11" s="32" t="n">
        <f aca="false">(P11-O11)*S11</f>
        <v>1542</v>
      </c>
      <c r="U11" s="418" t="s">
        <v>1106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224" t="s">
        <v>1160</v>
      </c>
      <c r="C12" s="250" t="n">
        <f aca="false">H12+E12</f>
        <v>123</v>
      </c>
      <c r="D12" s="130"/>
      <c r="E12" s="130"/>
      <c r="F12" s="130" t="n">
        <f aca="false">0.04*H12</f>
        <v>4.92</v>
      </c>
      <c r="G12" s="130" t="n">
        <f aca="false">0.03*H12</f>
        <v>3.69</v>
      </c>
      <c r="H12" s="130" t="n">
        <f aca="false">T12</f>
        <v>123</v>
      </c>
      <c r="I12" s="130" t="n">
        <f aca="false">0.6*C12</f>
        <v>73.8</v>
      </c>
      <c r="J12" s="212"/>
      <c r="K12" s="212"/>
      <c r="L12" s="212"/>
      <c r="M12" s="212"/>
      <c r="N12" s="212" t="s">
        <v>170</v>
      </c>
      <c r="O12" s="130" t="n">
        <v>0</v>
      </c>
      <c r="P12" s="130" t="n">
        <v>123</v>
      </c>
      <c r="Q12" s="144"/>
      <c r="R12" s="145"/>
      <c r="S12" s="253" t="n">
        <v>1</v>
      </c>
      <c r="T12" s="130" t="n">
        <f aca="false">(P12-O12)*S12</f>
        <v>123</v>
      </c>
      <c r="U12" s="678" t="s">
        <v>1161</v>
      </c>
      <c r="V12" s="224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7291.20000000004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20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20</v>
      </c>
      <c r="I14" s="32" t="n">
        <f aca="false">0.4*C14</f>
        <v>8</v>
      </c>
      <c r="J14" s="63" t="s">
        <v>16</v>
      </c>
      <c r="K14" s="63"/>
      <c r="L14" s="63"/>
      <c r="M14" s="35"/>
      <c r="N14" s="35"/>
      <c r="O14" s="32" t="n">
        <v>3918.9</v>
      </c>
      <c r="P14" s="32" t="n">
        <v>3919.9</v>
      </c>
      <c r="Q14" s="37" t="s">
        <v>29</v>
      </c>
      <c r="R14" s="37"/>
      <c r="S14" s="32" t="n">
        <v>20</v>
      </c>
      <c r="T14" s="32" t="n">
        <f aca="false">(P14-O14)*S14</f>
        <v>20</v>
      </c>
      <c r="U14" s="41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694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0</v>
      </c>
      <c r="D16" s="32"/>
      <c r="E16" s="32" t="n">
        <f aca="false">F16+G16</f>
        <v>0</v>
      </c>
      <c r="F16" s="32" t="n">
        <f aca="false">0.04*H16</f>
        <v>0</v>
      </c>
      <c r="G16" s="32" t="n">
        <f aca="false">0.03*H16</f>
        <v>0</v>
      </c>
      <c r="H16" s="32" t="n">
        <f aca="false">T16</f>
        <v>0</v>
      </c>
      <c r="I16" s="32" t="n">
        <f aca="false">0.6*C16</f>
        <v>0</v>
      </c>
      <c r="J16" s="35"/>
      <c r="K16" s="35"/>
      <c r="L16" s="35"/>
      <c r="M16" s="35"/>
      <c r="N16" s="35"/>
      <c r="O16" s="32" t="n">
        <v>55900</v>
      </c>
      <c r="P16" s="32" t="n">
        <v>55900</v>
      </c>
      <c r="Q16" s="36"/>
      <c r="R16" s="68"/>
      <c r="S16" s="69" t="n">
        <v>1</v>
      </c>
      <c r="T16" s="32" t="n">
        <f aca="false">(P16-O16)*S16</f>
        <v>0</v>
      </c>
      <c r="U16" s="41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0</v>
      </c>
      <c r="D17" s="45"/>
      <c r="E17" s="45"/>
      <c r="F17" s="45"/>
      <c r="G17" s="45"/>
      <c r="H17" s="45" t="n">
        <f aca="false">T17</f>
        <v>0</v>
      </c>
      <c r="I17" s="45" t="n">
        <f aca="false">0.2*C17</f>
        <v>0</v>
      </c>
      <c r="J17" s="47"/>
      <c r="K17" s="47"/>
      <c r="L17" s="47"/>
      <c r="M17" s="48"/>
      <c r="N17" s="48"/>
      <c r="O17" s="45" t="n">
        <v>626181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0</v>
      </c>
      <c r="U17" s="694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282.080000000001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282.080000000001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945.4995</v>
      </c>
      <c r="P18" s="70" t="n">
        <v>952.5515</v>
      </c>
      <c r="Q18" s="37" t="s">
        <v>39</v>
      </c>
      <c r="R18" s="37"/>
      <c r="S18" s="32" t="n">
        <v>40</v>
      </c>
      <c r="T18" s="32" t="n">
        <f aca="false">(P18-O18)*S18</f>
        <v>282.080000000001</v>
      </c>
      <c r="U18" s="41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1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1834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1834</v>
      </c>
      <c r="I21" s="32" t="n">
        <f aca="false">0.4*C21</f>
        <v>733.599999999999</v>
      </c>
      <c r="J21" s="35"/>
      <c r="K21" s="63"/>
      <c r="L21" s="63"/>
      <c r="M21" s="35"/>
      <c r="N21" s="35"/>
      <c r="O21" s="32" t="n">
        <v>5230</v>
      </c>
      <c r="P21" s="32" t="n">
        <v>5321.7</v>
      </c>
      <c r="Q21" s="78"/>
      <c r="R21" s="78"/>
      <c r="S21" s="32" t="n">
        <v>20</v>
      </c>
      <c r="T21" s="32" t="n">
        <f aca="false">(P21-O21)*S21</f>
        <v>1834</v>
      </c>
      <c r="U21" s="41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121.98</v>
      </c>
      <c r="D22" s="32"/>
      <c r="E22" s="32" t="n">
        <f aca="false">F22+G22</f>
        <v>7.98</v>
      </c>
      <c r="F22" s="32" t="n">
        <f aca="false">0.04*H22</f>
        <v>4.56</v>
      </c>
      <c r="G22" s="32" t="n">
        <f aca="false">0.03*H22</f>
        <v>3.42</v>
      </c>
      <c r="H22" s="32" t="n">
        <f aca="false">T22</f>
        <v>114</v>
      </c>
      <c r="I22" s="32" t="n">
        <f aca="false">0.6*C22</f>
        <v>73.188</v>
      </c>
      <c r="J22" s="35"/>
      <c r="K22" s="35"/>
      <c r="L22" s="35"/>
      <c r="M22" s="35"/>
      <c r="N22" s="35"/>
      <c r="O22" s="32" t="n">
        <v>27122</v>
      </c>
      <c r="P22" s="32" t="n">
        <v>27236</v>
      </c>
      <c r="Q22" s="36"/>
      <c r="R22" s="68"/>
      <c r="S22" s="69" t="n">
        <v>1</v>
      </c>
      <c r="T22" s="32" t="n">
        <f aca="false">(P22-O22)*S22</f>
        <v>114</v>
      </c>
      <c r="U22" s="41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68970.0000000004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68970.0000000004</v>
      </c>
      <c r="I25" s="32" t="n">
        <f aca="false">0.4*C25</f>
        <v>27588.0000000002</v>
      </c>
      <c r="J25" s="63"/>
      <c r="K25" s="63"/>
      <c r="L25" s="63"/>
      <c r="M25" s="35"/>
      <c r="N25" s="35"/>
      <c r="O25" s="32" t="n">
        <v>47731.4</v>
      </c>
      <c r="P25" s="32" t="n">
        <v>47961.3</v>
      </c>
      <c r="Q25" s="37" t="s">
        <v>52</v>
      </c>
      <c r="R25" s="37"/>
      <c r="S25" s="32" t="n">
        <v>300</v>
      </c>
      <c r="T25" s="32" t="n">
        <f aca="false">(P25-O25)*S25</f>
        <v>68970.0000000004</v>
      </c>
      <c r="U25" s="41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694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57354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57354</v>
      </c>
      <c r="I27" s="32" t="n">
        <f aca="false">0.4*C27</f>
        <v>22941.6</v>
      </c>
      <c r="J27" s="63"/>
      <c r="K27" s="63"/>
      <c r="L27" s="63"/>
      <c r="M27" s="35"/>
      <c r="N27" s="35"/>
      <c r="O27" s="32" t="n">
        <v>3601.3</v>
      </c>
      <c r="P27" s="32" t="n">
        <v>4079.25</v>
      </c>
      <c r="Q27" s="36"/>
      <c r="R27" s="94"/>
      <c r="S27" s="32" t="n">
        <v>120</v>
      </c>
      <c r="T27" s="32" t="n">
        <f aca="false">(P27-O27)*S27</f>
        <v>57354</v>
      </c>
      <c r="U27" s="6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622.000000000342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622.000000000342</v>
      </c>
      <c r="I28" s="32" t="n">
        <f aca="false">0.4*C28</f>
        <v>248.800000000137</v>
      </c>
      <c r="J28" s="63"/>
      <c r="K28" s="63"/>
      <c r="L28" s="63"/>
      <c r="M28" s="35"/>
      <c r="N28" s="35"/>
      <c r="O28" s="32" t="n">
        <v>15337.8</v>
      </c>
      <c r="P28" s="32" t="n">
        <v>15510.1</v>
      </c>
      <c r="Q28" s="36"/>
      <c r="R28" s="94"/>
      <c r="S28" s="32" t="n">
        <v>300</v>
      </c>
      <c r="T28" s="32" t="n">
        <f aca="false">(P28-O28)*S28-T32-T27+37600</f>
        <v>622.000000000342</v>
      </c>
      <c r="U28" s="418" t="s">
        <v>58</v>
      </c>
      <c r="V28" s="39" t="s">
        <v>1162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28491.2537999998</v>
      </c>
      <c r="D30" s="32"/>
      <c r="E30" s="32" t="n">
        <f aca="false">F30+G30</f>
        <v>1863.91379999999</v>
      </c>
      <c r="F30" s="32" t="n">
        <f aca="false">0.04*H30</f>
        <v>1065.09359999999</v>
      </c>
      <c r="G30" s="32" t="n">
        <f aca="false">0.03*H30</f>
        <v>798.820199999995</v>
      </c>
      <c r="H30" s="32" t="n">
        <f aca="false">T30</f>
        <v>26627.3399999998</v>
      </c>
      <c r="I30" s="32" t="n">
        <f aca="false">T31</f>
        <v>89120</v>
      </c>
      <c r="J30" s="63"/>
      <c r="K30" s="63"/>
      <c r="L30" s="63"/>
      <c r="M30" s="35"/>
      <c r="N30" s="35"/>
      <c r="O30" s="32" t="n">
        <v>42373.006</v>
      </c>
      <c r="P30" s="32" t="n">
        <v>42816.795</v>
      </c>
      <c r="Q30" s="36"/>
      <c r="R30" s="107"/>
      <c r="S30" s="32" t="n">
        <v>60</v>
      </c>
      <c r="T30" s="32" t="n">
        <f aca="false">(P30-O30)*S30</f>
        <v>26627.3399999998</v>
      </c>
      <c r="U30" s="41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89120</v>
      </c>
      <c r="D31" s="32"/>
      <c r="E31" s="32" t="n">
        <f aca="false">F31+G31</f>
        <v>6238.4</v>
      </c>
      <c r="F31" s="32" t="n">
        <f aca="false">0.04*H31</f>
        <v>3564.8</v>
      </c>
      <c r="G31" s="32" t="n">
        <f aca="false">0.03*H31</f>
        <v>2673.6</v>
      </c>
      <c r="H31" s="32" t="n">
        <f aca="false">T31</f>
        <v>89120</v>
      </c>
      <c r="I31" s="32" t="n">
        <f aca="false">0.6*C31</f>
        <v>53472</v>
      </c>
      <c r="J31" s="35"/>
      <c r="K31" s="35"/>
      <c r="L31" s="35"/>
      <c r="M31" s="35"/>
      <c r="N31" s="35"/>
      <c r="O31" s="32" t="n">
        <v>10046</v>
      </c>
      <c r="P31" s="32" t="n">
        <v>10603</v>
      </c>
      <c r="Q31" s="36"/>
      <c r="R31" s="68"/>
      <c r="S31" s="69" t="n">
        <v>160</v>
      </c>
      <c r="T31" s="32" t="n">
        <f aca="false">(P31-O31)*S31</f>
        <v>89120</v>
      </c>
      <c r="U31" s="41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33505.98</v>
      </c>
      <c r="D32" s="32"/>
      <c r="E32" s="32" t="n">
        <f aca="false">F32+G32</f>
        <v>2191.98</v>
      </c>
      <c r="F32" s="32" t="n">
        <f aca="false">0.04*H32</f>
        <v>1252.56</v>
      </c>
      <c r="G32" s="32" t="n">
        <f aca="false">0.03*H32</f>
        <v>939.42</v>
      </c>
      <c r="H32" s="32" t="n">
        <f aca="false">T32</f>
        <v>31314</v>
      </c>
      <c r="I32" s="109" t="n">
        <f aca="false">T34</f>
        <v>1863</v>
      </c>
      <c r="J32" s="63"/>
      <c r="K32" s="63"/>
      <c r="L32" s="63"/>
      <c r="M32" s="35"/>
      <c r="N32" s="35"/>
      <c r="O32" s="32" t="n">
        <v>1607.1</v>
      </c>
      <c r="P32" s="32" t="n">
        <v>2129</v>
      </c>
      <c r="Q32" s="36"/>
      <c r="R32" s="107"/>
      <c r="S32" s="32" t="n">
        <v>60</v>
      </c>
      <c r="T32" s="32" t="n">
        <f aca="false">(P32-O32)*S32</f>
        <v>31314</v>
      </c>
      <c r="U32" s="418" t="s">
        <v>1107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18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79" t="s">
        <v>69</v>
      </c>
      <c r="C34" s="32" t="n">
        <f aca="false">H34+E34</f>
        <v>1993.41</v>
      </c>
      <c r="D34" s="32"/>
      <c r="E34" s="32" t="n">
        <f aca="false">F34+G34</f>
        <v>130.41</v>
      </c>
      <c r="F34" s="32" t="n">
        <f aca="false">0.04*H34</f>
        <v>74.52</v>
      </c>
      <c r="G34" s="32" t="n">
        <f aca="false">0.03*H34</f>
        <v>55.89</v>
      </c>
      <c r="H34" s="32" t="n">
        <f aca="false">T34</f>
        <v>1863</v>
      </c>
      <c r="I34" s="32" t="n">
        <f aca="false">0.6*C34</f>
        <v>1196.046</v>
      </c>
      <c r="J34" s="35"/>
      <c r="K34" s="35"/>
      <c r="L34" s="35"/>
      <c r="M34" s="35"/>
      <c r="N34" s="35"/>
      <c r="O34" s="32" t="n">
        <v>32902</v>
      </c>
      <c r="P34" s="32" t="n">
        <v>34765</v>
      </c>
      <c r="Q34" s="36"/>
      <c r="R34" s="68"/>
      <c r="S34" s="69" t="n">
        <v>1</v>
      </c>
      <c r="T34" s="32" t="n">
        <f aca="false">(P34-O34)*S34</f>
        <v>1863</v>
      </c>
      <c r="U34" s="418" t="s">
        <v>1108</v>
      </c>
      <c r="V34" s="39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525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525</v>
      </c>
      <c r="I35" s="32" t="n">
        <f aca="false">0.4*C35</f>
        <v>210</v>
      </c>
      <c r="J35" s="63"/>
      <c r="K35" s="63"/>
      <c r="L35" s="63"/>
      <c r="M35" s="35"/>
      <c r="N35" s="35"/>
      <c r="O35" s="32" t="n">
        <v>6866</v>
      </c>
      <c r="P35" s="32" t="n">
        <v>7391</v>
      </c>
      <c r="Q35" s="36"/>
      <c r="R35" s="94"/>
      <c r="S35" s="32" t="n">
        <v>1</v>
      </c>
      <c r="T35" s="32" t="n">
        <f aca="false">(P35-O35)*S35</f>
        <v>525</v>
      </c>
      <c r="U35" s="694" t="s">
        <v>1109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14622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14622</v>
      </c>
      <c r="I36" s="32" t="n">
        <f aca="false">0.4*C36</f>
        <v>5848.8</v>
      </c>
      <c r="J36" s="63"/>
      <c r="K36" s="63"/>
      <c r="L36" s="63"/>
      <c r="M36" s="35"/>
      <c r="N36" s="35"/>
      <c r="O36" s="32" t="n">
        <v>29630</v>
      </c>
      <c r="P36" s="32" t="n">
        <v>29826.5</v>
      </c>
      <c r="Q36" s="36"/>
      <c r="R36" s="42"/>
      <c r="S36" s="32" t="n">
        <v>80</v>
      </c>
      <c r="T36" s="32" t="n">
        <f aca="false">(P36-O36)*S36-T35-T271-T272-T270-T279-T280-T282-T284</f>
        <v>14622</v>
      </c>
      <c r="U36" s="41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278.2</v>
      </c>
      <c r="D37" s="32"/>
      <c r="E37" s="32" t="n">
        <f aca="false">F37+G37</f>
        <v>18.2</v>
      </c>
      <c r="F37" s="32" t="n">
        <f aca="false">0.04*H37</f>
        <v>10.4</v>
      </c>
      <c r="G37" s="32" t="n">
        <f aca="false">0.03*H37</f>
        <v>7.8</v>
      </c>
      <c r="H37" s="32" t="n">
        <f aca="false">T37</f>
        <v>260</v>
      </c>
      <c r="I37" s="32" t="n">
        <f aca="false">0.6*C37</f>
        <v>166.92</v>
      </c>
      <c r="J37" s="35"/>
      <c r="K37" s="35"/>
      <c r="L37" s="35"/>
      <c r="M37" s="35"/>
      <c r="N37" s="35"/>
      <c r="O37" s="32" t="n">
        <v>79360</v>
      </c>
      <c r="P37" s="32" t="n">
        <v>79620</v>
      </c>
      <c r="Q37" s="36"/>
      <c r="R37" s="68"/>
      <c r="S37" s="69" t="n">
        <v>1</v>
      </c>
      <c r="T37" s="32" t="n">
        <f aca="false">(P37-O37)*S37</f>
        <v>260</v>
      </c>
      <c r="U37" s="418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7786.38999999994</v>
      </c>
      <c r="D39" s="32"/>
      <c r="E39" s="32" t="n">
        <f aca="false">F39+G39</f>
        <v>509.389999999996</v>
      </c>
      <c r="F39" s="32" t="n">
        <f aca="false">0.04*H39</f>
        <v>291.079999999998</v>
      </c>
      <c r="G39" s="126" t="n">
        <f aca="false">0.03*H39</f>
        <v>218.309999999998</v>
      </c>
      <c r="H39" s="32" t="n">
        <f aca="false">T39-H214-H216-H215-H213-H188-H169-H232-H233</f>
        <v>7276.99999999994</v>
      </c>
      <c r="I39" s="32" t="n">
        <f aca="false">0.4*C39</f>
        <v>3114.55599999997</v>
      </c>
      <c r="J39" s="63"/>
      <c r="K39" s="63"/>
      <c r="L39" s="63"/>
      <c r="M39" s="35"/>
      <c r="N39" s="35"/>
      <c r="O39" s="127" t="n">
        <v>16449.4</v>
      </c>
      <c r="P39" s="127" t="n">
        <v>16708</v>
      </c>
      <c r="Q39" s="36"/>
      <c r="R39" s="37"/>
      <c r="S39" s="32" t="n">
        <v>40</v>
      </c>
      <c r="T39" s="32" t="n">
        <f aca="false">(P39-O39)*S39</f>
        <v>10343.9999999999</v>
      </c>
      <c r="U39" s="41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3739.65000000006</v>
      </c>
      <c r="D40" s="32"/>
      <c r="E40" s="32" t="n">
        <f aca="false">F40+G40</f>
        <v>244.650000000004</v>
      </c>
      <c r="F40" s="32" t="n">
        <f aca="false">0.04*H40</f>
        <v>139.800000000002</v>
      </c>
      <c r="G40" s="126" t="n">
        <f aca="false">0.03*H40</f>
        <v>104.850000000002</v>
      </c>
      <c r="H40" s="32" t="n">
        <f aca="false">T40-T232</f>
        <v>3495.00000000006</v>
      </c>
      <c r="I40" s="32" t="n">
        <f aca="false">0.4*C40</f>
        <v>1495.86000000003</v>
      </c>
      <c r="J40" s="63"/>
      <c r="K40" s="63"/>
      <c r="L40" s="63"/>
      <c r="M40" s="35"/>
      <c r="N40" s="35"/>
      <c r="O40" s="32" t="n">
        <v>35224.6</v>
      </c>
      <c r="P40" s="32" t="n">
        <v>35322</v>
      </c>
      <c r="Q40" s="36"/>
      <c r="R40" s="37"/>
      <c r="S40" s="32" t="n">
        <v>40</v>
      </c>
      <c r="T40" s="32" t="n">
        <f aca="false">(P40-O40)*S40</f>
        <v>3896.00000000006</v>
      </c>
      <c r="U40" s="41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791</v>
      </c>
      <c r="D41" s="131"/>
      <c r="E41" s="130" t="n">
        <f aca="false">F41+G41</f>
        <v>55.37</v>
      </c>
      <c r="F41" s="130" t="n">
        <f aca="false">0.04*H41</f>
        <v>31.64</v>
      </c>
      <c r="G41" s="130" t="n">
        <f aca="false">0.03*H41</f>
        <v>23.73</v>
      </c>
      <c r="H41" s="131" t="n">
        <f aca="false">T41</f>
        <v>791</v>
      </c>
      <c r="I41" s="132" t="n">
        <f aca="false">C41*0.4</f>
        <v>316.4</v>
      </c>
      <c r="J41" s="133"/>
      <c r="K41" s="133"/>
      <c r="L41" s="133"/>
      <c r="M41" s="133"/>
      <c r="N41" s="133"/>
      <c r="O41" s="131" t="n">
        <v>24559</v>
      </c>
      <c r="P41" s="131" t="n">
        <v>25350</v>
      </c>
      <c r="Q41" s="134"/>
      <c r="R41" s="135"/>
      <c r="S41" s="135" t="n">
        <v>1</v>
      </c>
      <c r="T41" s="131" t="n">
        <f aca="false">(P41-O41)*S41</f>
        <v>791</v>
      </c>
      <c r="U41" s="678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2808</v>
      </c>
      <c r="D42" s="126"/>
      <c r="E42" s="32" t="n">
        <f aca="false">F42+G42</f>
        <v>196.56</v>
      </c>
      <c r="F42" s="32" t="n">
        <f aca="false">0.04*H42</f>
        <v>112.32</v>
      </c>
      <c r="G42" s="32" t="n">
        <f aca="false">0.03*H42</f>
        <v>84.24</v>
      </c>
      <c r="H42" s="126" t="n">
        <f aca="false">T42</f>
        <v>2808</v>
      </c>
      <c r="I42" s="127" t="n">
        <f aca="false">C42*0.4</f>
        <v>1123.2</v>
      </c>
      <c r="J42" s="63"/>
      <c r="K42" s="63"/>
      <c r="L42" s="63"/>
      <c r="M42" s="63"/>
      <c r="N42" s="63"/>
      <c r="O42" s="126" t="n">
        <v>45873</v>
      </c>
      <c r="P42" s="126" t="n">
        <v>48681</v>
      </c>
      <c r="Q42" s="138"/>
      <c r="R42" s="139"/>
      <c r="S42" s="139" t="n">
        <v>1</v>
      </c>
      <c r="T42" s="126" t="n">
        <f aca="false">(P42-O42)*S42</f>
        <v>2808</v>
      </c>
      <c r="U42" s="41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351</v>
      </c>
      <c r="D43" s="32"/>
      <c r="E43" s="32"/>
      <c r="F43" s="32"/>
      <c r="G43" s="126" t="n">
        <v>0</v>
      </c>
      <c r="H43" s="32" t="n">
        <f aca="false">T43</f>
        <v>351</v>
      </c>
      <c r="I43" s="32" t="n">
        <f aca="false">0.4*C43</f>
        <v>140.4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193.05</v>
      </c>
      <c r="O43" s="32" t="n">
        <v>47639</v>
      </c>
      <c r="P43" s="32" t="n">
        <v>47990</v>
      </c>
      <c r="Q43" s="36"/>
      <c r="R43" s="42"/>
      <c r="S43" s="32" t="n">
        <v>1</v>
      </c>
      <c r="T43" s="32" t="n">
        <f aca="false">(P43-O43)*S43</f>
        <v>351</v>
      </c>
      <c r="U43" s="41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22295.3759999999</v>
      </c>
      <c r="D44" s="109"/>
      <c r="E44" s="109" t="n">
        <f aca="false">F44+G44</f>
        <v>1458.576</v>
      </c>
      <c r="F44" s="109" t="n">
        <f aca="false">0.04*H44</f>
        <v>833.471999999997</v>
      </c>
      <c r="G44" s="109" t="n">
        <f aca="false">0.03*H44</f>
        <v>625.103999999998</v>
      </c>
      <c r="H44" s="109" t="n">
        <f aca="false">T44</f>
        <v>20836.7999999999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40561.324</v>
      </c>
      <c r="P44" s="32" t="n">
        <v>40734.964</v>
      </c>
      <c r="Q44" s="35" t="s">
        <v>35</v>
      </c>
      <c r="R44" s="37"/>
      <c r="S44" s="69" t="n">
        <v>120</v>
      </c>
      <c r="T44" s="32" t="n">
        <f aca="false">(P44-O44)*S44</f>
        <v>20836.7999999999</v>
      </c>
      <c r="U44" s="418" t="n">
        <v>42000</v>
      </c>
      <c r="V44" s="39" t="s">
        <v>1163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900</v>
      </c>
      <c r="D45" s="130"/>
      <c r="E45" s="130"/>
      <c r="F45" s="130"/>
      <c r="G45" s="131" t="n">
        <v>0</v>
      </c>
      <c r="H45" s="130" t="n">
        <f aca="false">T45</f>
        <v>900</v>
      </c>
      <c r="I45" s="130" t="n">
        <f aca="false">0.4*C45</f>
        <v>360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495</v>
      </c>
      <c r="O45" s="130" t="n">
        <v>292378</v>
      </c>
      <c r="P45" s="130" t="n">
        <v>293278</v>
      </c>
      <c r="Q45" s="144"/>
      <c r="R45" s="145"/>
      <c r="S45" s="130" t="n">
        <v>1</v>
      </c>
      <c r="T45" s="130" t="n">
        <f aca="false">(P45-O45)*S45</f>
        <v>900</v>
      </c>
      <c r="U45" s="678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74</v>
      </c>
      <c r="D46" s="126"/>
      <c r="E46" s="32" t="n">
        <f aca="false">F46+G46</f>
        <v>5.18</v>
      </c>
      <c r="F46" s="32" t="n">
        <f aca="false">0.04*H46</f>
        <v>2.96</v>
      </c>
      <c r="G46" s="32" t="n">
        <f aca="false">0.03*H46</f>
        <v>2.22</v>
      </c>
      <c r="H46" s="126" t="n">
        <f aca="false">T46</f>
        <v>74</v>
      </c>
      <c r="I46" s="127" t="n">
        <f aca="false">C46*0.4</f>
        <v>29.6</v>
      </c>
      <c r="J46" s="63"/>
      <c r="K46" s="63"/>
      <c r="L46" s="63"/>
      <c r="M46" s="63"/>
      <c r="N46" s="63"/>
      <c r="O46" s="126" t="n">
        <v>2639</v>
      </c>
      <c r="P46" s="126" t="n">
        <v>2713</v>
      </c>
      <c r="Q46" s="138"/>
      <c r="R46" s="139"/>
      <c r="S46" s="139" t="n">
        <v>1</v>
      </c>
      <c r="T46" s="126" t="n">
        <f aca="false">(P46-O46)*S46</f>
        <v>74</v>
      </c>
      <c r="U46" s="41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7970</v>
      </c>
      <c r="D47" s="126"/>
      <c r="E47" s="32" t="n">
        <f aca="false">F47+G47</f>
        <v>557.9</v>
      </c>
      <c r="F47" s="32" t="n">
        <f aca="false">0.04*H47</f>
        <v>318.8</v>
      </c>
      <c r="G47" s="32" t="n">
        <f aca="false">0.03*H47</f>
        <v>239.1</v>
      </c>
      <c r="H47" s="126" t="n">
        <f aca="false">T47</f>
        <v>7970</v>
      </c>
      <c r="I47" s="127" t="n">
        <f aca="false">C47*0.4</f>
        <v>3188</v>
      </c>
      <c r="J47" s="63"/>
      <c r="K47" s="63"/>
      <c r="L47" s="63"/>
      <c r="M47" s="63"/>
      <c r="N47" s="63"/>
      <c r="O47" s="126" t="n">
        <v>139275</v>
      </c>
      <c r="P47" s="126" t="n">
        <v>147245</v>
      </c>
      <c r="Q47" s="138"/>
      <c r="R47" s="139"/>
      <c r="S47" s="139" t="n">
        <v>1</v>
      </c>
      <c r="T47" s="126" t="n">
        <f aca="false">(P47-O47)*S47</f>
        <v>7970</v>
      </c>
      <c r="U47" s="41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9915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9915</v>
      </c>
      <c r="I48" s="32" t="n">
        <f aca="false">0.4*C48</f>
        <v>3966</v>
      </c>
      <c r="J48" s="63"/>
      <c r="K48" s="63"/>
      <c r="L48" s="63"/>
      <c r="M48" s="35"/>
      <c r="N48" s="35"/>
      <c r="O48" s="32" t="n">
        <v>129603</v>
      </c>
      <c r="P48" s="32" t="n">
        <v>139518</v>
      </c>
      <c r="Q48" s="36"/>
      <c r="R48" s="94"/>
      <c r="S48" s="32" t="n">
        <v>1</v>
      </c>
      <c r="T48" s="32" t="n">
        <f aca="false">(P48-O48)*S48</f>
        <v>9915</v>
      </c>
      <c r="U48" s="694" t="n">
        <v>5732</v>
      </c>
      <c r="V48" s="51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3760</v>
      </c>
      <c r="D49" s="126"/>
      <c r="E49" s="32" t="n">
        <f aca="false">F49+G49</f>
        <v>263.2</v>
      </c>
      <c r="F49" s="32" t="n">
        <f aca="false">0.04*H49</f>
        <v>150.4</v>
      </c>
      <c r="G49" s="32" t="n">
        <f aca="false">0.03*H49</f>
        <v>112.8</v>
      </c>
      <c r="H49" s="126" t="n">
        <f aca="false">T49</f>
        <v>3760</v>
      </c>
      <c r="I49" s="127" t="n">
        <f aca="false">C49*0.4</f>
        <v>1504</v>
      </c>
      <c r="J49" s="63"/>
      <c r="K49" s="63"/>
      <c r="L49" s="63"/>
      <c r="M49" s="63"/>
      <c r="N49" s="63"/>
      <c r="O49" s="126" t="n">
        <v>83059</v>
      </c>
      <c r="P49" s="126" t="n">
        <v>87941</v>
      </c>
      <c r="Q49" s="138"/>
      <c r="R49" s="139"/>
      <c r="S49" s="139" t="n">
        <v>1</v>
      </c>
      <c r="T49" s="126" t="n">
        <f aca="false">(P49-O49)*S49-T225-T223-T227-T226-T228</f>
        <v>3760</v>
      </c>
      <c r="U49" s="41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9719.87999999994</v>
      </c>
      <c r="D53" s="155"/>
      <c r="E53" s="155" t="n">
        <f aca="false">F53+G53</f>
        <v>635.879999999996</v>
      </c>
      <c r="F53" s="155" t="n">
        <f aca="false">0.04*H53</f>
        <v>363.359999999998</v>
      </c>
      <c r="G53" s="155" t="n">
        <f aca="false">0.03*H53</f>
        <v>272.519999999998</v>
      </c>
      <c r="H53" s="155" t="n">
        <f aca="false">T53</f>
        <v>9083.99999999994</v>
      </c>
      <c r="I53" s="155" t="n">
        <f aca="false">0.6*C53</f>
        <v>5831.92799999996</v>
      </c>
      <c r="J53" s="156"/>
      <c r="K53" s="156"/>
      <c r="L53" s="156"/>
      <c r="M53" s="156"/>
      <c r="N53" s="156"/>
      <c r="O53" s="155" t="n">
        <v>28720.9</v>
      </c>
      <c r="P53" s="155" t="n">
        <v>28948</v>
      </c>
      <c r="Q53" s="157"/>
      <c r="R53" s="158"/>
      <c r="S53" s="159" t="n">
        <v>40</v>
      </c>
      <c r="T53" s="155" t="n">
        <f aca="false">(P53-O53)*S53</f>
        <v>9083.99999999994</v>
      </c>
      <c r="U53" s="418" t="s">
        <v>1110</v>
      </c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384449.399800001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3378</v>
      </c>
      <c r="D57" s="126"/>
      <c r="E57" s="32" t="n">
        <f aca="false">F57+G57</f>
        <v>236.46</v>
      </c>
      <c r="F57" s="32" t="n">
        <f aca="false">0.04*H57</f>
        <v>135.12</v>
      </c>
      <c r="G57" s="32" t="n">
        <f aca="false">0.03*H57</f>
        <v>101.34</v>
      </c>
      <c r="H57" s="126" t="n">
        <f aca="false">T57</f>
        <v>3378</v>
      </c>
      <c r="I57" s="127" t="n">
        <f aca="false">C57*0.4</f>
        <v>1351.2</v>
      </c>
      <c r="J57" s="63"/>
      <c r="K57" s="63"/>
      <c r="L57" s="63"/>
      <c r="M57" s="63"/>
      <c r="N57" s="63"/>
      <c r="O57" s="126" t="n">
        <v>393914</v>
      </c>
      <c r="P57" s="126" t="n">
        <v>397292</v>
      </c>
      <c r="Q57" s="138"/>
      <c r="R57" s="139"/>
      <c r="S57" s="139" t="n">
        <v>1</v>
      </c>
      <c r="T57" s="126" t="n">
        <f aca="false">(P57-O57)*S57</f>
        <v>3378</v>
      </c>
      <c r="U57" s="418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23084.2000000001</v>
      </c>
      <c r="D58" s="126"/>
      <c r="E58" s="32"/>
      <c r="F58" s="32"/>
      <c r="G58" s="32"/>
      <c r="H58" s="126" t="n">
        <f aca="false">T58</f>
        <v>23084.2000000001</v>
      </c>
      <c r="I58" s="126" t="n">
        <f aca="false">T59</f>
        <v>1833</v>
      </c>
      <c r="J58" s="63"/>
      <c r="K58" s="63"/>
      <c r="L58" s="63"/>
      <c r="M58" s="63"/>
      <c r="N58" s="63"/>
      <c r="O58" s="126" t="n">
        <v>22133.778</v>
      </c>
      <c r="P58" s="126" t="n">
        <v>22572.943</v>
      </c>
      <c r="Q58" s="138"/>
      <c r="R58" s="139"/>
      <c r="S58" s="139" t="n">
        <v>80</v>
      </c>
      <c r="T58" s="126" t="n">
        <f aca="false">(P58-O58)*S58-T624</f>
        <v>23084.2000000001</v>
      </c>
      <c r="U58" s="418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1833</v>
      </c>
      <c r="D59" s="126"/>
      <c r="E59" s="32" t="n">
        <f aca="false">F59+G59</f>
        <v>128.31</v>
      </c>
      <c r="F59" s="32" t="n">
        <f aca="false">0.04*H59</f>
        <v>73.32</v>
      </c>
      <c r="G59" s="32" t="n">
        <f aca="false">0.03*H59</f>
        <v>54.99</v>
      </c>
      <c r="H59" s="126" t="n">
        <f aca="false">T59</f>
        <v>1833</v>
      </c>
      <c r="I59" s="127" t="n">
        <f aca="false">C59*0.4</f>
        <v>733.2</v>
      </c>
      <c r="J59" s="63"/>
      <c r="K59" s="63"/>
      <c r="L59" s="63"/>
      <c r="M59" s="63"/>
      <c r="N59" s="63"/>
      <c r="O59" s="126" t="n">
        <v>17038</v>
      </c>
      <c r="P59" s="126" t="n">
        <v>18871</v>
      </c>
      <c r="Q59" s="138"/>
      <c r="R59" s="139"/>
      <c r="S59" s="139" t="n">
        <v>1</v>
      </c>
      <c r="T59" s="126" t="n">
        <f aca="false">(P59-O59)*S59</f>
        <v>1833</v>
      </c>
      <c r="U59" s="41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12631.8</v>
      </c>
      <c r="D60" s="126"/>
      <c r="E60" s="32"/>
      <c r="F60" s="32"/>
      <c r="G60" s="32"/>
      <c r="H60" s="126" t="n">
        <f aca="false">T60</f>
        <v>12631.8</v>
      </c>
      <c r="I60" s="126" t="n">
        <f aca="false">T61</f>
        <v>15283</v>
      </c>
      <c r="J60" s="63"/>
      <c r="K60" s="63"/>
      <c r="L60" s="63"/>
      <c r="M60" s="63"/>
      <c r="N60" s="63"/>
      <c r="O60" s="126" t="n">
        <v>5921.47</v>
      </c>
      <c r="P60" s="126" t="n">
        <v>6132</v>
      </c>
      <c r="Q60" s="138"/>
      <c r="R60" s="139"/>
      <c r="S60" s="139" t="n">
        <v>60</v>
      </c>
      <c r="T60" s="126" t="n">
        <f aca="false">(P60-O60)*S60</f>
        <v>12631.8</v>
      </c>
      <c r="U60" s="418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15283</v>
      </c>
      <c r="D61" s="126"/>
      <c r="E61" s="32"/>
      <c r="F61" s="32"/>
      <c r="G61" s="32"/>
      <c r="H61" s="126" t="n">
        <f aca="false">T61</f>
        <v>15283</v>
      </c>
      <c r="I61" s="126" t="n">
        <f aca="false">T62</f>
        <v>2805</v>
      </c>
      <c r="J61" s="63"/>
      <c r="K61" s="63"/>
      <c r="L61" s="63"/>
      <c r="M61" s="63"/>
      <c r="N61" s="63"/>
      <c r="O61" s="126" t="n">
        <v>1417.6</v>
      </c>
      <c r="P61" s="126" t="n">
        <v>1611.7</v>
      </c>
      <c r="Q61" s="138"/>
      <c r="R61" s="139"/>
      <c r="S61" s="139" t="n">
        <v>120</v>
      </c>
      <c r="T61" s="126" t="n">
        <f aca="false">(P61-O61)*S61-T636-T59-T65-T62</f>
        <v>15283</v>
      </c>
      <c r="U61" s="418" t="s">
        <v>1111</v>
      </c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2805</v>
      </c>
      <c r="D62" s="126"/>
      <c r="E62" s="32"/>
      <c r="F62" s="32"/>
      <c r="G62" s="32"/>
      <c r="H62" s="126" t="n">
        <f aca="false">T62</f>
        <v>2805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22162</v>
      </c>
      <c r="P62" s="126" t="n">
        <v>24967</v>
      </c>
      <c r="Q62" s="138"/>
      <c r="R62" s="139"/>
      <c r="S62" s="139" t="n">
        <v>1</v>
      </c>
      <c r="T62" s="126" t="n">
        <f aca="false">(P62-O62)*S62</f>
        <v>2805</v>
      </c>
      <c r="U62" s="694" t="s">
        <v>1112</v>
      </c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694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956.000000000004</v>
      </c>
      <c r="D64" s="179"/>
      <c r="E64" s="40"/>
      <c r="F64" s="40"/>
      <c r="G64" s="40"/>
      <c r="H64" s="179" t="n">
        <f aca="false">T64</f>
        <v>956.000000000004</v>
      </c>
      <c r="I64" s="179" t="n">
        <f aca="false">T64*0.3</f>
        <v>286.800000000001</v>
      </c>
      <c r="J64" s="63"/>
      <c r="K64" s="63"/>
      <c r="L64" s="63"/>
      <c r="M64" s="63"/>
      <c r="N64" s="63"/>
      <c r="O64" s="180" t="n">
        <v>4053.5</v>
      </c>
      <c r="P64" s="180" t="n">
        <v>4101.3</v>
      </c>
      <c r="Q64" s="138"/>
      <c r="R64" s="181"/>
      <c r="S64" s="182" t="n">
        <v>20</v>
      </c>
      <c r="T64" s="179" t="n">
        <f aca="false">(P64-O64)*S64</f>
        <v>956.000000000004</v>
      </c>
      <c r="U64" s="418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3371</v>
      </c>
      <c r="D65" s="126"/>
      <c r="E65" s="32"/>
      <c r="F65" s="32"/>
      <c r="G65" s="32"/>
      <c r="H65" s="126" t="n">
        <f aca="false">T65</f>
        <v>3371</v>
      </c>
      <c r="I65" s="126" t="n">
        <f aca="false">T65*0.3</f>
        <v>1011.3</v>
      </c>
      <c r="J65" s="37"/>
      <c r="K65" s="37"/>
      <c r="L65" s="37"/>
      <c r="M65" s="37"/>
      <c r="N65" s="37"/>
      <c r="O65" s="32" t="n">
        <v>226460</v>
      </c>
      <c r="P65" s="32" t="n">
        <v>229831</v>
      </c>
      <c r="Q65" s="126"/>
      <c r="R65" s="126"/>
      <c r="S65" s="32" t="n">
        <v>1</v>
      </c>
      <c r="T65" s="126" t="n">
        <f aca="false">(P65-O65)*S65</f>
        <v>3371</v>
      </c>
      <c r="U65" s="418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63342.0000000001</v>
      </c>
      <c r="D66" s="186"/>
      <c r="E66" s="187"/>
      <c r="F66" s="187"/>
      <c r="G66" s="187"/>
      <c r="H66" s="186"/>
      <c r="I66" s="188" t="n">
        <f aca="false">SUM(I56:I65)</f>
        <v>23303.5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13419.43+32703.61</f>
        <v>46123.04</v>
      </c>
      <c r="P68" s="32" t="n">
        <f aca="false">13650.24+33076.37</f>
        <v>46726.61</v>
      </c>
      <c r="Q68" s="126"/>
      <c r="R68" s="126"/>
      <c r="S68" s="32" t="n">
        <v>80</v>
      </c>
      <c r="T68" s="126" t="n">
        <f aca="false">(P68-O68)*S68-T72-T73</f>
        <v>43614.6</v>
      </c>
      <c r="U68" s="418" t="s">
        <v>1113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20364.0000000001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18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7848</v>
      </c>
      <c r="D70" s="32"/>
      <c r="E70" s="32" t="n">
        <f aca="false">F70+G70</f>
        <v>549.36</v>
      </c>
      <c r="F70" s="32" t="n">
        <f aca="false">0.04*H70</f>
        <v>313.92</v>
      </c>
      <c r="G70" s="32" t="n">
        <f aca="false">0.03*H70</f>
        <v>235.44</v>
      </c>
      <c r="H70" s="32" t="n">
        <f aca="false">T70</f>
        <v>7848</v>
      </c>
      <c r="I70" s="32" t="n">
        <f aca="false">0.6*C70</f>
        <v>4708.8</v>
      </c>
      <c r="J70" s="35"/>
      <c r="K70" s="35"/>
      <c r="L70" s="35"/>
      <c r="M70" s="35"/>
      <c r="N70" s="35"/>
      <c r="O70" s="32" t="n">
        <f aca="false">194204+18642</f>
        <v>212846</v>
      </c>
      <c r="P70" s="32" t="n">
        <f aca="false">200294+20400</f>
        <v>220694</v>
      </c>
      <c r="Q70" s="36"/>
      <c r="R70" s="42"/>
      <c r="S70" s="69" t="n">
        <v>1</v>
      </c>
      <c r="T70" s="32" t="n">
        <f aca="false">(P70-O70)*S70</f>
        <v>7848</v>
      </c>
      <c r="U70" s="418" t="s">
        <v>1114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9102.81999999998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4823.54+3924.68</f>
        <v>8748.22</v>
      </c>
      <c r="P71" s="32" t="n">
        <f aca="false">4927.66+4075.11</f>
        <v>9002.77</v>
      </c>
      <c r="Q71" s="126"/>
      <c r="R71" s="126"/>
      <c r="S71" s="32" t="n">
        <v>80</v>
      </c>
      <c r="T71" s="126" t="n">
        <f aca="false">(P71-O71)*S71</f>
        <v>20364.0000000001</v>
      </c>
      <c r="U71" s="418" t="s">
        <v>1115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3815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3815</v>
      </c>
      <c r="I72" s="32" t="n">
        <f aca="false">0.4*C72</f>
        <v>1526</v>
      </c>
      <c r="J72" s="63"/>
      <c r="K72" s="63"/>
      <c r="L72" s="63"/>
      <c r="M72" s="35"/>
      <c r="N72" s="35"/>
      <c r="O72" s="32" t="n">
        <v>67829</v>
      </c>
      <c r="P72" s="32" t="n">
        <v>71644</v>
      </c>
      <c r="Q72" s="36"/>
      <c r="R72" s="94"/>
      <c r="S72" s="32" t="n">
        <v>1</v>
      </c>
      <c r="T72" s="32" t="n">
        <f aca="false">(P72-O72)*S72</f>
        <v>3815</v>
      </c>
      <c r="U72" s="694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915.92</v>
      </c>
      <c r="D73" s="32"/>
      <c r="E73" s="32" t="n">
        <f aca="false">F73+G73</f>
        <v>59.92</v>
      </c>
      <c r="F73" s="32" t="n">
        <f aca="false">0.04*H73</f>
        <v>34.24</v>
      </c>
      <c r="G73" s="32" t="n">
        <f aca="false">0.03*H73</f>
        <v>25.68</v>
      </c>
      <c r="H73" s="32" t="n">
        <f aca="false">T73</f>
        <v>856</v>
      </c>
      <c r="I73" s="32" t="n">
        <f aca="false">0.6*C73</f>
        <v>549.552</v>
      </c>
      <c r="J73" s="63"/>
      <c r="K73" s="63"/>
      <c r="L73" s="63"/>
      <c r="M73" s="63"/>
      <c r="N73" s="63"/>
      <c r="O73" s="32" t="n">
        <v>18531</v>
      </c>
      <c r="P73" s="32" t="n">
        <v>19387</v>
      </c>
      <c r="Q73" s="126"/>
      <c r="R73" s="126"/>
      <c r="S73" s="32" t="n">
        <v>1</v>
      </c>
      <c r="T73" s="32" t="n">
        <f aca="false">(P73-O73)*S73</f>
        <v>856</v>
      </c>
      <c r="U73" s="418" t="s">
        <v>1116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43566.7400000001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30895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678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30895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12431.57</v>
      </c>
      <c r="P78" s="130" t="n">
        <v>13049.47</v>
      </c>
      <c r="Q78" s="213" t="s">
        <v>39</v>
      </c>
      <c r="R78" s="213"/>
      <c r="S78" s="130" t="n">
        <v>50</v>
      </c>
      <c r="T78" s="130" t="n">
        <f aca="false">(P78-O78)*S78-T98</f>
        <v>30895</v>
      </c>
      <c r="U78" s="678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321</v>
      </c>
      <c r="D80" s="130"/>
      <c r="E80" s="130" t="n">
        <f aca="false">F80+G80</f>
        <v>21</v>
      </c>
      <c r="F80" s="130" t="n">
        <f aca="false">0.04*H80</f>
        <v>12</v>
      </c>
      <c r="G80" s="130" t="n">
        <f aca="false">0.03*H80</f>
        <v>9</v>
      </c>
      <c r="H80" s="130" t="n">
        <f aca="false">T80</f>
        <v>300</v>
      </c>
      <c r="I80" s="130" t="n">
        <f aca="false">0.6*C80</f>
        <v>192.6</v>
      </c>
      <c r="J80" s="133"/>
      <c r="K80" s="133"/>
      <c r="L80" s="133"/>
      <c r="M80" s="133"/>
      <c r="N80" s="133"/>
      <c r="O80" s="130" t="n">
        <v>5400</v>
      </c>
      <c r="P80" s="130" t="n">
        <v>5700</v>
      </c>
      <c r="Q80" s="131"/>
      <c r="R80" s="131"/>
      <c r="S80" s="130" t="n">
        <v>1</v>
      </c>
      <c r="T80" s="130" t="n">
        <f aca="false">(P80-O80)*S80</f>
        <v>300</v>
      </c>
      <c r="U80" s="678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30895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4208.00000000001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4208.00000000001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4055.4</v>
      </c>
      <c r="P83" s="130" t="n">
        <v>4160.6</v>
      </c>
      <c r="Q83" s="213" t="s">
        <v>39</v>
      </c>
      <c r="R83" s="213"/>
      <c r="S83" s="130" t="n">
        <v>40</v>
      </c>
      <c r="T83" s="130" t="n">
        <f aca="false">(P83-O83)*S83</f>
        <v>4208.00000000001</v>
      </c>
      <c r="U83" s="678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13672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13672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3775.5</v>
      </c>
      <c r="P84" s="130" t="n">
        <v>4029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13672</v>
      </c>
      <c r="U84" s="678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540133.139800001</v>
      </c>
      <c r="D85" s="148"/>
      <c r="E85" s="190"/>
      <c r="F85" s="148"/>
      <c r="G85" s="148"/>
      <c r="H85" s="190"/>
      <c r="I85" s="148" t="n">
        <f aca="false">SUM(I8:I43)+I74+I81+I66</f>
        <v>236711.67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21938.072</v>
      </c>
      <c r="D88" s="32"/>
      <c r="E88" s="32"/>
      <c r="F88" s="32"/>
      <c r="G88" s="32"/>
      <c r="H88" s="32" t="n">
        <f aca="false">T88</f>
        <v>28677.072</v>
      </c>
      <c r="I88" s="32" t="n">
        <v>0</v>
      </c>
      <c r="J88" s="35"/>
      <c r="K88" s="35"/>
      <c r="L88" s="35"/>
      <c r="M88" s="35"/>
      <c r="N88" s="35"/>
      <c r="O88" s="32" t="n">
        <v>42548.0732</v>
      </c>
      <c r="P88" s="32" t="n">
        <v>43265</v>
      </c>
      <c r="Q88" s="36"/>
      <c r="R88" s="42"/>
      <c r="S88" s="32" t="n">
        <v>40</v>
      </c>
      <c r="T88" s="32" t="n">
        <f aca="false">(P88-O88)*S88</f>
        <v>28677.072</v>
      </c>
      <c r="U88" s="41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2317</v>
      </c>
      <c r="D90" s="126"/>
      <c r="E90" s="32" t="n">
        <f aca="false">247</f>
        <v>247</v>
      </c>
      <c r="F90" s="32"/>
      <c r="G90" s="32"/>
      <c r="H90" s="32" t="n">
        <f aca="false">T90</f>
        <v>2070</v>
      </c>
      <c r="I90" s="32"/>
      <c r="J90" s="35"/>
      <c r="K90" s="35"/>
      <c r="L90" s="35"/>
      <c r="M90" s="35"/>
      <c r="N90" s="35"/>
      <c r="O90" s="32" t="n">
        <v>15698</v>
      </c>
      <c r="P90" s="32" t="n">
        <v>15767</v>
      </c>
      <c r="Q90" s="234"/>
      <c r="R90" s="235"/>
      <c r="S90" s="69" t="n">
        <v>30</v>
      </c>
      <c r="T90" s="32" t="n">
        <f aca="false">(P90-O90)*S90</f>
        <v>2070</v>
      </c>
      <c r="U90" s="41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28677.072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3974.79999999996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3974.79999999996</v>
      </c>
      <c r="I96" s="130" t="n">
        <f aca="false">0.5*C96</f>
        <v>1987.39999999998</v>
      </c>
      <c r="J96" s="212"/>
      <c r="K96" s="212"/>
      <c r="L96" s="212"/>
      <c r="M96" s="212"/>
      <c r="N96" s="212"/>
      <c r="O96" s="251" t="n">
        <v>14572.074</v>
      </c>
      <c r="P96" s="251" t="n">
        <v>14671.444</v>
      </c>
      <c r="Q96" s="144"/>
      <c r="R96" s="252"/>
      <c r="S96" s="253" t="n">
        <v>40</v>
      </c>
      <c r="T96" s="130" t="n">
        <f aca="false">(P96-O96)*S96</f>
        <v>3974.79999999996</v>
      </c>
      <c r="U96" s="678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678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11360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11360</v>
      </c>
      <c r="I98" s="130" t="n">
        <f aca="false">0.6*C98</f>
        <v>6816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678" t="s">
        <v>1117</v>
      </c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3389.6</v>
      </c>
      <c r="P99" s="130" t="n">
        <v>3460.6</v>
      </c>
      <c r="Q99" s="254"/>
      <c r="R99" s="255"/>
      <c r="S99" s="253" t="n">
        <v>80</v>
      </c>
      <c r="T99" s="130" t="n">
        <f aca="false">(P99-O99)*S99*2</f>
        <v>11360</v>
      </c>
      <c r="U99" s="678" t="s">
        <v>1118</v>
      </c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8797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8797</v>
      </c>
      <c r="I101" s="206" t="n">
        <f aca="false">T12+0.5*(T108+T105)</f>
        <v>2423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29260</v>
      </c>
      <c r="P102" s="130" t="n">
        <v>29332</v>
      </c>
      <c r="Q102" s="254"/>
      <c r="R102" s="213"/>
      <c r="S102" s="130" t="n">
        <v>60</v>
      </c>
      <c r="T102" s="130" t="n">
        <f aca="false">(P102-O102)*S102-T12</f>
        <v>4197</v>
      </c>
      <c r="U102" s="678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515"/>
      <c r="C103" s="326"/>
      <c r="D103" s="326"/>
      <c r="E103" s="326"/>
      <c r="F103" s="326"/>
      <c r="G103" s="326"/>
      <c r="H103" s="326"/>
      <c r="I103" s="326"/>
      <c r="J103" s="326"/>
      <c r="K103" s="326"/>
      <c r="L103" s="326"/>
      <c r="M103" s="326"/>
      <c r="N103" s="326"/>
      <c r="O103" s="326"/>
      <c r="P103" s="326"/>
      <c r="Q103" s="326"/>
      <c r="R103" s="326"/>
      <c r="S103" s="326"/>
      <c r="T103" s="326"/>
      <c r="U103" s="333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678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6096</v>
      </c>
      <c r="P105" s="130" t="n">
        <v>6130</v>
      </c>
      <c r="Q105" s="254"/>
      <c r="R105" s="255"/>
      <c r="S105" s="130" t="n">
        <v>40</v>
      </c>
      <c r="T105" s="130" t="n">
        <f aca="false">(P105-O105)*S105</f>
        <v>1360</v>
      </c>
      <c r="U105" s="678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678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678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5398</v>
      </c>
      <c r="P108" s="130" t="n">
        <v>5479</v>
      </c>
      <c r="Q108" s="254"/>
      <c r="R108" s="213"/>
      <c r="S108" s="130" t="n">
        <v>40</v>
      </c>
      <c r="T108" s="130" t="n">
        <f aca="false">(P108-O108)*S108</f>
        <v>3240</v>
      </c>
      <c r="U108" s="678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12771.8</v>
      </c>
      <c r="D109" s="190"/>
      <c r="E109" s="190"/>
      <c r="F109" s="148"/>
      <c r="G109" s="148"/>
      <c r="H109" s="190" t="n">
        <f aca="false">SUM(H99:H108)</f>
        <v>8797</v>
      </c>
      <c r="I109" s="190" t="n">
        <f aca="false">I101+I99</f>
        <v>2423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1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9116.4</v>
      </c>
      <c r="D115" s="32"/>
      <c r="E115" s="32" t="n">
        <f aca="false">F115+G115</f>
        <v>596.4</v>
      </c>
      <c r="F115" s="32" t="n">
        <f aca="false">0.04*H115</f>
        <v>340.8</v>
      </c>
      <c r="G115" s="32" t="n">
        <f aca="false">0.03*H115</f>
        <v>255.6</v>
      </c>
      <c r="H115" s="32" t="n">
        <f aca="false">T115</f>
        <v>8520</v>
      </c>
      <c r="I115" s="32" t="n">
        <f aca="false">0.6*C115</f>
        <v>5469.84</v>
      </c>
      <c r="J115" s="35"/>
      <c r="K115" s="35"/>
      <c r="L115" s="35"/>
      <c r="M115" s="35"/>
      <c r="N115" s="35" t="s">
        <v>173</v>
      </c>
      <c r="O115" s="32" t="n">
        <v>9509.7</v>
      </c>
      <c r="P115" s="32" t="n">
        <v>9616.2</v>
      </c>
      <c r="Q115" s="234"/>
      <c r="R115" s="263"/>
      <c r="S115" s="69" t="n">
        <v>80</v>
      </c>
      <c r="T115" s="32" t="n">
        <f aca="false">(P115-O115)*S115</f>
        <v>8520</v>
      </c>
      <c r="U115" s="41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44554.8</v>
      </c>
      <c r="D118" s="109"/>
      <c r="E118" s="109" t="n">
        <f aca="false">F118+G118</f>
        <v>2914.8</v>
      </c>
      <c r="F118" s="109" t="n">
        <f aca="false">0.04*H118</f>
        <v>1665.6</v>
      </c>
      <c r="G118" s="109" t="n">
        <f aca="false">0.03*H118</f>
        <v>1249.2</v>
      </c>
      <c r="H118" s="109" t="n">
        <f aca="false">T118</f>
        <v>41640</v>
      </c>
      <c r="I118" s="109" t="n">
        <v>11490</v>
      </c>
      <c r="J118" s="141"/>
      <c r="K118" s="141"/>
      <c r="L118" s="141"/>
      <c r="M118" s="141"/>
      <c r="N118" s="141"/>
      <c r="O118" s="109" t="n">
        <v>47834</v>
      </c>
      <c r="P118" s="109" t="n">
        <v>48181</v>
      </c>
      <c r="Q118" s="234"/>
      <c r="R118" s="274"/>
      <c r="S118" s="275" t="n">
        <v>120</v>
      </c>
      <c r="T118" s="32" t="n">
        <f aca="false">(P118-O118)*S118</f>
        <v>41640</v>
      </c>
      <c r="U118" s="41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123.05</v>
      </c>
      <c r="D119" s="32"/>
      <c r="E119" s="32" t="n">
        <f aca="false">F119+G119</f>
        <v>8.05</v>
      </c>
      <c r="F119" s="32" t="n">
        <f aca="false">0.04*H119</f>
        <v>4.6</v>
      </c>
      <c r="G119" s="32" t="n">
        <f aca="false">0.03*H119</f>
        <v>3.45</v>
      </c>
      <c r="H119" s="32" t="n">
        <f aca="false">T119</f>
        <v>115</v>
      </c>
      <c r="I119" s="32" t="n">
        <f aca="false">0.6*C119</f>
        <v>73.83</v>
      </c>
      <c r="J119" s="35"/>
      <c r="K119" s="35"/>
      <c r="L119" s="35"/>
      <c r="M119" s="35"/>
      <c r="N119" s="35"/>
      <c r="O119" s="32" t="n">
        <v>59684</v>
      </c>
      <c r="P119" s="32" t="n">
        <v>59799</v>
      </c>
      <c r="Q119" s="36"/>
      <c r="R119" s="42"/>
      <c r="S119" s="69" t="n">
        <v>1</v>
      </c>
      <c r="T119" s="32" t="n">
        <f aca="false">(P119-O119)*S119</f>
        <v>115</v>
      </c>
      <c r="U119" s="41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6"/>
      <c r="C120" s="265" t="n">
        <f aca="false">H120+E120</f>
        <v>0</v>
      </c>
      <c r="D120" s="281"/>
      <c r="E120" s="265" t="n">
        <f aca="false">F120+G120</f>
        <v>0</v>
      </c>
      <c r="F120" s="265" t="n">
        <f aca="false">0.04*H120</f>
        <v>0</v>
      </c>
      <c r="G120" s="265" t="n">
        <f aca="false">0.03*H120</f>
        <v>0</v>
      </c>
      <c r="H120" s="265" t="n">
        <f aca="false">T120</f>
        <v>0</v>
      </c>
      <c r="I120" s="282" t="n">
        <f aca="false">0.6*C120</f>
        <v>0</v>
      </c>
      <c r="J120" s="283"/>
      <c r="K120" s="283"/>
      <c r="L120" s="283"/>
      <c r="M120" s="283"/>
      <c r="N120" s="283"/>
      <c r="O120" s="281" t="n">
        <v>16982</v>
      </c>
      <c r="P120" s="281" t="n">
        <v>16982</v>
      </c>
      <c r="Q120" s="284"/>
      <c r="R120" s="285"/>
      <c r="S120" s="281" t="n">
        <v>1</v>
      </c>
      <c r="T120" s="265" t="n">
        <f aca="false">(P120-O120)*S120</f>
        <v>0</v>
      </c>
      <c r="U120" s="677" t="n">
        <v>2437131</v>
      </c>
      <c r="V120" s="270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119.84</v>
      </c>
      <c r="D121" s="32"/>
      <c r="E121" s="32" t="n">
        <f aca="false">F121+G121</f>
        <v>7.84</v>
      </c>
      <c r="F121" s="32" t="n">
        <f aca="false">0.04*H121</f>
        <v>4.48</v>
      </c>
      <c r="G121" s="32" t="n">
        <f aca="false">0.03*H121</f>
        <v>3.36</v>
      </c>
      <c r="H121" s="32" t="n">
        <f aca="false">T121</f>
        <v>112</v>
      </c>
      <c r="I121" s="32" t="n">
        <f aca="false">0.6*C121</f>
        <v>71.904</v>
      </c>
      <c r="J121" s="35"/>
      <c r="K121" s="35"/>
      <c r="L121" s="35"/>
      <c r="M121" s="35"/>
      <c r="N121" s="35"/>
      <c r="O121" s="32" t="n">
        <v>7841</v>
      </c>
      <c r="P121" s="32" t="n">
        <v>7953</v>
      </c>
      <c r="Q121" s="36"/>
      <c r="R121" s="42"/>
      <c r="S121" s="69" t="n">
        <v>1</v>
      </c>
      <c r="T121" s="32" t="n">
        <f aca="false">(P121-O121)*S121</f>
        <v>112</v>
      </c>
      <c r="U121" s="41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435.49</v>
      </c>
      <c r="D122" s="32"/>
      <c r="E122" s="32" t="n">
        <f aca="false">F122+G122</f>
        <v>28.49</v>
      </c>
      <c r="F122" s="32" t="n">
        <f aca="false">0.04*H122</f>
        <v>16.28</v>
      </c>
      <c r="G122" s="32" t="n">
        <f aca="false">0.03*H122</f>
        <v>12.21</v>
      </c>
      <c r="H122" s="32" t="n">
        <f aca="false">T122</f>
        <v>407</v>
      </c>
      <c r="I122" s="32" t="n">
        <f aca="false">0.6*C122</f>
        <v>261.294</v>
      </c>
      <c r="J122" s="35"/>
      <c r="K122" s="35"/>
      <c r="L122" s="35"/>
      <c r="M122" s="35"/>
      <c r="N122" s="35"/>
      <c r="O122" s="32" t="n">
        <f aca="false">58646+31720</f>
        <v>90366</v>
      </c>
      <c r="P122" s="32" t="n">
        <f aca="false">58922+31851</f>
        <v>90773</v>
      </c>
      <c r="Q122" s="36"/>
      <c r="R122" s="42"/>
      <c r="S122" s="69" t="n">
        <v>1</v>
      </c>
      <c r="T122" s="32" t="n">
        <f aca="false">(P122-O122)*S122</f>
        <v>407</v>
      </c>
      <c r="U122" s="418" t="s">
        <v>1119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2642.9</v>
      </c>
      <c r="D123" s="32"/>
      <c r="E123" s="32" t="n">
        <f aca="false">F123+G123</f>
        <v>172.9</v>
      </c>
      <c r="F123" s="32" t="n">
        <f aca="false">0.04*H123</f>
        <v>98.8</v>
      </c>
      <c r="G123" s="32" t="n">
        <f aca="false">0.03*H123</f>
        <v>74.1</v>
      </c>
      <c r="H123" s="32" t="n">
        <f aca="false">T123</f>
        <v>2470</v>
      </c>
      <c r="I123" s="32" t="n">
        <f aca="false">0.6*C123</f>
        <v>1585.74</v>
      </c>
      <c r="J123" s="35"/>
      <c r="K123" s="35"/>
      <c r="L123" s="35"/>
      <c r="M123" s="35"/>
      <c r="N123" s="35" t="s">
        <v>170</v>
      </c>
      <c r="O123" s="32" t="n">
        <v>44725</v>
      </c>
      <c r="P123" s="32" t="n">
        <v>47195</v>
      </c>
      <c r="Q123" s="36"/>
      <c r="R123" s="42"/>
      <c r="S123" s="69" t="n">
        <v>1</v>
      </c>
      <c r="T123" s="32" t="n">
        <f aca="false">(P123-O123)*S123</f>
        <v>2470</v>
      </c>
      <c r="U123" s="41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4194.4</v>
      </c>
      <c r="D124" s="109"/>
      <c r="E124" s="109" t="n">
        <f aca="false">F124+G124</f>
        <v>274.4</v>
      </c>
      <c r="F124" s="109" t="n">
        <f aca="false">0.04*H124</f>
        <v>156.8</v>
      </c>
      <c r="G124" s="109" t="n">
        <f aca="false">0.03*H124</f>
        <v>117.6</v>
      </c>
      <c r="H124" s="109" t="n">
        <f aca="false">T124</f>
        <v>3920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12981</v>
      </c>
      <c r="P124" s="109" t="n">
        <v>13030</v>
      </c>
      <c r="Q124" s="141"/>
      <c r="R124" s="263"/>
      <c r="S124" s="275" t="n">
        <v>80</v>
      </c>
      <c r="T124" s="109" t="n">
        <f aca="false">(P124-O124)*S124</f>
        <v>3920</v>
      </c>
      <c r="U124" s="41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524.599999999992</v>
      </c>
      <c r="D126" s="32"/>
      <c r="E126" s="32" t="n">
        <f aca="false">F126+G126</f>
        <v>36.5999999999995</v>
      </c>
      <c r="F126" s="32" t="n">
        <f aca="false">0.035*H126</f>
        <v>17.0799999999997</v>
      </c>
      <c r="G126" s="32" t="n">
        <f aca="false">H126*0.04</f>
        <v>19.5199999999997</v>
      </c>
      <c r="H126" s="32" t="n">
        <f aca="false">T126</f>
        <v>487.999999999993</v>
      </c>
      <c r="I126" s="32" t="n">
        <f aca="false">0.6*C126</f>
        <v>314.759999999995</v>
      </c>
      <c r="J126" s="35"/>
      <c r="K126" s="35"/>
      <c r="L126" s="35"/>
      <c r="M126" s="35"/>
      <c r="N126" s="35"/>
      <c r="O126" s="32" t="n">
        <v>8398.1</v>
      </c>
      <c r="P126" s="32" t="n">
        <v>8422.5</v>
      </c>
      <c r="Q126" s="36"/>
      <c r="R126" s="42"/>
      <c r="S126" s="69" t="n">
        <v>20</v>
      </c>
      <c r="T126" s="32" t="n">
        <f aca="false">(P126-O126)*S126</f>
        <v>487.999999999993</v>
      </c>
      <c r="U126" s="41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941</v>
      </c>
      <c r="C128" s="32" t="n">
        <f aca="false">H128+E128</f>
        <v>56.71</v>
      </c>
      <c r="D128" s="32"/>
      <c r="E128" s="32" t="n">
        <f aca="false">F128+G128</f>
        <v>3.71</v>
      </c>
      <c r="F128" s="32" t="n">
        <f aca="false">0.04*H128</f>
        <v>2.12</v>
      </c>
      <c r="G128" s="32" t="n">
        <f aca="false">0.03*H128</f>
        <v>1.59</v>
      </c>
      <c r="H128" s="32" t="n">
        <f aca="false">T128</f>
        <v>53</v>
      </c>
      <c r="I128" s="32" t="n">
        <f aca="false">0.6*C128</f>
        <v>34.026</v>
      </c>
      <c r="J128" s="35"/>
      <c r="K128" s="35"/>
      <c r="L128" s="35"/>
      <c r="M128" s="35"/>
      <c r="N128" s="35"/>
      <c r="O128" s="32" t="n">
        <v>4116</v>
      </c>
      <c r="P128" s="32" t="n">
        <v>4169</v>
      </c>
      <c r="Q128" s="36"/>
      <c r="R128" s="42"/>
      <c r="S128" s="69" t="n">
        <v>1</v>
      </c>
      <c r="T128" s="32" t="n">
        <f aca="false">(P128-O128)*S128</f>
        <v>53</v>
      </c>
      <c r="U128" s="41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79" t="s">
        <v>941</v>
      </c>
      <c r="C129" s="32" t="n">
        <f aca="false">H129+E129</f>
        <v>0</v>
      </c>
      <c r="D129" s="32"/>
      <c r="E129" s="32" t="n">
        <f aca="false">F129+G129</f>
        <v>0</v>
      </c>
      <c r="F129" s="32" t="n">
        <f aca="false">0.04*H129</f>
        <v>0</v>
      </c>
      <c r="G129" s="32" t="n">
        <f aca="false">0.03*H129</f>
        <v>0</v>
      </c>
      <c r="H129" s="32" t="n">
        <f aca="false">T129</f>
        <v>0</v>
      </c>
      <c r="I129" s="32" t="n">
        <f aca="false">0.5*C129</f>
        <v>0</v>
      </c>
      <c r="J129" s="35"/>
      <c r="K129" s="35"/>
      <c r="L129" s="35"/>
      <c r="M129" s="35"/>
      <c r="N129" s="35"/>
      <c r="O129" s="32" t="n">
        <v>7509</v>
      </c>
      <c r="P129" s="32" t="n">
        <v>7509</v>
      </c>
      <c r="Q129" s="36"/>
      <c r="R129" s="42"/>
      <c r="S129" s="32" t="n">
        <v>1</v>
      </c>
      <c r="T129" s="32" t="n">
        <f aca="false">(P129-O129)*S129</f>
        <v>0</v>
      </c>
      <c r="U129" s="418" t="s">
        <v>1120</v>
      </c>
      <c r="V129" s="39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41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61768.19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4014.79526000001</v>
      </c>
      <c r="D134" s="130" t="n">
        <f aca="false">D138+D139</f>
        <v>57354.2180000001</v>
      </c>
      <c r="E134" s="130" t="n">
        <f aca="false">F134+G134</f>
        <v>4014.79526000001</v>
      </c>
      <c r="F134" s="130" t="n">
        <f aca="false">0.04*D134</f>
        <v>2294.16872</v>
      </c>
      <c r="G134" s="130" t="n">
        <f aca="false">0.03*D134</f>
        <v>1720.62654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3014.84</v>
      </c>
      <c r="P134" s="251" t="n">
        <v>3182.03</v>
      </c>
      <c r="Q134" s="254"/>
      <c r="R134" s="255"/>
      <c r="S134" s="130" t="n">
        <v>60</v>
      </c>
      <c r="T134" s="130" t="n">
        <f aca="false">(P134-O134)*S134</f>
        <v>10031.4</v>
      </c>
      <c r="U134" s="678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0"/>
      <c r="J135" s="212"/>
      <c r="K135" s="212"/>
      <c r="L135" s="212"/>
      <c r="M135" s="212"/>
      <c r="N135" s="212"/>
      <c r="O135" s="251" t="n">
        <v>1517.91</v>
      </c>
      <c r="P135" s="251" t="n">
        <v>1568.76</v>
      </c>
      <c r="Q135" s="254"/>
      <c r="R135" s="255"/>
      <c r="S135" s="130" t="n">
        <v>20</v>
      </c>
      <c r="T135" s="130" t="n">
        <f aca="false">(P135-O135)*S135</f>
        <v>1017</v>
      </c>
      <c r="U135" s="678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2"/>
      <c r="K136" s="212"/>
      <c r="L136" s="212"/>
      <c r="M136" s="212"/>
      <c r="N136" s="212"/>
      <c r="O136" s="251" t="n">
        <v>748.79</v>
      </c>
      <c r="P136" s="251" t="n">
        <v>771.019</v>
      </c>
      <c r="Q136" s="254"/>
      <c r="R136" s="288"/>
      <c r="S136" s="130" t="n">
        <v>60</v>
      </c>
      <c r="T136" s="130" t="n">
        <f aca="false">(P136-O136)*S136</f>
        <v>1333.74</v>
      </c>
      <c r="U136" s="678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92426.312</v>
      </c>
      <c r="P137" s="251" t="n">
        <v>94345.57</v>
      </c>
      <c r="Q137" s="254"/>
      <c r="R137" s="289"/>
      <c r="S137" s="130" t="n">
        <v>1</v>
      </c>
      <c r="T137" s="130" t="n">
        <f aca="false">(P137-O137)*S137</f>
        <v>1919.258</v>
      </c>
      <c r="U137" s="678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14374.778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2163.432</v>
      </c>
      <c r="P138" s="251" t="n">
        <v>2236.812</v>
      </c>
      <c r="Q138" s="254"/>
      <c r="R138" s="290"/>
      <c r="S138" s="130" t="n">
        <v>1</v>
      </c>
      <c r="T138" s="130" t="n">
        <f aca="false">(P138-O138)*S138</f>
        <v>73.3800000000001</v>
      </c>
      <c r="U138" s="678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42979.4400000001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25727.76</v>
      </c>
      <c r="P139" s="251" t="n">
        <v>26743.9015</v>
      </c>
      <c r="Q139" s="254"/>
      <c r="R139" s="290"/>
      <c r="S139" s="130" t="n">
        <v>40</v>
      </c>
      <c r="T139" s="130" t="n">
        <f aca="false">(P139-O139)*S139</f>
        <v>40645.6600000001</v>
      </c>
      <c r="U139" s="678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305"/>
      <c r="C140" s="130"/>
      <c r="D140" s="250"/>
      <c r="E140" s="250"/>
      <c r="F140" s="130"/>
      <c r="G140" s="130"/>
      <c r="H140" s="130"/>
      <c r="I140" s="130"/>
      <c r="J140" s="295"/>
      <c r="K140" s="295"/>
      <c r="L140" s="295"/>
      <c r="M140" s="295"/>
      <c r="N140" s="295"/>
      <c r="O140" s="251" t="n">
        <v>3283.613</v>
      </c>
      <c r="P140" s="251" t="n">
        <v>3341.9575</v>
      </c>
      <c r="Q140" s="144"/>
      <c r="R140" s="145"/>
      <c r="S140" s="130" t="n">
        <v>40</v>
      </c>
      <c r="T140" s="130" t="n">
        <f aca="false">(P140-O140)*S140</f>
        <v>2333.78000000001</v>
      </c>
      <c r="U140" s="678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5401.2</v>
      </c>
      <c r="D142" s="298" t="n">
        <f aca="false">T142</f>
        <v>68840</v>
      </c>
      <c r="E142" s="299" t="n">
        <f aca="false">F142+G142</f>
        <v>4818.8</v>
      </c>
      <c r="F142" s="298" t="n">
        <f aca="false">0.04*D142</f>
        <v>2753.6</v>
      </c>
      <c r="G142" s="298" t="n">
        <f aca="false">0.03*D142</f>
        <v>2065.2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50748.5</v>
      </c>
      <c r="P142" s="130" t="n">
        <v>52034.5</v>
      </c>
      <c r="Q142" s="144"/>
      <c r="R142" s="213"/>
      <c r="S142" s="298" t="n">
        <v>60</v>
      </c>
      <c r="T142" s="298" t="n">
        <f aca="false">(P142-O142)*S142-T144</f>
        <v>68840</v>
      </c>
      <c r="U142" s="678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582.4</v>
      </c>
      <c r="D144" s="298" t="n">
        <f aca="false">T144</f>
        <v>8320</v>
      </c>
      <c r="E144" s="299" t="n">
        <f aca="false">F144+G144</f>
        <v>582.4</v>
      </c>
      <c r="F144" s="298" t="n">
        <f aca="false">0.04*D144</f>
        <v>332.8</v>
      </c>
      <c r="G144" s="298" t="n">
        <f aca="false">0.03*D144</f>
        <v>249.6</v>
      </c>
      <c r="H144" s="298"/>
      <c r="I144" s="130" t="n">
        <f aca="false">T145</f>
        <v>8440</v>
      </c>
      <c r="J144" s="212"/>
      <c r="K144" s="212"/>
      <c r="L144" s="212"/>
      <c r="M144" s="212"/>
      <c r="N144" s="212" t="s">
        <v>213</v>
      </c>
      <c r="O144" s="130" t="n">
        <v>7445</v>
      </c>
      <c r="P144" s="130" t="n">
        <v>7653</v>
      </c>
      <c r="Q144" s="144"/>
      <c r="R144" s="213"/>
      <c r="S144" s="298" t="n">
        <v>40</v>
      </c>
      <c r="T144" s="298" t="n">
        <f aca="false">(P144-O144)*S144</f>
        <v>8320</v>
      </c>
      <c r="U144" s="678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852.27</v>
      </c>
      <c r="D145" s="130" t="n">
        <f aca="false">T145</f>
        <v>8440</v>
      </c>
      <c r="E145" s="130" t="n">
        <f aca="false">F145+G145</f>
        <v>784.92</v>
      </c>
      <c r="F145" s="130" t="n">
        <f aca="false">0.05*D145</f>
        <v>422</v>
      </c>
      <c r="G145" s="130" t="n">
        <f aca="false">0.043*D145</f>
        <v>362.92</v>
      </c>
      <c r="H145" s="130"/>
      <c r="I145" s="130" t="n">
        <f aca="false">0.6*D145</f>
        <v>5064</v>
      </c>
      <c r="J145" s="212"/>
      <c r="K145" s="212"/>
      <c r="L145" s="212"/>
      <c r="M145" s="212"/>
      <c r="N145" s="212"/>
      <c r="O145" s="298" t="n">
        <v>17452</v>
      </c>
      <c r="P145" s="298" t="n">
        <v>17663</v>
      </c>
      <c r="Q145" s="212" t="s">
        <v>39</v>
      </c>
      <c r="R145" s="213"/>
      <c r="S145" s="253" t="n">
        <v>40</v>
      </c>
      <c r="T145" s="130" t="n">
        <f aca="false">(P145-O145)*S145</f>
        <v>8440</v>
      </c>
      <c r="U145" s="678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2245</v>
      </c>
      <c r="E146" s="130" t="n">
        <f aca="false">F146+G146</f>
        <v>67.35</v>
      </c>
      <c r="F146" s="130" t="n">
        <f aca="false">0.02*D146</f>
        <v>44.9</v>
      </c>
      <c r="G146" s="130" t="n">
        <f aca="false">0.01*D146</f>
        <v>22.45</v>
      </c>
      <c r="H146" s="130"/>
      <c r="I146" s="130" t="n">
        <f aca="false">0.6*D146</f>
        <v>1347</v>
      </c>
      <c r="J146" s="212"/>
      <c r="K146" s="212"/>
      <c r="L146" s="212"/>
      <c r="M146" s="212"/>
      <c r="N146" s="212"/>
      <c r="O146" s="298" t="n">
        <v>126015</v>
      </c>
      <c r="P146" s="298" t="n">
        <v>128260</v>
      </c>
      <c r="Q146" s="212"/>
      <c r="R146" s="213"/>
      <c r="S146" s="253" t="n">
        <v>1</v>
      </c>
      <c r="T146" s="130" t="n">
        <f aca="false">(P146-O146)*S146</f>
        <v>2245</v>
      </c>
      <c r="U146" s="678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1243.94550000001</v>
      </c>
      <c r="D148" s="130" t="n">
        <f aca="false">T148</f>
        <v>17770.6500000001</v>
      </c>
      <c r="E148" s="130" t="n">
        <f aca="false">F148+G148</f>
        <v>1243.94550000001</v>
      </c>
      <c r="F148" s="130" t="n">
        <f aca="false">0.04*H148</f>
        <v>710.826000000004</v>
      </c>
      <c r="G148" s="130" t="n">
        <f aca="false">0.03*H148</f>
        <v>533.119500000003</v>
      </c>
      <c r="H148" s="130" t="n">
        <f aca="false">T148</f>
        <v>17770.6500000001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1121</v>
      </c>
      <c r="P148" s="307" t="s">
        <v>1165</v>
      </c>
      <c r="Q148" s="212" t="s">
        <v>52</v>
      </c>
      <c r="R148" s="213"/>
      <c r="S148" s="253" t="n">
        <v>60</v>
      </c>
      <c r="T148" s="130" t="n">
        <f aca="false">(P148-O148)*S148</f>
        <v>17770.6500000001</v>
      </c>
      <c r="U148" s="678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1042.785</v>
      </c>
      <c r="P150" s="251" t="n">
        <v>1042.785</v>
      </c>
      <c r="Q150" s="144"/>
      <c r="R150" s="290"/>
      <c r="S150" s="253" t="n">
        <v>40</v>
      </c>
      <c r="T150" s="130" t="n">
        <f aca="false">(P150-O150)*S150</f>
        <v>0</v>
      </c>
      <c r="U150" s="678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678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257.4054</v>
      </c>
      <c r="D154" s="132" t="n">
        <f aca="false">T154+T156+T157+T159+T160+T161</f>
        <v>13445.5200000005</v>
      </c>
      <c r="E154" s="130" t="n">
        <f aca="false">G154+F154</f>
        <v>257.4054</v>
      </c>
      <c r="F154" s="130" t="n">
        <f aca="false">0.04*(T160+T161)</f>
        <v>147.0888</v>
      </c>
      <c r="G154" s="130" t="n">
        <f aca="false">0.03*(T160+T161)</f>
        <v>110.3166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1085</v>
      </c>
      <c r="P156" s="307" t="s">
        <v>1166</v>
      </c>
      <c r="Q156" s="144"/>
      <c r="R156" s="290"/>
      <c r="S156" s="253" t="n">
        <v>300</v>
      </c>
      <c r="T156" s="130" t="n">
        <f aca="false">(P156-O156)*S156</f>
        <v>7765.50000000007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1086</v>
      </c>
      <c r="P157" s="307" t="s">
        <v>1167</v>
      </c>
      <c r="Q157" s="144"/>
      <c r="R157" s="290"/>
      <c r="S157" s="253" t="n">
        <v>300</v>
      </c>
      <c r="T157" s="130" t="n">
        <f aca="false">(P157-O157)*S157</f>
        <v>2002.80000000039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2424.796</v>
      </c>
      <c r="P160" s="251" t="n">
        <v>2466.589</v>
      </c>
      <c r="Q160" s="144"/>
      <c r="R160" s="290"/>
      <c r="S160" s="253" t="n">
        <v>40</v>
      </c>
      <c r="T160" s="130" t="n">
        <f aca="false">(P160-O160)*S160</f>
        <v>1671.72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2142.739</v>
      </c>
      <c r="Q161" s="144"/>
      <c r="R161" s="290"/>
      <c r="S161" s="253" t="n">
        <v>30</v>
      </c>
      <c r="T161" s="130" t="n">
        <f aca="false">(P161-O161)*S161</f>
        <v>2005.5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215.214720000002</v>
      </c>
      <c r="D162" s="130" t="n">
        <f aca="false">H162+E162</f>
        <v>3289.71072000003</v>
      </c>
      <c r="E162" s="130" t="n">
        <f aca="false">F162+G162</f>
        <v>215.214720000002</v>
      </c>
      <c r="F162" s="130" t="n">
        <f aca="false">0.04*H162</f>
        <v>122.979840000001</v>
      </c>
      <c r="G162" s="130" t="n">
        <f aca="false">0.03*H162</f>
        <v>92.2348800000009</v>
      </c>
      <c r="H162" s="130" t="n">
        <f aca="false">T162</f>
        <v>3074.49600000003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9639.695</v>
      </c>
      <c r="P162" s="251" t="n">
        <v>9767.799</v>
      </c>
      <c r="Q162" s="254"/>
      <c r="R162" s="255"/>
      <c r="S162" s="253" t="n">
        <v>24</v>
      </c>
      <c r="T162" s="130" t="n">
        <f aca="false">(P162-O162)*S162</f>
        <v>3074.49600000003</v>
      </c>
      <c r="U162" s="678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12567.23088</v>
      </c>
      <c r="D163" s="206" t="n">
        <f aca="false">SUM(D138:D162)</f>
        <v>179705.098720001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1223.01</v>
      </c>
      <c r="D166" s="130"/>
      <c r="E166" s="130" t="n">
        <f aca="false">F166+G166</f>
        <v>80.01</v>
      </c>
      <c r="F166" s="130" t="n">
        <f aca="false">0.04*H166</f>
        <v>45.72</v>
      </c>
      <c r="G166" s="130" t="n">
        <f aca="false">0.03*H166</f>
        <v>34.29</v>
      </c>
      <c r="H166" s="130" t="n">
        <f aca="false">T166</f>
        <v>1143</v>
      </c>
      <c r="I166" s="130" t="n">
        <f aca="false">0.6*C166</f>
        <v>733.806</v>
      </c>
      <c r="J166" s="212"/>
      <c r="K166" s="212"/>
      <c r="L166" s="212"/>
      <c r="M166" s="212"/>
      <c r="N166" s="212"/>
      <c r="O166" s="130" t="n">
        <v>28905</v>
      </c>
      <c r="P166" s="130" t="n">
        <v>30048</v>
      </c>
      <c r="Q166" s="144"/>
      <c r="R166" s="145"/>
      <c r="S166" s="130" t="n">
        <v>1</v>
      </c>
      <c r="T166" s="130" t="n">
        <f aca="false">(P166-O166)*S166</f>
        <v>1143</v>
      </c>
      <c r="U166" s="678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103.79</v>
      </c>
      <c r="D167" s="130"/>
      <c r="E167" s="130" t="n">
        <f aca="false">F167+G167</f>
        <v>6.79</v>
      </c>
      <c r="F167" s="130" t="n">
        <f aca="false">0.04*H167</f>
        <v>3.88</v>
      </c>
      <c r="G167" s="130" t="n">
        <f aca="false">0.03*H167</f>
        <v>2.91</v>
      </c>
      <c r="H167" s="130" t="n">
        <f aca="false">T167</f>
        <v>97</v>
      </c>
      <c r="I167" s="130" t="n">
        <f aca="false">0.6*C167</f>
        <v>62.274</v>
      </c>
      <c r="J167" s="212"/>
      <c r="K167" s="212"/>
      <c r="L167" s="212"/>
      <c r="M167" s="212"/>
      <c r="N167" s="212"/>
      <c r="O167" s="130" t="n">
        <v>70998</v>
      </c>
      <c r="P167" s="130" t="n">
        <v>71095</v>
      </c>
      <c r="Q167" s="254"/>
      <c r="R167" s="255"/>
      <c r="S167" s="253" t="n">
        <v>1</v>
      </c>
      <c r="T167" s="130" t="n">
        <f aca="false">(P167-O167)*S167</f>
        <v>97</v>
      </c>
      <c r="U167" s="678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114.49</v>
      </c>
      <c r="D168" s="130"/>
      <c r="E168" s="130" t="n">
        <f aca="false">F168+G168</f>
        <v>7.49</v>
      </c>
      <c r="F168" s="130" t="n">
        <f aca="false">0.04*H168</f>
        <v>4.28</v>
      </c>
      <c r="G168" s="130" t="n">
        <f aca="false">0.03*H168</f>
        <v>3.21</v>
      </c>
      <c r="H168" s="130" t="n">
        <f aca="false">T168</f>
        <v>107</v>
      </c>
      <c r="I168" s="130" t="n">
        <f aca="false">0.6*C168</f>
        <v>68.694</v>
      </c>
      <c r="J168" s="212"/>
      <c r="K168" s="212"/>
      <c r="L168" s="212"/>
      <c r="M168" s="212"/>
      <c r="N168" s="212"/>
      <c r="O168" s="130" t="n">
        <v>10255</v>
      </c>
      <c r="P168" s="130" t="n">
        <v>10362</v>
      </c>
      <c r="Q168" s="212" t="s">
        <v>35</v>
      </c>
      <c r="R168" s="213"/>
      <c r="S168" s="253" t="n">
        <v>1</v>
      </c>
      <c r="T168" s="130" t="n">
        <f aca="false">(P168-O168)*S168</f>
        <v>107</v>
      </c>
      <c r="U168" s="678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1168</v>
      </c>
      <c r="C169" s="322" t="n">
        <f aca="false">H169+E169</f>
        <v>627.02</v>
      </c>
      <c r="D169" s="322"/>
      <c r="E169" s="322" t="n">
        <f aca="false">F169+G169</f>
        <v>41.02</v>
      </c>
      <c r="F169" s="322" t="n">
        <f aca="false">0.04*H169</f>
        <v>23.44</v>
      </c>
      <c r="G169" s="322" t="n">
        <f aca="false">0.03*H169</f>
        <v>17.58</v>
      </c>
      <c r="H169" s="322" t="n">
        <f aca="false">T169</f>
        <v>586</v>
      </c>
      <c r="I169" s="322" t="n">
        <f aca="false">0.6*C169</f>
        <v>376.212</v>
      </c>
      <c r="J169" s="323"/>
      <c r="K169" s="323"/>
      <c r="L169" s="323"/>
      <c r="M169" s="323"/>
      <c r="N169" s="323"/>
      <c r="O169" s="322" t="n">
        <v>25468</v>
      </c>
      <c r="P169" s="322" t="n">
        <v>26054</v>
      </c>
      <c r="Q169" s="323" t="s">
        <v>35</v>
      </c>
      <c r="R169" s="288"/>
      <c r="S169" s="324" t="n">
        <v>1</v>
      </c>
      <c r="T169" s="322" t="n">
        <f aca="false">(P169-O169)*S169</f>
        <v>586</v>
      </c>
      <c r="U169" s="678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2500.59</v>
      </c>
      <c r="D170" s="130"/>
      <c r="E170" s="130" t="n">
        <f aca="false">F170+G170</f>
        <v>163.59</v>
      </c>
      <c r="F170" s="130" t="n">
        <f aca="false">0.04*H170</f>
        <v>93.48</v>
      </c>
      <c r="G170" s="130" t="n">
        <f aca="false">0.03*H170</f>
        <v>70.11</v>
      </c>
      <c r="H170" s="130" t="n">
        <f aca="false">T170</f>
        <v>2337</v>
      </c>
      <c r="I170" s="130" t="n">
        <f aca="false">0.6*C170</f>
        <v>1500.354</v>
      </c>
      <c r="J170" s="212"/>
      <c r="K170" s="212"/>
      <c r="L170" s="212"/>
      <c r="M170" s="212"/>
      <c r="N170" s="212"/>
      <c r="O170" s="130" t="n">
        <v>90867</v>
      </c>
      <c r="P170" s="130" t="n">
        <v>93204</v>
      </c>
      <c r="Q170" s="144"/>
      <c r="R170" s="145"/>
      <c r="S170" s="253" t="n">
        <v>1</v>
      </c>
      <c r="T170" s="130" t="n">
        <f aca="false">(P170-O170)*S170</f>
        <v>2337</v>
      </c>
      <c r="U170" s="678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4052.09</v>
      </c>
      <c r="D171" s="130"/>
      <c r="E171" s="130" t="n">
        <f aca="false">F171+G171</f>
        <v>265.09</v>
      </c>
      <c r="F171" s="130" t="n">
        <f aca="false">0.04*H171</f>
        <v>151.48</v>
      </c>
      <c r="G171" s="130" t="n">
        <f aca="false">0.03*H171</f>
        <v>113.61</v>
      </c>
      <c r="H171" s="130" t="n">
        <f aca="false">T171</f>
        <v>3787</v>
      </c>
      <c r="I171" s="130" t="n">
        <f aca="false">0.6*C171</f>
        <v>2431.254</v>
      </c>
      <c r="J171" s="212"/>
      <c r="K171" s="212"/>
      <c r="L171" s="212"/>
      <c r="M171" s="212"/>
      <c r="N171" s="212"/>
      <c r="O171" s="130" t="n">
        <v>223468</v>
      </c>
      <c r="P171" s="130" t="n">
        <v>227255</v>
      </c>
      <c r="Q171" s="212"/>
      <c r="R171" s="213"/>
      <c r="S171" s="253" t="n">
        <v>1</v>
      </c>
      <c r="T171" s="130" t="n">
        <f aca="false">(P171-O171)*S171</f>
        <v>3787</v>
      </c>
      <c r="U171" s="678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1006.87</v>
      </c>
      <c r="D172" s="130"/>
      <c r="E172" s="130" t="n">
        <f aca="false">F172+G172</f>
        <v>65.87</v>
      </c>
      <c r="F172" s="130" t="n">
        <f aca="false">0.04*H172</f>
        <v>37.64</v>
      </c>
      <c r="G172" s="130" t="n">
        <f aca="false">0.03*H172</f>
        <v>28.23</v>
      </c>
      <c r="H172" s="130" t="n">
        <f aca="false">T172</f>
        <v>941</v>
      </c>
      <c r="I172" s="130" t="n">
        <f aca="false">0.6*C172</f>
        <v>604.122</v>
      </c>
      <c r="J172" s="295"/>
      <c r="K172" s="295"/>
      <c r="L172" s="295"/>
      <c r="M172" s="295"/>
      <c r="N172" s="295"/>
      <c r="O172" s="130" t="n">
        <v>36225</v>
      </c>
      <c r="P172" s="130" t="n">
        <v>37166</v>
      </c>
      <c r="Q172" s="144"/>
      <c r="R172" s="213"/>
      <c r="S172" s="253" t="n">
        <v>1</v>
      </c>
      <c r="T172" s="130" t="n">
        <f aca="false">(P172-O172)*S172</f>
        <v>941</v>
      </c>
      <c r="U172" s="678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167.99</v>
      </c>
      <c r="D173" s="130"/>
      <c r="E173" s="130" t="n">
        <f aca="false">F173+G173</f>
        <v>10.99</v>
      </c>
      <c r="F173" s="130" t="n">
        <f aca="false">0.04*H173</f>
        <v>6.28</v>
      </c>
      <c r="G173" s="130" t="n">
        <f aca="false">0.03*H173</f>
        <v>4.71</v>
      </c>
      <c r="H173" s="130" t="n">
        <f aca="false">T173</f>
        <v>157</v>
      </c>
      <c r="I173" s="130" t="n">
        <f aca="false">0.6*C173</f>
        <v>100.794</v>
      </c>
      <c r="J173" s="212"/>
      <c r="K173" s="212"/>
      <c r="L173" s="212"/>
      <c r="M173" s="212"/>
      <c r="N173" s="212"/>
      <c r="O173" s="130" t="n">
        <v>27039</v>
      </c>
      <c r="P173" s="130" t="n">
        <v>27196</v>
      </c>
      <c r="Q173" s="144"/>
      <c r="R173" s="145"/>
      <c r="S173" s="253" t="n">
        <v>1</v>
      </c>
      <c r="T173" s="130" t="n">
        <f aca="false">(P173-O173)*S173</f>
        <v>157</v>
      </c>
      <c r="U173" s="678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20784.0651999999</v>
      </c>
      <c r="D174" s="250"/>
      <c r="E174" s="250" t="n">
        <f aca="false">F174+G174</f>
        <v>1359.70519999999</v>
      </c>
      <c r="F174" s="250" t="n">
        <f aca="false">0.04*H174</f>
        <v>776.974399999995</v>
      </c>
      <c r="G174" s="250" t="n">
        <f aca="false">0.03*H174</f>
        <v>582.730799999996</v>
      </c>
      <c r="H174" s="250" t="n">
        <f aca="false">T174</f>
        <v>19424.3599999999</v>
      </c>
      <c r="I174" s="250" t="n">
        <f aca="false">T175+250+750</f>
        <v>3008</v>
      </c>
      <c r="J174" s="295"/>
      <c r="K174" s="295"/>
      <c r="L174" s="295"/>
      <c r="M174" s="295"/>
      <c r="N174" s="295"/>
      <c r="O174" s="327" t="n">
        <v>65928.906</v>
      </c>
      <c r="P174" s="327" t="n">
        <v>66414.515</v>
      </c>
      <c r="Q174" s="254"/>
      <c r="R174" s="255"/>
      <c r="S174" s="250" t="n">
        <v>40</v>
      </c>
      <c r="T174" s="130" t="n">
        <f aca="false">(P174-O174)*S174</f>
        <v>19424.3599999999</v>
      </c>
      <c r="U174" s="678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54" t="s">
        <v>954</v>
      </c>
      <c r="C175" s="130" t="n">
        <f aca="false">H175+E175</f>
        <v>2148.56</v>
      </c>
      <c r="D175" s="130"/>
      <c r="E175" s="130" t="n">
        <f aca="false">F175+G175</f>
        <v>140.56</v>
      </c>
      <c r="F175" s="130" t="n">
        <f aca="false">0.04*H175</f>
        <v>80.32</v>
      </c>
      <c r="G175" s="130" t="n">
        <f aca="false">0.03*H175</f>
        <v>60.24</v>
      </c>
      <c r="H175" s="130" t="n">
        <f aca="false">T175</f>
        <v>2008</v>
      </c>
      <c r="I175" s="130" t="n">
        <f aca="false">0.6*C175</f>
        <v>1289.136</v>
      </c>
      <c r="J175" s="212"/>
      <c r="K175" s="212"/>
      <c r="L175" s="212"/>
      <c r="M175" s="212"/>
      <c r="N175" s="212"/>
      <c r="O175" s="130" t="n">
        <v>3528</v>
      </c>
      <c r="P175" s="130" t="n">
        <v>5536</v>
      </c>
      <c r="Q175" s="144"/>
      <c r="R175" s="145"/>
      <c r="S175" s="253" t="n">
        <v>1</v>
      </c>
      <c r="T175" s="130" t="n">
        <f aca="false">(P175-O175)*S175</f>
        <v>2008</v>
      </c>
      <c r="U175" s="678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547.84</v>
      </c>
      <c r="D176" s="130"/>
      <c r="E176" s="130" t="n">
        <f aca="false">F176+G176</f>
        <v>35.84</v>
      </c>
      <c r="F176" s="130" t="n">
        <f aca="false">0.04*H176</f>
        <v>20.48</v>
      </c>
      <c r="G176" s="130" t="n">
        <f aca="false">0.03*H176</f>
        <v>15.36</v>
      </c>
      <c r="H176" s="130" t="n">
        <f aca="false">T176</f>
        <v>512</v>
      </c>
      <c r="I176" s="130" t="n">
        <f aca="false">0.6*C176</f>
        <v>328.704</v>
      </c>
      <c r="J176" s="212"/>
      <c r="K176" s="212"/>
      <c r="L176" s="212"/>
      <c r="M176" s="212"/>
      <c r="N176" s="212"/>
      <c r="O176" s="130" t="n">
        <v>34132</v>
      </c>
      <c r="P176" s="130" t="n">
        <v>34644</v>
      </c>
      <c r="Q176" s="144"/>
      <c r="R176" s="145"/>
      <c r="S176" s="253" t="n">
        <v>1</v>
      </c>
      <c r="T176" s="130" t="n">
        <f aca="false">(P176-O176)*S176</f>
        <v>512</v>
      </c>
      <c r="U176" s="696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15806.0399999998</v>
      </c>
      <c r="D177" s="198"/>
      <c r="E177" s="198" t="n">
        <f aca="false">F177+G177</f>
        <v>1034.03999999999</v>
      </c>
      <c r="F177" s="198" t="n">
        <f aca="false">0.04*H177</f>
        <v>590.879999999993</v>
      </c>
      <c r="G177" s="198" t="n">
        <f aca="false">0.03*H177</f>
        <v>443.159999999995</v>
      </c>
      <c r="H177" s="198" t="n">
        <f aca="false">T177</f>
        <v>14771.9999999998</v>
      </c>
      <c r="I177" s="334" t="n">
        <f aca="false">0.6*C177</f>
        <v>9483.62399999989</v>
      </c>
      <c r="J177" s="35"/>
      <c r="K177" s="35"/>
      <c r="L177" s="35"/>
      <c r="M177" s="35"/>
      <c r="N177" s="35"/>
      <c r="O177" s="335" t="n">
        <v>37962.5</v>
      </c>
      <c r="P177" s="335" t="n">
        <v>38208.7</v>
      </c>
      <c r="Q177" s="35" t="s">
        <v>35</v>
      </c>
      <c r="R177" s="336"/>
      <c r="S177" s="337" t="n">
        <v>60</v>
      </c>
      <c r="T177" s="198" t="n">
        <f aca="false">(P177-O177)*S177</f>
        <v>14771.9999999998</v>
      </c>
      <c r="U177" s="418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3537.42</v>
      </c>
      <c r="D178" s="339"/>
      <c r="E178" s="339" t="n">
        <f aca="false">G178+F178</f>
        <v>231.42</v>
      </c>
      <c r="F178" s="339" t="n">
        <f aca="false">0.04*H178</f>
        <v>132.24</v>
      </c>
      <c r="G178" s="339" t="n">
        <f aca="false">0.03*H178</f>
        <v>99.18</v>
      </c>
      <c r="H178" s="339" t="n">
        <f aca="false">T178</f>
        <v>3306</v>
      </c>
      <c r="I178" s="339" t="n">
        <f aca="false">0.6*C178</f>
        <v>2122.452</v>
      </c>
      <c r="J178" s="340"/>
      <c r="K178" s="340"/>
      <c r="L178" s="340"/>
      <c r="M178" s="340"/>
      <c r="N178" s="340"/>
      <c r="O178" s="339" t="n">
        <v>6093</v>
      </c>
      <c r="P178" s="339" t="n">
        <v>9399</v>
      </c>
      <c r="Q178" s="341"/>
      <c r="R178" s="342"/>
      <c r="S178" s="343" t="n">
        <v>1</v>
      </c>
      <c r="T178" s="339" t="n">
        <f aca="false">(P178-O178)*S178</f>
        <v>3306</v>
      </c>
      <c r="U178" s="418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694.43</v>
      </c>
      <c r="D179" s="32"/>
      <c r="E179" s="32" t="n">
        <f aca="false">F179+G179</f>
        <v>45.43</v>
      </c>
      <c r="F179" s="32" t="n">
        <f aca="false">0.04*H179</f>
        <v>25.96</v>
      </c>
      <c r="G179" s="32" t="n">
        <f aca="false">0.03*H179</f>
        <v>19.47</v>
      </c>
      <c r="H179" s="32" t="n">
        <f aca="false">T179</f>
        <v>649</v>
      </c>
      <c r="I179" s="32" t="n">
        <f aca="false">0.6*C179</f>
        <v>416.658</v>
      </c>
      <c r="J179" s="35"/>
      <c r="K179" s="35"/>
      <c r="L179" s="35"/>
      <c r="M179" s="35"/>
      <c r="N179" s="35"/>
      <c r="O179" s="32" t="n">
        <v>10335</v>
      </c>
      <c r="P179" s="32" t="n">
        <v>10984</v>
      </c>
      <c r="Q179" s="36"/>
      <c r="R179" s="42"/>
      <c r="S179" s="69" t="n">
        <v>1</v>
      </c>
      <c r="T179" s="32" t="n">
        <f aca="false">(P179-O179)*S179</f>
        <v>649</v>
      </c>
      <c r="U179" s="418" t="s">
        <v>960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648.42</v>
      </c>
      <c r="D180" s="32"/>
      <c r="E180" s="32" t="n">
        <f aca="false">F180+G180</f>
        <v>42.42</v>
      </c>
      <c r="F180" s="32" t="n">
        <f aca="false">0.04*H180</f>
        <v>24.24</v>
      </c>
      <c r="G180" s="32" t="n">
        <f aca="false">0.03*H180</f>
        <v>18.18</v>
      </c>
      <c r="H180" s="32" t="n">
        <f aca="false">T180</f>
        <v>606</v>
      </c>
      <c r="I180" s="32" t="n">
        <f aca="false">0.6*C180</f>
        <v>389.052</v>
      </c>
      <c r="J180" s="35"/>
      <c r="K180" s="35"/>
      <c r="L180" s="35"/>
      <c r="M180" s="35"/>
      <c r="N180" s="35"/>
      <c r="O180" s="32" t="n">
        <v>6413</v>
      </c>
      <c r="P180" s="32" t="n">
        <v>7019</v>
      </c>
      <c r="Q180" s="36"/>
      <c r="R180" s="42"/>
      <c r="S180" s="69" t="n">
        <v>1</v>
      </c>
      <c r="T180" s="32" t="n">
        <f aca="false">(P180-O180)*S180</f>
        <v>606</v>
      </c>
      <c r="U180" s="41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873.12</v>
      </c>
      <c r="D181" s="32"/>
      <c r="E181" s="32" t="n">
        <f aca="false">F181+G181</f>
        <v>57.12</v>
      </c>
      <c r="F181" s="32" t="n">
        <f aca="false">0.04*H181</f>
        <v>32.64</v>
      </c>
      <c r="G181" s="32" t="n">
        <f aca="false">0.03*H181</f>
        <v>24.48</v>
      </c>
      <c r="H181" s="32" t="n">
        <f aca="false">T181</f>
        <v>816</v>
      </c>
      <c r="I181" s="32" t="n">
        <f aca="false">0.6*C181</f>
        <v>523.872</v>
      </c>
      <c r="J181" s="35"/>
      <c r="K181" s="35"/>
      <c r="L181" s="35"/>
      <c r="M181" s="35"/>
      <c r="N181" s="35"/>
      <c r="O181" s="32" t="n">
        <v>12114</v>
      </c>
      <c r="P181" s="32" t="n">
        <v>12930</v>
      </c>
      <c r="Q181" s="36"/>
      <c r="R181" s="42"/>
      <c r="S181" s="32" t="n">
        <v>1</v>
      </c>
      <c r="T181" s="32" t="n">
        <f aca="false">(P181-O181)*S181</f>
        <v>816</v>
      </c>
      <c r="U181" s="41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719.04</v>
      </c>
      <c r="D182" s="32"/>
      <c r="E182" s="32" t="n">
        <f aca="false">F182+G182</f>
        <v>47.04</v>
      </c>
      <c r="F182" s="32" t="n">
        <f aca="false">0.04*H182</f>
        <v>26.88</v>
      </c>
      <c r="G182" s="32" t="n">
        <f aca="false">0.03*H182</f>
        <v>20.16</v>
      </c>
      <c r="H182" s="32" t="n">
        <f aca="false">T182</f>
        <v>672</v>
      </c>
      <c r="I182" s="32" t="n">
        <f aca="false">0.6*C182</f>
        <v>431.424</v>
      </c>
      <c r="J182" s="35"/>
      <c r="K182" s="35"/>
      <c r="L182" s="35"/>
      <c r="M182" s="35"/>
      <c r="N182" s="35" t="s">
        <v>271</v>
      </c>
      <c r="O182" s="32" t="n">
        <v>37355</v>
      </c>
      <c r="P182" s="32" t="n">
        <v>38027</v>
      </c>
      <c r="Q182" s="234"/>
      <c r="R182" s="78"/>
      <c r="S182" s="32" t="n">
        <v>1</v>
      </c>
      <c r="T182" s="32" t="n">
        <f aca="false">(P182-O182)*S182</f>
        <v>672</v>
      </c>
      <c r="U182" s="41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452.61</v>
      </c>
      <c r="D183" s="32"/>
      <c r="E183" s="32" t="n">
        <f aca="false">F183+G183</f>
        <v>29.61</v>
      </c>
      <c r="F183" s="32" t="n">
        <f aca="false">0.04*H183</f>
        <v>16.92</v>
      </c>
      <c r="G183" s="32" t="n">
        <f aca="false">0.03*H183</f>
        <v>12.69</v>
      </c>
      <c r="H183" s="32" t="n">
        <f aca="false">T183</f>
        <v>423</v>
      </c>
      <c r="I183" s="32" t="n">
        <f aca="false">0.6*C183</f>
        <v>271.566</v>
      </c>
      <c r="J183" s="35"/>
      <c r="K183" s="35"/>
      <c r="L183" s="35"/>
      <c r="M183" s="35"/>
      <c r="N183" s="35" t="s">
        <v>274</v>
      </c>
      <c r="O183" s="32" t="n">
        <v>88347</v>
      </c>
      <c r="P183" s="32" t="n">
        <v>88770</v>
      </c>
      <c r="Q183" s="36"/>
      <c r="R183" s="42"/>
      <c r="S183" s="32" t="n">
        <v>1</v>
      </c>
      <c r="T183" s="32" t="n">
        <f aca="false">(P183-O183)*S183</f>
        <v>423</v>
      </c>
      <c r="U183" s="41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819.62</v>
      </c>
      <c r="D184" s="32"/>
      <c r="E184" s="32" t="n">
        <f aca="false">F184++G184</f>
        <v>53.62</v>
      </c>
      <c r="F184" s="32" t="n">
        <f aca="false">0.04*H184</f>
        <v>30.64</v>
      </c>
      <c r="G184" s="32" t="n">
        <f aca="false">0.03*H184</f>
        <v>22.98</v>
      </c>
      <c r="H184" s="32" t="n">
        <f aca="false">T184</f>
        <v>766</v>
      </c>
      <c r="I184" s="32" t="n">
        <f aca="false">0.6*C184</f>
        <v>491.772</v>
      </c>
      <c r="J184" s="35"/>
      <c r="K184" s="35"/>
      <c r="L184" s="35"/>
      <c r="M184" s="35"/>
      <c r="N184" s="35" t="s">
        <v>277</v>
      </c>
      <c r="O184" s="32" t="n">
        <v>48929</v>
      </c>
      <c r="P184" s="32" t="n">
        <v>49695</v>
      </c>
      <c r="Q184" s="35" t="s">
        <v>35</v>
      </c>
      <c r="R184" s="37"/>
      <c r="S184" s="69" t="n">
        <v>1</v>
      </c>
      <c r="T184" s="32" t="n">
        <f aca="false">(P184-O184)*S184</f>
        <v>766</v>
      </c>
      <c r="U184" s="41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260.01</v>
      </c>
      <c r="D185" s="32"/>
      <c r="E185" s="32" t="n">
        <f aca="false">G185+F185</f>
        <v>17.01</v>
      </c>
      <c r="F185" s="32" t="n">
        <f aca="false">0.04*H185</f>
        <v>9.72</v>
      </c>
      <c r="G185" s="32" t="n">
        <f aca="false">0.03*H185</f>
        <v>7.29</v>
      </c>
      <c r="H185" s="32" t="n">
        <f aca="false">T185</f>
        <v>243</v>
      </c>
      <c r="I185" s="32" t="n">
        <f aca="false">0.6*C185</f>
        <v>156.006</v>
      </c>
      <c r="J185" s="35"/>
      <c r="K185" s="35"/>
      <c r="L185" s="35"/>
      <c r="M185" s="35"/>
      <c r="N185" s="35"/>
      <c r="O185" s="32" t="n">
        <v>74987</v>
      </c>
      <c r="P185" s="32" t="n">
        <v>75230</v>
      </c>
      <c r="Q185" s="234"/>
      <c r="R185" s="78"/>
      <c r="S185" s="69" t="n">
        <v>1</v>
      </c>
      <c r="T185" s="32" t="n">
        <f aca="false">(P185-O185)*S185</f>
        <v>243</v>
      </c>
      <c r="U185" s="41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389.48</v>
      </c>
      <c r="D186" s="32"/>
      <c r="E186" s="32" t="n">
        <f aca="false">F186+G186</f>
        <v>25.48</v>
      </c>
      <c r="F186" s="32" t="n">
        <f aca="false">0.04*H186</f>
        <v>14.56</v>
      </c>
      <c r="G186" s="32" t="n">
        <f aca="false">0.03*H186</f>
        <v>10.92</v>
      </c>
      <c r="H186" s="32" t="n">
        <f aca="false">T186</f>
        <v>364</v>
      </c>
      <c r="I186" s="32" t="n">
        <f aca="false">0.6*C186</f>
        <v>233.688</v>
      </c>
      <c r="J186" s="35"/>
      <c r="K186" s="35"/>
      <c r="L186" s="35"/>
      <c r="M186" s="35"/>
      <c r="N186" s="35"/>
      <c r="O186" s="32" t="n">
        <v>73004</v>
      </c>
      <c r="P186" s="32" t="n">
        <v>73368</v>
      </c>
      <c r="Q186" s="36"/>
      <c r="R186" s="42"/>
      <c r="S186" s="69" t="n">
        <v>1</v>
      </c>
      <c r="T186" s="32" t="n">
        <f aca="false">(P186-O186)*S186</f>
        <v>364</v>
      </c>
      <c r="U186" s="41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774.68</v>
      </c>
      <c r="D187" s="32"/>
      <c r="E187" s="32" t="n">
        <f aca="false">F187+G187</f>
        <v>50.68</v>
      </c>
      <c r="F187" s="32" t="n">
        <f aca="false">0.04*H187</f>
        <v>28.96</v>
      </c>
      <c r="G187" s="32" t="n">
        <f aca="false">0.03*H187</f>
        <v>21.72</v>
      </c>
      <c r="H187" s="32" t="n">
        <f aca="false">T187</f>
        <v>724</v>
      </c>
      <c r="I187" s="32" t="n">
        <f aca="false">0.6*C187</f>
        <v>464.808</v>
      </c>
      <c r="J187" s="35"/>
      <c r="K187" s="35"/>
      <c r="L187" s="35"/>
      <c r="M187" s="35"/>
      <c r="N187" s="35"/>
      <c r="O187" s="32" t="n">
        <v>85925</v>
      </c>
      <c r="P187" s="32" t="n">
        <v>86649</v>
      </c>
      <c r="Q187" s="234"/>
      <c r="R187" s="78"/>
      <c r="S187" s="69" t="n">
        <v>1</v>
      </c>
      <c r="T187" s="32" t="n">
        <f aca="false">(P187-O187)*S187</f>
        <v>724</v>
      </c>
      <c r="U187" s="41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691.22</v>
      </c>
      <c r="D188" s="32"/>
      <c r="E188" s="32" t="n">
        <f aca="false">F188+G188</f>
        <v>45.22</v>
      </c>
      <c r="F188" s="32" t="n">
        <f aca="false">0.04*H188</f>
        <v>25.84</v>
      </c>
      <c r="G188" s="32" t="n">
        <f aca="false">0.03*H188</f>
        <v>19.38</v>
      </c>
      <c r="H188" s="32" t="n">
        <f aca="false">T188</f>
        <v>646</v>
      </c>
      <c r="I188" s="32" t="n">
        <f aca="false">0.6*C188</f>
        <v>414.732</v>
      </c>
      <c r="J188" s="35"/>
      <c r="K188" s="35"/>
      <c r="L188" s="35"/>
      <c r="M188" s="35"/>
      <c r="N188" s="35"/>
      <c r="O188" s="32" t="n">
        <v>78331</v>
      </c>
      <c r="P188" s="32" t="n">
        <v>78977</v>
      </c>
      <c r="Q188" s="36"/>
      <c r="R188" s="107"/>
      <c r="S188" s="69" t="n">
        <v>1</v>
      </c>
      <c r="T188" s="32" t="n">
        <f aca="false">(P188-O188)*S188</f>
        <v>646</v>
      </c>
      <c r="U188" s="418" t="s">
        <v>961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1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1510.84</v>
      </c>
      <c r="D190" s="32"/>
      <c r="E190" s="32" t="n">
        <f aca="false">F190+G190</f>
        <v>98.84</v>
      </c>
      <c r="F190" s="32" t="n">
        <f aca="false">0.04*H190</f>
        <v>56.48</v>
      </c>
      <c r="G190" s="32" t="n">
        <f aca="false">0.03*H190</f>
        <v>42.36</v>
      </c>
      <c r="H190" s="32" t="n">
        <f aca="false">T190</f>
        <v>1412</v>
      </c>
      <c r="I190" s="32" t="n">
        <f aca="false">0.6*C190</f>
        <v>906.504</v>
      </c>
      <c r="J190" s="35"/>
      <c r="K190" s="35"/>
      <c r="L190" s="35"/>
      <c r="M190" s="35"/>
      <c r="N190" s="35"/>
      <c r="O190" s="32" t="n">
        <v>137925</v>
      </c>
      <c r="P190" s="32" t="n">
        <v>139337</v>
      </c>
      <c r="Q190" s="36"/>
      <c r="R190" s="42"/>
      <c r="S190" s="32" t="n">
        <v>1</v>
      </c>
      <c r="T190" s="32" t="n">
        <f aca="false">(P190-O190)*S190</f>
        <v>1412</v>
      </c>
      <c r="U190" s="41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354.17</v>
      </c>
      <c r="D191" s="32"/>
      <c r="E191" s="32" t="n">
        <f aca="false">F191+G191</f>
        <v>23.17</v>
      </c>
      <c r="F191" s="32" t="n">
        <f aca="false">0.04*H191</f>
        <v>13.24</v>
      </c>
      <c r="G191" s="32" t="n">
        <f aca="false">0.03*H191</f>
        <v>9.93</v>
      </c>
      <c r="H191" s="32" t="n">
        <f aca="false">T191</f>
        <v>331</v>
      </c>
      <c r="I191" s="32" t="n">
        <f aca="false">0.6*C191</f>
        <v>212.502</v>
      </c>
      <c r="J191" s="35"/>
      <c r="K191" s="35"/>
      <c r="L191" s="35"/>
      <c r="M191" s="35"/>
      <c r="N191" s="35" t="s">
        <v>291</v>
      </c>
      <c r="O191" s="32" t="n">
        <v>45015</v>
      </c>
      <c r="P191" s="32" t="n">
        <v>45346</v>
      </c>
      <c r="Q191" s="35" t="s">
        <v>39</v>
      </c>
      <c r="R191" s="37"/>
      <c r="S191" s="32" t="n">
        <v>1</v>
      </c>
      <c r="T191" s="32" t="n">
        <f aca="false">(P191-O191)*S191</f>
        <v>331</v>
      </c>
      <c r="U191" s="41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577.8</v>
      </c>
      <c r="D192" s="32"/>
      <c r="E192" s="32" t="n">
        <f aca="false">F192+G192</f>
        <v>37.8</v>
      </c>
      <c r="F192" s="32" t="n">
        <f aca="false">0.04*H192</f>
        <v>21.6</v>
      </c>
      <c r="G192" s="32" t="n">
        <f aca="false">0.03*H192</f>
        <v>16.2</v>
      </c>
      <c r="H192" s="32" t="n">
        <f aca="false">T192</f>
        <v>540</v>
      </c>
      <c r="I192" s="32" t="n">
        <f aca="false">0.6*C192</f>
        <v>346.68</v>
      </c>
      <c r="J192" s="35"/>
      <c r="K192" s="35"/>
      <c r="L192" s="35"/>
      <c r="M192" s="35"/>
      <c r="N192" s="35"/>
      <c r="O192" s="32" t="n">
        <v>98106</v>
      </c>
      <c r="P192" s="32" t="n">
        <v>98646</v>
      </c>
      <c r="Q192" s="35" t="s">
        <v>153</v>
      </c>
      <c r="R192" s="37"/>
      <c r="S192" s="32" t="n">
        <v>1</v>
      </c>
      <c r="T192" s="32" t="n">
        <f aca="false">(P192-O192)*S192</f>
        <v>540</v>
      </c>
      <c r="U192" s="41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482.57</v>
      </c>
      <c r="D193" s="32"/>
      <c r="E193" s="32" t="n">
        <f aca="false">F193+G193</f>
        <v>31.57</v>
      </c>
      <c r="F193" s="32" t="n">
        <f aca="false">0.04*H193</f>
        <v>18.04</v>
      </c>
      <c r="G193" s="32" t="n">
        <f aca="false">0.03*H193</f>
        <v>13.53</v>
      </c>
      <c r="H193" s="32" t="n">
        <f aca="false">T193</f>
        <v>451</v>
      </c>
      <c r="I193" s="32" t="n">
        <f aca="false">0.6*C193</f>
        <v>289.542</v>
      </c>
      <c r="J193" s="35"/>
      <c r="K193" s="35"/>
      <c r="L193" s="35"/>
      <c r="M193" s="35"/>
      <c r="N193" s="35"/>
      <c r="O193" s="32" t="n">
        <v>58214</v>
      </c>
      <c r="P193" s="32" t="n">
        <v>58665</v>
      </c>
      <c r="Q193" s="35" t="s">
        <v>39</v>
      </c>
      <c r="R193" s="37"/>
      <c r="S193" s="32" t="n">
        <v>1</v>
      </c>
      <c r="T193" s="32" t="n">
        <f aca="false">(P193-O193)*S193</f>
        <v>451</v>
      </c>
      <c r="U193" s="41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1951.68</v>
      </c>
      <c r="D194" s="32"/>
      <c r="E194" s="32" t="n">
        <f aca="false">G194+F194</f>
        <v>127.68</v>
      </c>
      <c r="F194" s="32" t="n">
        <f aca="false">0.04*H194</f>
        <v>72.96</v>
      </c>
      <c r="G194" s="32" t="n">
        <f aca="false">0.03*H194</f>
        <v>54.72</v>
      </c>
      <c r="H194" s="32" t="n">
        <f aca="false">T194</f>
        <v>1824</v>
      </c>
      <c r="I194" s="32" t="n">
        <f aca="false">0.6*C194</f>
        <v>1171.008</v>
      </c>
      <c r="J194" s="35"/>
      <c r="K194" s="35"/>
      <c r="L194" s="35"/>
      <c r="M194" s="35"/>
      <c r="N194" s="35"/>
      <c r="O194" s="32" t="n">
        <v>44226</v>
      </c>
      <c r="P194" s="32" t="n">
        <v>46050</v>
      </c>
      <c r="Q194" s="234"/>
      <c r="R194" s="78"/>
      <c r="S194" s="69" t="n">
        <v>1</v>
      </c>
      <c r="T194" s="32" t="n">
        <f aca="false">(P194-O194)*S194</f>
        <v>1824</v>
      </c>
      <c r="U194" s="41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1036.83</v>
      </c>
      <c r="D195" s="32"/>
      <c r="E195" s="32" t="n">
        <f aca="false">G195+F195</f>
        <v>67.83</v>
      </c>
      <c r="F195" s="32" t="n">
        <f aca="false">0.04*H195</f>
        <v>38.76</v>
      </c>
      <c r="G195" s="32" t="n">
        <f aca="false">0.03*H195</f>
        <v>29.07</v>
      </c>
      <c r="H195" s="32" t="n">
        <f aca="false">T195</f>
        <v>969</v>
      </c>
      <c r="I195" s="32" t="n">
        <f aca="false">0.6*C195</f>
        <v>622.098</v>
      </c>
      <c r="J195" s="35"/>
      <c r="K195" s="35"/>
      <c r="L195" s="35"/>
      <c r="M195" s="35"/>
      <c r="N195" s="35"/>
      <c r="O195" s="32" t="n">
        <v>77966</v>
      </c>
      <c r="P195" s="32" t="n">
        <v>78935</v>
      </c>
      <c r="Q195" s="36"/>
      <c r="R195" s="107"/>
      <c r="S195" s="69" t="n">
        <v>1</v>
      </c>
      <c r="T195" s="32" t="n">
        <f aca="false">(P195-O195)*S195</f>
        <v>969</v>
      </c>
      <c r="U195" s="41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138.03</v>
      </c>
      <c r="D196" s="32"/>
      <c r="E196" s="32" t="n">
        <f aca="false">F196+G196</f>
        <v>9.03</v>
      </c>
      <c r="F196" s="32" t="n">
        <f aca="false">0.04*H196</f>
        <v>5.16</v>
      </c>
      <c r="G196" s="32" t="n">
        <f aca="false">0.03*H196</f>
        <v>3.87</v>
      </c>
      <c r="H196" s="32" t="n">
        <f aca="false">T196</f>
        <v>129</v>
      </c>
      <c r="I196" s="32" t="n">
        <f aca="false">0.6*C196</f>
        <v>82.818</v>
      </c>
      <c r="J196" s="35"/>
      <c r="K196" s="35"/>
      <c r="L196" s="35"/>
      <c r="M196" s="35"/>
      <c r="N196" s="35"/>
      <c r="O196" s="32" t="n">
        <v>33736</v>
      </c>
      <c r="P196" s="32" t="n">
        <v>33865</v>
      </c>
      <c r="Q196" s="36"/>
      <c r="R196" s="42"/>
      <c r="S196" s="69" t="n">
        <v>1</v>
      </c>
      <c r="T196" s="32" t="n">
        <f aca="false">(P196-O196)*S196</f>
        <v>129</v>
      </c>
      <c r="U196" s="41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310.3</v>
      </c>
      <c r="D197" s="32"/>
      <c r="E197" s="32" t="n">
        <f aca="false">F197+G197</f>
        <v>20.3</v>
      </c>
      <c r="F197" s="32" t="n">
        <f aca="false">0.04*H197</f>
        <v>11.6</v>
      </c>
      <c r="G197" s="32" t="n">
        <f aca="false">0.03*H197</f>
        <v>8.7</v>
      </c>
      <c r="H197" s="32" t="n">
        <f aca="false">T197</f>
        <v>290</v>
      </c>
      <c r="I197" s="32" t="n">
        <f aca="false">0.6*C197</f>
        <v>186.18</v>
      </c>
      <c r="J197" s="35"/>
      <c r="K197" s="35"/>
      <c r="L197" s="35"/>
      <c r="M197" s="35"/>
      <c r="N197" s="35"/>
      <c r="O197" s="32" t="n">
        <v>57948</v>
      </c>
      <c r="P197" s="32" t="n">
        <v>58238</v>
      </c>
      <c r="Q197" s="35"/>
      <c r="R197" s="37"/>
      <c r="S197" s="32" t="n">
        <v>1</v>
      </c>
      <c r="T197" s="32" t="n">
        <f aca="false">(P197-O197)*S197</f>
        <v>290</v>
      </c>
      <c r="U197" s="41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143.38</v>
      </c>
      <c r="D198" s="32"/>
      <c r="E198" s="32" t="n">
        <f aca="false">F198+G198</f>
        <v>9.38</v>
      </c>
      <c r="F198" s="32" t="n">
        <f aca="false">0.04*H198</f>
        <v>5.36</v>
      </c>
      <c r="G198" s="32" t="n">
        <f aca="false">0.03*H198</f>
        <v>4.02</v>
      </c>
      <c r="H198" s="32" t="n">
        <f aca="false">T198</f>
        <v>134</v>
      </c>
      <c r="I198" s="32" t="n">
        <f aca="false">0.5*C198</f>
        <v>71.69</v>
      </c>
      <c r="J198" s="35"/>
      <c r="K198" s="35"/>
      <c r="L198" s="35"/>
      <c r="M198" s="35"/>
      <c r="N198" s="35"/>
      <c r="O198" s="32" t="n">
        <v>33270</v>
      </c>
      <c r="P198" s="32" t="n">
        <v>33404</v>
      </c>
      <c r="Q198" s="234"/>
      <c r="R198" s="78"/>
      <c r="S198" s="69" t="n">
        <v>1</v>
      </c>
      <c r="T198" s="32" t="n">
        <f aca="false">(P198-O198)*S198</f>
        <v>134</v>
      </c>
      <c r="U198" s="41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148.73</v>
      </c>
      <c r="D199" s="32"/>
      <c r="E199" s="32" t="n">
        <f aca="false">G199+F199</f>
        <v>9.73</v>
      </c>
      <c r="F199" s="32" t="n">
        <f aca="false">0.04*H199</f>
        <v>5.56</v>
      </c>
      <c r="G199" s="32" t="n">
        <f aca="false">0.03*H199</f>
        <v>4.17</v>
      </c>
      <c r="H199" s="32" t="n">
        <f aca="false">T199</f>
        <v>139</v>
      </c>
      <c r="I199" s="32" t="n">
        <f aca="false">0.6*C199</f>
        <v>89.238</v>
      </c>
      <c r="J199" s="35"/>
      <c r="K199" s="35"/>
      <c r="L199" s="35"/>
      <c r="M199" s="35"/>
      <c r="N199" s="35"/>
      <c r="O199" s="32" t="n">
        <v>23879</v>
      </c>
      <c r="P199" s="32" t="n">
        <v>24018</v>
      </c>
      <c r="Q199" s="36"/>
      <c r="R199" s="107"/>
      <c r="S199" s="69" t="n">
        <v>1</v>
      </c>
      <c r="T199" s="32" t="n">
        <f aca="false">(P199-O199)*S199</f>
        <v>139</v>
      </c>
      <c r="U199" s="41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230.05</v>
      </c>
      <c r="D200" s="32"/>
      <c r="E200" s="32" t="n">
        <f aca="false">F200+G200</f>
        <v>15.05</v>
      </c>
      <c r="F200" s="32" t="n">
        <f aca="false">0.04*H200</f>
        <v>8.6</v>
      </c>
      <c r="G200" s="32" t="n">
        <f aca="false">0.03*H200</f>
        <v>6.45</v>
      </c>
      <c r="H200" s="32" t="n">
        <f aca="false">T200</f>
        <v>215</v>
      </c>
      <c r="I200" s="32" t="n">
        <f aca="false">0.6*C200</f>
        <v>138.03</v>
      </c>
      <c r="J200" s="35"/>
      <c r="K200" s="35"/>
      <c r="L200" s="35"/>
      <c r="M200" s="35"/>
      <c r="N200" s="35"/>
      <c r="O200" s="32" t="n">
        <v>41693</v>
      </c>
      <c r="P200" s="32" t="n">
        <v>41908</v>
      </c>
      <c r="Q200" s="36"/>
      <c r="R200" s="42"/>
      <c r="S200" s="32" t="n">
        <v>1</v>
      </c>
      <c r="T200" s="32" t="n">
        <f aca="false">(P200-O200)*S200</f>
        <v>215</v>
      </c>
      <c r="U200" s="41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222.56</v>
      </c>
      <c r="D201" s="32"/>
      <c r="E201" s="32" t="n">
        <f aca="false">F201+G201</f>
        <v>14.56</v>
      </c>
      <c r="F201" s="32" t="n">
        <f aca="false">0.04*H201</f>
        <v>8.32</v>
      </c>
      <c r="G201" s="32" t="n">
        <f aca="false">0.03*H201</f>
        <v>6.24</v>
      </c>
      <c r="H201" s="32" t="n">
        <f aca="false">T201</f>
        <v>208</v>
      </c>
      <c r="I201" s="32" t="n">
        <f aca="false">0.6*C201</f>
        <v>133.536</v>
      </c>
      <c r="J201" s="63"/>
      <c r="K201" s="63"/>
      <c r="L201" s="63"/>
      <c r="M201" s="63"/>
      <c r="N201" s="63"/>
      <c r="O201" s="32" t="n">
        <v>33667</v>
      </c>
      <c r="P201" s="32" t="n">
        <v>33875</v>
      </c>
      <c r="Q201" s="234"/>
      <c r="R201" s="78"/>
      <c r="S201" s="69" t="n">
        <v>1</v>
      </c>
      <c r="T201" s="32" t="n">
        <f aca="false">(P201-O201)*S201</f>
        <v>208</v>
      </c>
      <c r="U201" s="41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211.86</v>
      </c>
      <c r="D202" s="32"/>
      <c r="E202" s="32" t="n">
        <f aca="false">F202+G202</f>
        <v>13.86</v>
      </c>
      <c r="F202" s="32" t="n">
        <f aca="false">0.04*H202</f>
        <v>7.92</v>
      </c>
      <c r="G202" s="32" t="n">
        <f aca="false">0.03*H202</f>
        <v>5.94</v>
      </c>
      <c r="H202" s="32" t="n">
        <f aca="false">T202</f>
        <v>198</v>
      </c>
      <c r="I202" s="32" t="n">
        <f aca="false">0.6*C202</f>
        <v>127.116</v>
      </c>
      <c r="J202" s="35"/>
      <c r="K202" s="35"/>
      <c r="L202" s="35"/>
      <c r="M202" s="35"/>
      <c r="N202" s="35"/>
      <c r="O202" s="32" t="n">
        <v>31790</v>
      </c>
      <c r="P202" s="32" t="n">
        <v>31988</v>
      </c>
      <c r="Q202" s="36"/>
      <c r="R202" s="42"/>
      <c r="S202" s="69" t="n">
        <v>1</v>
      </c>
      <c r="T202" s="32" t="n">
        <f aca="false">(P202-O202)*S202</f>
        <v>198</v>
      </c>
      <c r="U202" s="41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160.5</v>
      </c>
      <c r="D203" s="32"/>
      <c r="E203" s="32" t="n">
        <f aca="false">F203+G203</f>
        <v>10.5</v>
      </c>
      <c r="F203" s="32" t="n">
        <f aca="false">0.04*H203</f>
        <v>6</v>
      </c>
      <c r="G203" s="32" t="n">
        <f aca="false">0.03*H203</f>
        <v>4.5</v>
      </c>
      <c r="H203" s="32" t="n">
        <f aca="false">T203</f>
        <v>150</v>
      </c>
      <c r="I203" s="32" t="n">
        <f aca="false">0.6*C203</f>
        <v>96.3</v>
      </c>
      <c r="J203" s="35"/>
      <c r="K203" s="35"/>
      <c r="L203" s="35"/>
      <c r="M203" s="35"/>
      <c r="N203" s="35"/>
      <c r="O203" s="32" t="n">
        <v>30425</v>
      </c>
      <c r="P203" s="32" t="n">
        <v>30575</v>
      </c>
      <c r="Q203" s="234"/>
      <c r="R203" s="78"/>
      <c r="S203" s="69" t="n">
        <v>1</v>
      </c>
      <c r="T203" s="32" t="n">
        <f aca="false">(P203-O203)*S203</f>
        <v>150</v>
      </c>
      <c r="U203" s="41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353.1</v>
      </c>
      <c r="D204" s="32"/>
      <c r="E204" s="32" t="n">
        <f aca="false">F204+G204</f>
        <v>23.1</v>
      </c>
      <c r="F204" s="32" t="n">
        <f aca="false">0.04*H204</f>
        <v>13.2</v>
      </c>
      <c r="G204" s="32" t="n">
        <f aca="false">0.03*H204</f>
        <v>9.9</v>
      </c>
      <c r="H204" s="32" t="n">
        <f aca="false">T204</f>
        <v>330</v>
      </c>
      <c r="I204" s="32" t="n">
        <f aca="false">0.6*C204</f>
        <v>211.86</v>
      </c>
      <c r="J204" s="35"/>
      <c r="K204" s="35"/>
      <c r="L204" s="35"/>
      <c r="M204" s="35"/>
      <c r="N204" s="35"/>
      <c r="O204" s="32" t="n">
        <v>66211</v>
      </c>
      <c r="P204" s="32" t="n">
        <v>66541</v>
      </c>
      <c r="Q204" s="35" t="s">
        <v>29</v>
      </c>
      <c r="R204" s="37"/>
      <c r="S204" s="69" t="n">
        <v>1</v>
      </c>
      <c r="T204" s="32" t="n">
        <f aca="false">(P204-O204)*S204</f>
        <v>330</v>
      </c>
      <c r="U204" s="41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872</v>
      </c>
      <c r="C205" s="32" t="n">
        <f aca="false">H205+E205</f>
        <v>756.49</v>
      </c>
      <c r="D205" s="32"/>
      <c r="E205" s="32" t="n">
        <f aca="false">F205+G205</f>
        <v>49.49</v>
      </c>
      <c r="F205" s="32" t="n">
        <f aca="false">0.04*H205</f>
        <v>28.28</v>
      </c>
      <c r="G205" s="32" t="n">
        <f aca="false">0.03*H205</f>
        <v>21.21</v>
      </c>
      <c r="H205" s="32" t="n">
        <f aca="false">T205</f>
        <v>707</v>
      </c>
      <c r="I205" s="32" t="n">
        <f aca="false">0.6*C205</f>
        <v>453.894</v>
      </c>
      <c r="J205" s="35"/>
      <c r="K205" s="35"/>
      <c r="L205" s="35"/>
      <c r="M205" s="35"/>
      <c r="N205" s="35" t="s">
        <v>316</v>
      </c>
      <c r="O205" s="32" t="n">
        <v>59360</v>
      </c>
      <c r="P205" s="32" t="n">
        <v>60067</v>
      </c>
      <c r="Q205" s="36"/>
      <c r="R205" s="42"/>
      <c r="S205" s="69" t="n">
        <v>1</v>
      </c>
      <c r="T205" s="32" t="n">
        <f aca="false">(P205-O205)*S205</f>
        <v>707</v>
      </c>
      <c r="U205" s="41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546.77</v>
      </c>
      <c r="D206" s="32"/>
      <c r="E206" s="32" t="n">
        <f aca="false">F206+G206</f>
        <v>35.77</v>
      </c>
      <c r="F206" s="32" t="n">
        <f aca="false">0.04*H206</f>
        <v>20.44</v>
      </c>
      <c r="G206" s="32" t="n">
        <f aca="false">0.03*H206</f>
        <v>15.33</v>
      </c>
      <c r="H206" s="32" t="n">
        <f aca="false">T206</f>
        <v>511</v>
      </c>
      <c r="I206" s="32" t="n">
        <f aca="false">0.6*C206</f>
        <v>328.062</v>
      </c>
      <c r="J206" s="35"/>
      <c r="K206" s="35"/>
      <c r="L206" s="35"/>
      <c r="M206" s="35"/>
      <c r="N206" s="35"/>
      <c r="O206" s="32" t="n">
        <v>46381</v>
      </c>
      <c r="P206" s="32" t="n">
        <v>46892</v>
      </c>
      <c r="Q206" s="36"/>
      <c r="R206" s="42"/>
      <c r="S206" s="32" t="n">
        <v>1</v>
      </c>
      <c r="T206" s="32" t="n">
        <f aca="false">(P206-O206)*S206</f>
        <v>511</v>
      </c>
      <c r="U206" s="418" t="s">
        <v>962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371.29</v>
      </c>
      <c r="D207" s="32"/>
      <c r="E207" s="32" t="n">
        <f aca="false">F207+G207</f>
        <v>24.29</v>
      </c>
      <c r="F207" s="32" t="n">
        <f aca="false">0.04*H207</f>
        <v>13.88</v>
      </c>
      <c r="G207" s="32" t="n">
        <f aca="false">0.03*H207</f>
        <v>10.41</v>
      </c>
      <c r="H207" s="32" t="n">
        <f aca="false">T207</f>
        <v>347</v>
      </c>
      <c r="I207" s="32" t="n">
        <f aca="false">0.6*C207</f>
        <v>222.774</v>
      </c>
      <c r="J207" s="35"/>
      <c r="K207" s="35"/>
      <c r="L207" s="35"/>
      <c r="M207" s="35"/>
      <c r="N207" s="35"/>
      <c r="O207" s="32" t="n">
        <v>8102</v>
      </c>
      <c r="P207" s="32" t="n">
        <v>8449</v>
      </c>
      <c r="Q207" s="36"/>
      <c r="R207" s="42"/>
      <c r="S207" s="69" t="n">
        <v>1</v>
      </c>
      <c r="T207" s="32" t="n">
        <f aca="false">(P207-O207)*S207</f>
        <v>347</v>
      </c>
      <c r="U207" s="418" t="s">
        <v>963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1169</v>
      </c>
      <c r="C208" s="32" t="n">
        <f aca="false">H208+E208</f>
        <v>150.87</v>
      </c>
      <c r="D208" s="32"/>
      <c r="E208" s="32" t="n">
        <f aca="false">G208+F208</f>
        <v>9.87</v>
      </c>
      <c r="F208" s="32" t="n">
        <f aca="false">0.04*H208</f>
        <v>5.64</v>
      </c>
      <c r="G208" s="32" t="n">
        <f aca="false">0.03*H208</f>
        <v>4.23</v>
      </c>
      <c r="H208" s="32" t="n">
        <f aca="false">T208</f>
        <v>141</v>
      </c>
      <c r="I208" s="32" t="n">
        <f aca="false">0.6*C208</f>
        <v>90.522</v>
      </c>
      <c r="J208" s="35"/>
      <c r="K208" s="35"/>
      <c r="L208" s="35"/>
      <c r="M208" s="35"/>
      <c r="N208" s="35"/>
      <c r="O208" s="32" t="n">
        <v>68610</v>
      </c>
      <c r="P208" s="32" t="n">
        <v>68751</v>
      </c>
      <c r="Q208" s="36"/>
      <c r="R208" s="107"/>
      <c r="S208" s="69" t="n">
        <v>1</v>
      </c>
      <c r="T208" s="32" t="n">
        <f aca="false">(P208-O208)*S208</f>
        <v>141</v>
      </c>
      <c r="U208" s="418" t="n">
        <v>492735</v>
      </c>
      <c r="V208" s="39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350.96</v>
      </c>
      <c r="D209" s="32"/>
      <c r="E209" s="32" t="n">
        <f aca="false">F209++G209</f>
        <v>22.96</v>
      </c>
      <c r="F209" s="32" t="n">
        <f aca="false">0.04*H209</f>
        <v>13.12</v>
      </c>
      <c r="G209" s="32" t="n">
        <f aca="false">0.03*H209</f>
        <v>9.84</v>
      </c>
      <c r="H209" s="32" t="n">
        <f aca="false">T209</f>
        <v>328</v>
      </c>
      <c r="I209" s="32" t="n">
        <f aca="false">0.6*C209</f>
        <v>210.576</v>
      </c>
      <c r="J209" s="35"/>
      <c r="K209" s="35"/>
      <c r="L209" s="35"/>
      <c r="M209" s="35"/>
      <c r="N209" s="35"/>
      <c r="O209" s="32" t="n">
        <v>3461</v>
      </c>
      <c r="P209" s="32" t="n">
        <v>3789</v>
      </c>
      <c r="Q209" s="35" t="s">
        <v>153</v>
      </c>
      <c r="R209" s="37"/>
      <c r="S209" s="69" t="n">
        <v>1</v>
      </c>
      <c r="T209" s="32" t="n">
        <f aca="false">(P209-O209)*S209</f>
        <v>328</v>
      </c>
      <c r="U209" s="41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461.17</v>
      </c>
      <c r="D210" s="32"/>
      <c r="E210" s="32" t="n">
        <f aca="false">F210+G210</f>
        <v>30.17</v>
      </c>
      <c r="F210" s="32" t="n">
        <f aca="false">0.04*H210</f>
        <v>17.24</v>
      </c>
      <c r="G210" s="32" t="n">
        <f aca="false">0.03*H210</f>
        <v>12.93</v>
      </c>
      <c r="H210" s="32" t="n">
        <f aca="false">T210</f>
        <v>431</v>
      </c>
      <c r="I210" s="32" t="n">
        <f aca="false">0.6*C210</f>
        <v>276.702</v>
      </c>
      <c r="J210" s="35"/>
      <c r="K210" s="35"/>
      <c r="L210" s="35"/>
      <c r="M210" s="35"/>
      <c r="N210" s="35"/>
      <c r="O210" s="32" t="n">
        <v>87889</v>
      </c>
      <c r="P210" s="32" t="n">
        <v>88320</v>
      </c>
      <c r="Q210" s="35"/>
      <c r="R210" s="37"/>
      <c r="S210" s="32" t="n">
        <v>1</v>
      </c>
      <c r="T210" s="32" t="n">
        <f aca="false">(P210-O210)*S210</f>
        <v>431</v>
      </c>
      <c r="U210" s="41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216.14</v>
      </c>
      <c r="D211" s="32"/>
      <c r="E211" s="32" t="n">
        <f aca="false">F211+G211</f>
        <v>14.14</v>
      </c>
      <c r="F211" s="32" t="n">
        <f aca="false">0.04*H211</f>
        <v>8.08</v>
      </c>
      <c r="G211" s="32" t="n">
        <f aca="false">0.03*H211</f>
        <v>6.06</v>
      </c>
      <c r="H211" s="32" t="n">
        <f aca="false">T211</f>
        <v>202</v>
      </c>
      <c r="I211" s="32" t="n">
        <f aca="false">0.6*C211</f>
        <v>129.684</v>
      </c>
      <c r="J211" s="63"/>
      <c r="K211" s="63"/>
      <c r="L211" s="63"/>
      <c r="M211" s="63"/>
      <c r="N211" s="63"/>
      <c r="O211" s="32" t="n">
        <v>54506</v>
      </c>
      <c r="P211" s="32" t="n">
        <v>54708</v>
      </c>
      <c r="Q211" s="234"/>
      <c r="R211" s="78"/>
      <c r="S211" s="69" t="n">
        <v>1</v>
      </c>
      <c r="T211" s="32" t="n">
        <f aca="false">(P211-O211)*S211</f>
        <v>202</v>
      </c>
      <c r="U211" s="41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193.67</v>
      </c>
      <c r="D212" s="32"/>
      <c r="E212" s="32" t="n">
        <f aca="false">F212+G212</f>
        <v>12.67</v>
      </c>
      <c r="F212" s="32" t="n">
        <f aca="false">0.04*H212</f>
        <v>7.24</v>
      </c>
      <c r="G212" s="32" t="n">
        <f aca="false">0.03*H212</f>
        <v>5.43</v>
      </c>
      <c r="H212" s="32" t="n">
        <f aca="false">T212</f>
        <v>181</v>
      </c>
      <c r="I212" s="32" t="n">
        <f aca="false">0.6*C212</f>
        <v>116.202</v>
      </c>
      <c r="J212" s="35"/>
      <c r="K212" s="35"/>
      <c r="L212" s="35"/>
      <c r="M212" s="35"/>
      <c r="N212" s="35"/>
      <c r="O212" s="32" t="n">
        <v>36510</v>
      </c>
      <c r="P212" s="32" t="n">
        <v>36691</v>
      </c>
      <c r="Q212" s="36"/>
      <c r="R212" s="42"/>
      <c r="S212" s="32" t="n">
        <v>1</v>
      </c>
      <c r="T212" s="32" t="n">
        <f aca="false">(P212-O212)*S212</f>
        <v>181</v>
      </c>
      <c r="U212" s="41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287.83</v>
      </c>
      <c r="D213" s="339"/>
      <c r="E213" s="339" t="n">
        <f aca="false">G213+F213</f>
        <v>18.83</v>
      </c>
      <c r="F213" s="339" t="n">
        <f aca="false">0.04*H213</f>
        <v>10.76</v>
      </c>
      <c r="G213" s="339" t="n">
        <f aca="false">0.03*H213</f>
        <v>8.07</v>
      </c>
      <c r="H213" s="339" t="n">
        <f aca="false">T213</f>
        <v>269</v>
      </c>
      <c r="I213" s="339" t="n">
        <f aca="false">0.6*C213</f>
        <v>172.698</v>
      </c>
      <c r="J213" s="340"/>
      <c r="K213" s="340"/>
      <c r="L213" s="340"/>
      <c r="M213" s="340"/>
      <c r="N213" s="340"/>
      <c r="O213" s="339" t="n">
        <v>35648</v>
      </c>
      <c r="P213" s="339" t="n">
        <v>35917</v>
      </c>
      <c r="Q213" s="352"/>
      <c r="R213" s="353"/>
      <c r="S213" s="343" t="n">
        <v>1</v>
      </c>
      <c r="T213" s="339" t="n">
        <f aca="false">(P213-O213)*S213</f>
        <v>269</v>
      </c>
      <c r="U213" s="41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167.99</v>
      </c>
      <c r="D214" s="32"/>
      <c r="E214" s="32" t="n">
        <f aca="false">F214+G214</f>
        <v>10.99</v>
      </c>
      <c r="F214" s="32" t="n">
        <f aca="false">0.04*H214</f>
        <v>6.28</v>
      </c>
      <c r="G214" s="32" t="n">
        <f aca="false">0.03*H214</f>
        <v>4.71</v>
      </c>
      <c r="H214" s="32" t="n">
        <f aca="false">T214</f>
        <v>157</v>
      </c>
      <c r="I214" s="32" t="n">
        <f aca="false">0.6*C214</f>
        <v>100.794</v>
      </c>
      <c r="J214" s="35"/>
      <c r="K214" s="35"/>
      <c r="L214" s="35"/>
      <c r="M214" s="35"/>
      <c r="N214" s="35"/>
      <c r="O214" s="32" t="n">
        <v>29084</v>
      </c>
      <c r="P214" s="32" t="n">
        <v>29241</v>
      </c>
      <c r="Q214" s="36"/>
      <c r="R214" s="42"/>
      <c r="S214" s="32" t="n">
        <v>1</v>
      </c>
      <c r="T214" s="32" t="n">
        <f aca="false">(P214-O214)*S214</f>
        <v>157</v>
      </c>
      <c r="U214" s="41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202.23</v>
      </c>
      <c r="D215" s="32"/>
      <c r="E215" s="32" t="n">
        <f aca="false">F215+G215</f>
        <v>13.23</v>
      </c>
      <c r="F215" s="32" t="n">
        <f aca="false">0.04*H215</f>
        <v>7.56</v>
      </c>
      <c r="G215" s="32" t="n">
        <f aca="false">0.03*H215</f>
        <v>5.67</v>
      </c>
      <c r="H215" s="32" t="n">
        <f aca="false">T215</f>
        <v>189</v>
      </c>
      <c r="I215" s="32" t="n">
        <f aca="false">0.6*C215</f>
        <v>121.338</v>
      </c>
      <c r="J215" s="35"/>
      <c r="K215" s="35"/>
      <c r="L215" s="35"/>
      <c r="M215" s="35"/>
      <c r="N215" s="35"/>
      <c r="O215" s="32" t="n">
        <v>42090</v>
      </c>
      <c r="P215" s="32" t="n">
        <v>42279</v>
      </c>
      <c r="Q215" s="35"/>
      <c r="R215" s="37"/>
      <c r="S215" s="32" t="n">
        <v>1</v>
      </c>
      <c r="T215" s="32" t="n">
        <f aca="false">(P215-O215)*S215</f>
        <v>189</v>
      </c>
      <c r="U215" s="41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876.33</v>
      </c>
      <c r="D216" s="32"/>
      <c r="E216" s="32" t="n">
        <f aca="false">F216+G216</f>
        <v>57.33</v>
      </c>
      <c r="F216" s="32" t="n">
        <f aca="false">0.04*H216</f>
        <v>32.76</v>
      </c>
      <c r="G216" s="32" t="n">
        <f aca="false">0.03*H216</f>
        <v>24.57</v>
      </c>
      <c r="H216" s="32" t="n">
        <f aca="false">T216</f>
        <v>819</v>
      </c>
      <c r="I216" s="32" t="n">
        <f aca="false">0.6*C216</f>
        <v>525.798</v>
      </c>
      <c r="J216" s="35"/>
      <c r="K216" s="35"/>
      <c r="L216" s="35"/>
      <c r="M216" s="35"/>
      <c r="N216" s="35"/>
      <c r="O216" s="354" t="n">
        <v>61210</v>
      </c>
      <c r="P216" s="354" t="n">
        <v>62029</v>
      </c>
      <c r="Q216" s="36"/>
      <c r="R216" s="42"/>
      <c r="S216" s="32" t="n">
        <v>1</v>
      </c>
      <c r="T216" s="32" t="n">
        <f aca="false">(P216-O216)*S216</f>
        <v>819</v>
      </c>
      <c r="U216" s="41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1661.71</v>
      </c>
      <c r="D217" s="40"/>
      <c r="E217" s="40" t="n">
        <f aca="false">F217+G217</f>
        <v>108.71</v>
      </c>
      <c r="F217" s="40" t="n">
        <f aca="false">0.04*H217</f>
        <v>62.12</v>
      </c>
      <c r="G217" s="40" t="n">
        <f aca="false">0.03*H217</f>
        <v>46.59</v>
      </c>
      <c r="H217" s="40" t="n">
        <f aca="false">T217</f>
        <v>1553</v>
      </c>
      <c r="I217" s="40"/>
      <c r="J217" s="35"/>
      <c r="K217" s="35"/>
      <c r="L217" s="35"/>
      <c r="M217" s="35"/>
      <c r="N217" s="35" t="s">
        <v>340</v>
      </c>
      <c r="O217" s="40" t="n">
        <v>35671</v>
      </c>
      <c r="P217" s="40" t="n">
        <v>37224</v>
      </c>
      <c r="Q217" s="234"/>
      <c r="R217" s="355"/>
      <c r="S217" s="40" t="n">
        <v>1</v>
      </c>
      <c r="T217" s="32" t="n">
        <f aca="false">(P217-O217)*S217</f>
        <v>1553</v>
      </c>
      <c r="U217" s="696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1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1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41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1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120.91</v>
      </c>
      <c r="D222" s="32"/>
      <c r="E222" s="32" t="n">
        <f aca="false">F222+G222</f>
        <v>7.91</v>
      </c>
      <c r="F222" s="32" t="n">
        <f aca="false">0.04*H222</f>
        <v>4.52</v>
      </c>
      <c r="G222" s="32" t="n">
        <f aca="false">0.03*H222</f>
        <v>3.39</v>
      </c>
      <c r="H222" s="32" t="n">
        <f aca="false">T222</f>
        <v>113</v>
      </c>
      <c r="I222" s="32" t="n">
        <f aca="false">0.6*C222</f>
        <v>72.546</v>
      </c>
      <c r="J222" s="35"/>
      <c r="K222" s="35"/>
      <c r="L222" s="35"/>
      <c r="M222" s="35"/>
      <c r="N222" s="35"/>
      <c r="O222" s="32" t="n">
        <v>8401</v>
      </c>
      <c r="P222" s="32" t="n">
        <v>8514</v>
      </c>
      <c r="Q222" s="36"/>
      <c r="R222" s="42"/>
      <c r="S222" s="69" t="n">
        <v>1</v>
      </c>
      <c r="T222" s="32" t="n">
        <f aca="false">(P222-O222)*S222</f>
        <v>113</v>
      </c>
      <c r="U222" s="418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517.88</v>
      </c>
      <c r="D223" s="32"/>
      <c r="E223" s="32" t="n">
        <f aca="false">F223+G223</f>
        <v>33.88</v>
      </c>
      <c r="F223" s="32" t="n">
        <f aca="false">0.04*H223</f>
        <v>19.36</v>
      </c>
      <c r="G223" s="32" t="n">
        <f aca="false">0.03*H223</f>
        <v>14.52</v>
      </c>
      <c r="H223" s="32" t="n">
        <f aca="false">T223</f>
        <v>484</v>
      </c>
      <c r="I223" s="32" t="n">
        <f aca="false">0.6*C223</f>
        <v>310.728</v>
      </c>
      <c r="J223" s="35"/>
      <c r="K223" s="35"/>
      <c r="L223" s="35"/>
      <c r="M223" s="35"/>
      <c r="N223" s="35"/>
      <c r="O223" s="32" t="n">
        <v>24797</v>
      </c>
      <c r="P223" s="32" t="n">
        <v>25281</v>
      </c>
      <c r="Q223" s="234"/>
      <c r="R223" s="78"/>
      <c r="S223" s="69" t="n">
        <v>1</v>
      </c>
      <c r="T223" s="32" t="n">
        <f aca="false">(P223-O223)*S223</f>
        <v>484</v>
      </c>
      <c r="U223" s="418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18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165.85</v>
      </c>
      <c r="D225" s="32"/>
      <c r="E225" s="32" t="n">
        <f aca="false">F225+G225</f>
        <v>10.85</v>
      </c>
      <c r="F225" s="32" t="n">
        <f aca="false">0.04*H225</f>
        <v>6.2</v>
      </c>
      <c r="G225" s="32" t="n">
        <f aca="false">0.03*H225</f>
        <v>4.65</v>
      </c>
      <c r="H225" s="32" t="n">
        <f aca="false">T225</f>
        <v>155</v>
      </c>
      <c r="I225" s="32" t="n">
        <f aca="false">0.5*C225</f>
        <v>82.925</v>
      </c>
      <c r="J225" s="35"/>
      <c r="K225" s="35"/>
      <c r="L225" s="35"/>
      <c r="M225" s="35"/>
      <c r="N225" s="35"/>
      <c r="O225" s="32" t="n">
        <v>38232</v>
      </c>
      <c r="P225" s="32" t="n">
        <v>38387</v>
      </c>
      <c r="Q225" s="36"/>
      <c r="R225" s="42"/>
      <c r="S225" s="32" t="n">
        <v>1</v>
      </c>
      <c r="T225" s="32" t="n">
        <f aca="false">(P225-O225)*S225</f>
        <v>155</v>
      </c>
      <c r="U225" s="418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1170</v>
      </c>
      <c r="C226" s="32" t="n">
        <f aca="false">H226+E226</f>
        <v>190.46</v>
      </c>
      <c r="D226" s="32"/>
      <c r="E226" s="32" t="n">
        <f aca="false">F226+G226</f>
        <v>12.46</v>
      </c>
      <c r="F226" s="32" t="n">
        <f aca="false">0.04*H226</f>
        <v>7.12</v>
      </c>
      <c r="G226" s="32" t="n">
        <f aca="false">0.03*H226</f>
        <v>5.34</v>
      </c>
      <c r="H226" s="32" t="n">
        <f aca="false">T226</f>
        <v>178</v>
      </c>
      <c r="I226" s="109" t="n">
        <f aca="false">0.6*C226</f>
        <v>114.276</v>
      </c>
      <c r="J226" s="35"/>
      <c r="K226" s="35"/>
      <c r="L226" s="35"/>
      <c r="M226" s="35"/>
      <c r="N226" s="35"/>
      <c r="O226" s="32" t="n">
        <v>4676</v>
      </c>
      <c r="P226" s="32" t="n">
        <v>4854</v>
      </c>
      <c r="Q226" s="36"/>
      <c r="R226" s="42"/>
      <c r="S226" s="69" t="n">
        <v>1</v>
      </c>
      <c r="T226" s="32" t="n">
        <f aca="false">(P226-O226)*S226</f>
        <v>178</v>
      </c>
      <c r="U226" s="418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63.13</v>
      </c>
      <c r="D227" s="32"/>
      <c r="E227" s="32" t="n">
        <f aca="false">F227+G227</f>
        <v>4.13</v>
      </c>
      <c r="F227" s="32" t="n">
        <f aca="false">0.04*H227</f>
        <v>2.36</v>
      </c>
      <c r="G227" s="32" t="n">
        <f aca="false">0.03*H227</f>
        <v>1.77</v>
      </c>
      <c r="H227" s="32" t="n">
        <f aca="false">T227</f>
        <v>59</v>
      </c>
      <c r="I227" s="109" t="n">
        <f aca="false">0.6*C227</f>
        <v>37.878</v>
      </c>
      <c r="J227" s="35"/>
      <c r="K227" s="35"/>
      <c r="L227" s="35"/>
      <c r="M227" s="35"/>
      <c r="N227" s="35"/>
      <c r="O227" s="32" t="n">
        <v>22364</v>
      </c>
      <c r="P227" s="32" t="n">
        <v>22423</v>
      </c>
      <c r="Q227" s="36"/>
      <c r="R227" s="42"/>
      <c r="S227" s="69" t="n">
        <v>1</v>
      </c>
      <c r="T227" s="32" t="n">
        <f aca="false">(P227-O227)*S227</f>
        <v>59</v>
      </c>
      <c r="U227" s="41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263.22</v>
      </c>
      <c r="D228" s="32"/>
      <c r="E228" s="32" t="n">
        <f aca="false">F228+G228</f>
        <v>17.22</v>
      </c>
      <c r="F228" s="32" t="n">
        <f aca="false">0.04*H228</f>
        <v>9.84</v>
      </c>
      <c r="G228" s="32" t="n">
        <f aca="false">0.03*H228</f>
        <v>7.38</v>
      </c>
      <c r="H228" s="32" t="n">
        <f aca="false">T228</f>
        <v>246</v>
      </c>
      <c r="I228" s="32" t="n">
        <f aca="false">0.6*C228</f>
        <v>157.932</v>
      </c>
      <c r="J228" s="35"/>
      <c r="K228" s="35"/>
      <c r="L228" s="35"/>
      <c r="M228" s="35"/>
      <c r="N228" s="35"/>
      <c r="O228" s="32" t="n">
        <v>18968</v>
      </c>
      <c r="P228" s="32" t="n">
        <v>19214</v>
      </c>
      <c r="Q228" s="36"/>
      <c r="R228" s="42"/>
      <c r="S228" s="32" t="n">
        <v>1</v>
      </c>
      <c r="T228" s="32" t="n">
        <f aca="false">(P228-O228)*S228</f>
        <v>246</v>
      </c>
      <c r="U228" s="41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236.47</v>
      </c>
      <c r="D229" s="32"/>
      <c r="E229" s="32" t="n">
        <f aca="false">F229+G229</f>
        <v>15.47</v>
      </c>
      <c r="F229" s="32" t="n">
        <f aca="false">0.04*H229</f>
        <v>8.84</v>
      </c>
      <c r="G229" s="32" t="n">
        <f aca="false">0.03*H229</f>
        <v>6.63</v>
      </c>
      <c r="H229" s="32" t="n">
        <f aca="false">T229</f>
        <v>221</v>
      </c>
      <c r="I229" s="109" t="n">
        <f aca="false">0.6*C229</f>
        <v>141.882</v>
      </c>
      <c r="J229" s="35"/>
      <c r="K229" s="35"/>
      <c r="L229" s="35"/>
      <c r="M229" s="35"/>
      <c r="N229" s="35"/>
      <c r="O229" s="32" t="n">
        <v>14270</v>
      </c>
      <c r="P229" s="32" t="n">
        <v>14491</v>
      </c>
      <c r="Q229" s="234"/>
      <c r="R229" s="274"/>
      <c r="S229" s="69" t="n">
        <v>1</v>
      </c>
      <c r="T229" s="32" t="n">
        <f aca="false">(P229-O229)*S229</f>
        <v>221</v>
      </c>
      <c r="U229" s="41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9523</v>
      </c>
      <c r="D230" s="109"/>
      <c r="E230" s="109" t="n">
        <f aca="false">F230+G230</f>
        <v>623</v>
      </c>
      <c r="F230" s="109" t="n">
        <f aca="false">0.04*H230</f>
        <v>356</v>
      </c>
      <c r="G230" s="109" t="n">
        <f aca="false">0.03*H230</f>
        <v>267</v>
      </c>
      <c r="H230" s="109" t="n">
        <f aca="false">T230</f>
        <v>8900</v>
      </c>
      <c r="I230" s="109"/>
      <c r="J230" s="35"/>
      <c r="K230" s="35"/>
      <c r="L230" s="35"/>
      <c r="M230" s="35"/>
      <c r="N230" s="35"/>
      <c r="O230" s="357" t="n">
        <v>35645.7</v>
      </c>
      <c r="P230" s="357" t="n">
        <v>35868.2</v>
      </c>
      <c r="Q230" s="36"/>
      <c r="R230" s="37"/>
      <c r="S230" s="69" t="n">
        <v>40</v>
      </c>
      <c r="T230" s="32" t="n">
        <f aca="false">(P230-O230)*S230</f>
        <v>8900</v>
      </c>
      <c r="U230" s="41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11486.985</v>
      </c>
      <c r="D231" s="126"/>
      <c r="E231" s="32" t="n">
        <f aca="false">F231+G231</f>
        <v>751.485</v>
      </c>
      <c r="F231" s="32" t="n">
        <f aca="false">0.04*T231</f>
        <v>429.42</v>
      </c>
      <c r="G231" s="32" t="n">
        <f aca="false">0.03*T231</f>
        <v>322.065</v>
      </c>
      <c r="H231" s="32" t="n">
        <f aca="false">T231</f>
        <v>10735.5</v>
      </c>
      <c r="I231" s="32" t="n">
        <f aca="false">H231*0.5</f>
        <v>5367.75</v>
      </c>
      <c r="J231" s="63"/>
      <c r="K231" s="63"/>
      <c r="L231" s="63"/>
      <c r="M231" s="63"/>
      <c r="N231" s="63"/>
      <c r="O231" s="126" t="n">
        <v>1193.7</v>
      </c>
      <c r="P231" s="126" t="n">
        <v>1408.41</v>
      </c>
      <c r="Q231" s="138"/>
      <c r="R231" s="139"/>
      <c r="S231" s="126" t="n">
        <v>50</v>
      </c>
      <c r="T231" s="32" t="n">
        <f aca="false">(P231-O231)*S231</f>
        <v>10735.5</v>
      </c>
      <c r="U231" s="418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429.07</v>
      </c>
      <c r="D232" s="32"/>
      <c r="E232" s="32" t="n">
        <f aca="false">G232+F232</f>
        <v>28.07</v>
      </c>
      <c r="F232" s="32" t="n">
        <f aca="false">H232*0.04</f>
        <v>16.04</v>
      </c>
      <c r="G232" s="32" t="n">
        <f aca="false">H232*0.03</f>
        <v>12.03</v>
      </c>
      <c r="H232" s="32" t="n">
        <f aca="false">T232</f>
        <v>401</v>
      </c>
      <c r="I232" s="32" t="n">
        <f aca="false">0.6*C232</f>
        <v>257.442</v>
      </c>
      <c r="J232" s="35"/>
      <c r="K232" s="35"/>
      <c r="L232" s="35"/>
      <c r="M232" s="35"/>
      <c r="N232" s="35"/>
      <c r="O232" s="109" t="n">
        <v>821527</v>
      </c>
      <c r="P232" s="109" t="n">
        <v>821928</v>
      </c>
      <c r="Q232" s="36"/>
      <c r="R232" s="359"/>
      <c r="S232" s="69" t="n">
        <v>1</v>
      </c>
      <c r="T232" s="32" t="n">
        <f aca="false">(P232-O232)*S232</f>
        <v>401</v>
      </c>
      <c r="U232" s="41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554.26</v>
      </c>
      <c r="D243" s="32"/>
      <c r="E243" s="32" t="n">
        <f aca="false">F243+G243</f>
        <v>36.26</v>
      </c>
      <c r="F243" s="32" t="n">
        <f aca="false">0.04*H243</f>
        <v>20.72</v>
      </c>
      <c r="G243" s="32" t="n">
        <f aca="false">0.03*H243</f>
        <v>15.54</v>
      </c>
      <c r="H243" s="32" t="n">
        <f aca="false">T243</f>
        <v>518</v>
      </c>
      <c r="I243" s="32"/>
      <c r="J243" s="37"/>
      <c r="K243" s="37"/>
      <c r="L243" s="37"/>
      <c r="M243" s="37"/>
      <c r="N243" s="37"/>
      <c r="O243" s="198" t="n">
        <v>52711</v>
      </c>
      <c r="P243" s="198" t="n">
        <v>53229</v>
      </c>
      <c r="Q243" s="234"/>
      <c r="R243" s="366"/>
      <c r="S243" s="198" t="n">
        <v>1</v>
      </c>
      <c r="T243" s="198" t="n">
        <f aca="false">P243-O243</f>
        <v>518</v>
      </c>
      <c r="U243" s="418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1066.79</v>
      </c>
      <c r="D244" s="198"/>
      <c r="E244" s="198" t="n">
        <f aca="false">F244+G244</f>
        <v>69.79</v>
      </c>
      <c r="F244" s="198" t="n">
        <f aca="false">0.04*H244</f>
        <v>39.88</v>
      </c>
      <c r="G244" s="198" t="n">
        <f aca="false">0.03*H244</f>
        <v>29.91</v>
      </c>
      <c r="H244" s="198" t="n">
        <f aca="false">T244</f>
        <v>997</v>
      </c>
      <c r="I244" s="198"/>
      <c r="J244" s="35"/>
      <c r="K244" s="35"/>
      <c r="L244" s="35"/>
      <c r="M244" s="35"/>
      <c r="N244" s="35"/>
      <c r="O244" s="32" t="n">
        <v>74072</v>
      </c>
      <c r="P244" s="32" t="n">
        <v>75069</v>
      </c>
      <c r="Q244" s="234"/>
      <c r="R244" s="367"/>
      <c r="S244" s="32" t="n">
        <v>1</v>
      </c>
      <c r="T244" s="32" t="n">
        <f aca="false">P244-O244</f>
        <v>997</v>
      </c>
      <c r="U244" s="418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315.65</v>
      </c>
      <c r="D245" s="32"/>
      <c r="E245" s="32" t="n">
        <f aca="false">F245+G245</f>
        <v>20.65</v>
      </c>
      <c r="F245" s="32" t="n">
        <f aca="false">0.04*H245</f>
        <v>11.8</v>
      </c>
      <c r="G245" s="32" t="n">
        <f aca="false">0.03*H245</f>
        <v>8.85</v>
      </c>
      <c r="H245" s="32" t="n">
        <f aca="false">T245</f>
        <v>295</v>
      </c>
      <c r="I245" s="32"/>
      <c r="J245" s="35"/>
      <c r="K245" s="35"/>
      <c r="L245" s="35"/>
      <c r="M245" s="35"/>
      <c r="N245" s="35"/>
      <c r="O245" s="32" t="n">
        <v>24612</v>
      </c>
      <c r="P245" s="32" t="n">
        <v>24907</v>
      </c>
      <c r="Q245" s="234"/>
      <c r="R245" s="367"/>
      <c r="S245" s="32" t="n">
        <v>1</v>
      </c>
      <c r="T245" s="32" t="n">
        <f aca="false">P245-O245</f>
        <v>295</v>
      </c>
      <c r="U245" s="418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1487.3</v>
      </c>
      <c r="D246" s="32"/>
      <c r="E246" s="32" t="n">
        <f aca="false">F246+G246</f>
        <v>97.3</v>
      </c>
      <c r="F246" s="32" t="n">
        <f aca="false">0.04*H246</f>
        <v>55.6</v>
      </c>
      <c r="G246" s="32" t="n">
        <f aca="false">0.03*H246</f>
        <v>41.7</v>
      </c>
      <c r="H246" s="32" t="n">
        <f aca="false">T246</f>
        <v>1390</v>
      </c>
      <c r="I246" s="32"/>
      <c r="J246" s="35"/>
      <c r="K246" s="35"/>
      <c r="L246" s="35"/>
      <c r="M246" s="35"/>
      <c r="N246" s="35"/>
      <c r="O246" s="32" t="n">
        <v>3390</v>
      </c>
      <c r="P246" s="32" t="n">
        <v>4780</v>
      </c>
      <c r="Q246" s="234"/>
      <c r="R246" s="367"/>
      <c r="S246" s="32" t="n">
        <v>1</v>
      </c>
      <c r="T246" s="32" t="n">
        <f aca="false">P246-O246</f>
        <v>1390</v>
      </c>
      <c r="U246" s="418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10480.65</v>
      </c>
      <c r="D247" s="32"/>
      <c r="E247" s="32" t="n">
        <f aca="false">F247+G247</f>
        <v>685.65</v>
      </c>
      <c r="F247" s="32" t="n">
        <f aca="false">0.04*H247</f>
        <v>391.8</v>
      </c>
      <c r="G247" s="32" t="n">
        <f aca="false">0.03*H247</f>
        <v>293.85</v>
      </c>
      <c r="H247" s="32" t="n">
        <f aca="false">T247</f>
        <v>9795</v>
      </c>
      <c r="I247" s="32"/>
      <c r="J247" s="35"/>
      <c r="K247" s="35"/>
      <c r="L247" s="35"/>
      <c r="M247" s="35"/>
      <c r="N247" s="35"/>
      <c r="O247" s="127" t="n">
        <v>27083.3</v>
      </c>
      <c r="P247" s="127" t="n">
        <v>27409.8</v>
      </c>
      <c r="Q247" s="234"/>
      <c r="R247" s="367"/>
      <c r="S247" s="32" t="n">
        <v>30</v>
      </c>
      <c r="T247" s="32" t="n">
        <f aca="false">(P247-O247)*S247</f>
        <v>9795</v>
      </c>
      <c r="U247" s="418" t="s">
        <v>1122</v>
      </c>
      <c r="V247" s="39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4273.58</v>
      </c>
      <c r="D248" s="32"/>
      <c r="E248" s="32" t="n">
        <f aca="false">F248+G248</f>
        <v>279.58</v>
      </c>
      <c r="F248" s="32" t="n">
        <f aca="false">0.04*H248</f>
        <v>159.76</v>
      </c>
      <c r="G248" s="32" t="n">
        <f aca="false">0.03*H248</f>
        <v>119.82</v>
      </c>
      <c r="H248" s="32" t="n">
        <f aca="false">T248</f>
        <v>3994</v>
      </c>
      <c r="I248" s="32"/>
      <c r="J248" s="35"/>
      <c r="K248" s="35"/>
      <c r="L248" s="35"/>
      <c r="M248" s="35"/>
      <c r="N248" s="35"/>
      <c r="O248" s="32" t="n">
        <v>97210</v>
      </c>
      <c r="P248" s="32" t="n">
        <v>101204</v>
      </c>
      <c r="Q248" s="234"/>
      <c r="R248" s="367"/>
      <c r="S248" s="32" t="n">
        <v>1</v>
      </c>
      <c r="T248" s="32" t="n">
        <f aca="false">P248-O248</f>
        <v>3994</v>
      </c>
      <c r="U248" s="418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1760.15</v>
      </c>
      <c r="D249" s="32"/>
      <c r="E249" s="32" t="n">
        <f aca="false">F249+G249</f>
        <v>115.15</v>
      </c>
      <c r="F249" s="32" t="n">
        <f aca="false">0.04*H249</f>
        <v>65.8</v>
      </c>
      <c r="G249" s="32" t="n">
        <f aca="false">0.03*H249</f>
        <v>49.35</v>
      </c>
      <c r="H249" s="32" t="n">
        <f aca="false">T249</f>
        <v>1645</v>
      </c>
      <c r="I249" s="32"/>
      <c r="J249" s="35"/>
      <c r="K249" s="35"/>
      <c r="L249" s="35"/>
      <c r="M249" s="35"/>
      <c r="N249" s="35"/>
      <c r="O249" s="32" t="n">
        <v>87377</v>
      </c>
      <c r="P249" s="32" t="n">
        <v>89022</v>
      </c>
      <c r="Q249" s="234"/>
      <c r="R249" s="367"/>
      <c r="S249" s="32" t="n">
        <v>1</v>
      </c>
      <c r="T249" s="32" t="n">
        <f aca="false">P249-O249</f>
        <v>1645</v>
      </c>
      <c r="U249" s="418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2654.67</v>
      </c>
      <c r="D250" s="32"/>
      <c r="E250" s="32" t="n">
        <f aca="false">F250+G250</f>
        <v>173.67</v>
      </c>
      <c r="F250" s="32" t="n">
        <f aca="false">0.04*H250</f>
        <v>99.24</v>
      </c>
      <c r="G250" s="32" t="n">
        <f aca="false">0.03*H250</f>
        <v>74.43</v>
      </c>
      <c r="H250" s="32" t="n">
        <f aca="false">T250</f>
        <v>2481</v>
      </c>
      <c r="I250" s="32"/>
      <c r="J250" s="35"/>
      <c r="K250" s="35"/>
      <c r="L250" s="35"/>
      <c r="M250" s="35"/>
      <c r="N250" s="35"/>
      <c r="O250" s="32" t="n">
        <v>97508</v>
      </c>
      <c r="P250" s="32" t="n">
        <v>99989</v>
      </c>
      <c r="Q250" s="234"/>
      <c r="R250" s="367"/>
      <c r="S250" s="32" t="n">
        <v>1</v>
      </c>
      <c r="T250" s="32" t="n">
        <f aca="false">P250-O250</f>
        <v>2481</v>
      </c>
      <c r="U250" s="418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41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344.54</v>
      </c>
      <c r="D252" s="40"/>
      <c r="E252" s="40" t="n">
        <f aca="false">F252+G252</f>
        <v>22.54</v>
      </c>
      <c r="F252" s="40" t="n">
        <f aca="false">0.04*H252</f>
        <v>12.88</v>
      </c>
      <c r="G252" s="40" t="n">
        <f aca="false">0.03*H252</f>
        <v>9.66</v>
      </c>
      <c r="H252" s="40" t="n">
        <f aca="false">T252</f>
        <v>322</v>
      </c>
      <c r="I252" s="40"/>
      <c r="J252" s="35"/>
      <c r="K252" s="35"/>
      <c r="L252" s="35"/>
      <c r="M252" s="35"/>
      <c r="N252" s="35" t="s">
        <v>340</v>
      </c>
      <c r="O252" s="40" t="n">
        <v>23470</v>
      </c>
      <c r="P252" s="40" t="n">
        <v>23792</v>
      </c>
      <c r="Q252" s="234"/>
      <c r="R252" s="355"/>
      <c r="S252" s="40" t="n">
        <v>1</v>
      </c>
      <c r="T252" s="40" t="n">
        <f aca="false">P252-O252</f>
        <v>322</v>
      </c>
      <c r="U252" s="418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284.62</v>
      </c>
      <c r="D253" s="40"/>
      <c r="E253" s="40" t="n">
        <f aca="false">F253+G253</f>
        <v>18.62</v>
      </c>
      <c r="F253" s="40" t="n">
        <f aca="false">0.04*H253</f>
        <v>10.64</v>
      </c>
      <c r="G253" s="40" t="n">
        <f aca="false">0.03*H253</f>
        <v>7.98</v>
      </c>
      <c r="H253" s="40" t="n">
        <f aca="false">T253</f>
        <v>266</v>
      </c>
      <c r="I253" s="40"/>
      <c r="J253" s="35"/>
      <c r="K253" s="35"/>
      <c r="L253" s="35"/>
      <c r="M253" s="35"/>
      <c r="N253" s="35" t="s">
        <v>340</v>
      </c>
      <c r="O253" s="40" t="n">
        <v>5838</v>
      </c>
      <c r="P253" s="40" t="n">
        <v>6104</v>
      </c>
      <c r="Q253" s="234"/>
      <c r="R253" s="355"/>
      <c r="S253" s="40" t="n">
        <v>1</v>
      </c>
      <c r="T253" s="40" t="n">
        <f aca="false">P253-O253</f>
        <v>266</v>
      </c>
      <c r="U253" s="418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323.14</v>
      </c>
      <c r="D254" s="40"/>
      <c r="E254" s="40" t="n">
        <f aca="false">F254+G254</f>
        <v>21.14</v>
      </c>
      <c r="F254" s="40" t="n">
        <f aca="false">0.04*H254</f>
        <v>12.08</v>
      </c>
      <c r="G254" s="40" t="n">
        <f aca="false">0.03*H254</f>
        <v>9.06</v>
      </c>
      <c r="H254" s="40" t="n">
        <f aca="false">T254</f>
        <v>302</v>
      </c>
      <c r="I254" s="40"/>
      <c r="J254" s="35"/>
      <c r="K254" s="35"/>
      <c r="L254" s="35"/>
      <c r="M254" s="35"/>
      <c r="N254" s="35" t="s">
        <v>340</v>
      </c>
      <c r="O254" s="40" t="n">
        <v>14221</v>
      </c>
      <c r="P254" s="40" t="n">
        <v>14523</v>
      </c>
      <c r="Q254" s="234"/>
      <c r="R254" s="355"/>
      <c r="S254" s="40" t="n">
        <v>1</v>
      </c>
      <c r="T254" s="40" t="n">
        <f aca="false">P254-O254</f>
        <v>302</v>
      </c>
      <c r="U254" s="699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1189.84</v>
      </c>
      <c r="D255" s="32"/>
      <c r="E255" s="32" t="n">
        <f aca="false">F255+G255</f>
        <v>77.84</v>
      </c>
      <c r="F255" s="32" t="n">
        <f aca="false">0.04*H255</f>
        <v>44.48</v>
      </c>
      <c r="G255" s="32" t="n">
        <f aca="false">0.03*H255</f>
        <v>33.36</v>
      </c>
      <c r="H255" s="32" t="n">
        <f aca="false">T255</f>
        <v>1112</v>
      </c>
      <c r="I255" s="32"/>
      <c r="J255" s="37"/>
      <c r="K255" s="37"/>
      <c r="L255" s="37"/>
      <c r="M255" s="37"/>
      <c r="N255" s="37"/>
      <c r="O255" s="32" t="n">
        <v>80782</v>
      </c>
      <c r="P255" s="32" t="n">
        <v>81894</v>
      </c>
      <c r="Q255" s="78"/>
      <c r="R255" s="107"/>
      <c r="S255" s="32" t="n">
        <v>1</v>
      </c>
      <c r="T255" s="32" t="n">
        <f aca="false">P255-O255</f>
        <v>1112</v>
      </c>
      <c r="U255" s="418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1049.67</v>
      </c>
      <c r="D256" s="198"/>
      <c r="E256" s="198" t="n">
        <f aca="false">F256+G256</f>
        <v>68.67</v>
      </c>
      <c r="F256" s="198" t="n">
        <f aca="false">0.04*H256</f>
        <v>39.24</v>
      </c>
      <c r="G256" s="198" t="n">
        <f aca="false">0.03*H256</f>
        <v>29.43</v>
      </c>
      <c r="H256" s="198" t="n">
        <f aca="false">T256</f>
        <v>981</v>
      </c>
      <c r="I256" s="198"/>
      <c r="J256" s="35"/>
      <c r="K256" s="35"/>
      <c r="L256" s="35"/>
      <c r="M256" s="35"/>
      <c r="N256" s="35"/>
      <c r="O256" s="198" t="n">
        <v>59389</v>
      </c>
      <c r="P256" s="198" t="n">
        <v>60370</v>
      </c>
      <c r="Q256" s="234"/>
      <c r="R256" s="376"/>
      <c r="S256" s="198" t="n">
        <v>1</v>
      </c>
      <c r="T256" s="198" t="n">
        <f aca="false">P256-O256</f>
        <v>981</v>
      </c>
      <c r="U256" s="418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264.29</v>
      </c>
      <c r="D257" s="32"/>
      <c r="E257" s="32" t="n">
        <f aca="false">F257+G257</f>
        <v>17.29</v>
      </c>
      <c r="F257" s="32" t="n">
        <f aca="false">0.04*H257</f>
        <v>9.88</v>
      </c>
      <c r="G257" s="32" t="n">
        <f aca="false">0.03*H257</f>
        <v>7.41</v>
      </c>
      <c r="H257" s="32" t="n">
        <f aca="false">T257</f>
        <v>247</v>
      </c>
      <c r="I257" s="32"/>
      <c r="J257" s="35"/>
      <c r="K257" s="35"/>
      <c r="L257" s="35"/>
      <c r="M257" s="35"/>
      <c r="N257" s="35"/>
      <c r="O257" s="32" t="n">
        <v>28098</v>
      </c>
      <c r="P257" s="32" t="n">
        <v>28345</v>
      </c>
      <c r="Q257" s="234"/>
      <c r="R257" s="107"/>
      <c r="S257" s="32" t="n">
        <v>1</v>
      </c>
      <c r="T257" s="32" t="n">
        <f aca="false">P257-O257</f>
        <v>247</v>
      </c>
      <c r="U257" s="418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1104.24</v>
      </c>
      <c r="D258" s="32"/>
      <c r="E258" s="32" t="n">
        <f aca="false">F258+G258</f>
        <v>72.24</v>
      </c>
      <c r="F258" s="32" t="n">
        <f aca="false">0.04*H258</f>
        <v>41.28</v>
      </c>
      <c r="G258" s="32" t="n">
        <f aca="false">0.03*H258</f>
        <v>30.96</v>
      </c>
      <c r="H258" s="32" t="n">
        <f aca="false">T258</f>
        <v>1032</v>
      </c>
      <c r="I258" s="32"/>
      <c r="J258" s="35"/>
      <c r="K258" s="35"/>
      <c r="L258" s="35"/>
      <c r="M258" s="35"/>
      <c r="N258" s="35"/>
      <c r="O258" s="32" t="n">
        <v>84250</v>
      </c>
      <c r="P258" s="32" t="n">
        <v>85282</v>
      </c>
      <c r="Q258" s="234"/>
      <c r="R258" s="107"/>
      <c r="S258" s="32" t="n">
        <v>1</v>
      </c>
      <c r="T258" s="32" t="n">
        <f aca="false">P258-O258</f>
        <v>1032</v>
      </c>
      <c r="U258" s="418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1286.14</v>
      </c>
      <c r="D259" s="32"/>
      <c r="E259" s="32" t="n">
        <f aca="false">F259+G259</f>
        <v>84.14</v>
      </c>
      <c r="F259" s="32" t="n">
        <f aca="false">0.04*H259</f>
        <v>48.08</v>
      </c>
      <c r="G259" s="32" t="n">
        <f aca="false">0.03*H259</f>
        <v>36.06</v>
      </c>
      <c r="H259" s="32" t="n">
        <f aca="false">T259</f>
        <v>1202</v>
      </c>
      <c r="I259" s="32"/>
      <c r="J259" s="35"/>
      <c r="K259" s="35"/>
      <c r="L259" s="35"/>
      <c r="M259" s="35"/>
      <c r="N259" s="35"/>
      <c r="O259" s="32" t="n">
        <v>115805</v>
      </c>
      <c r="P259" s="32" t="n">
        <v>117007</v>
      </c>
      <c r="Q259" s="234"/>
      <c r="R259" s="107"/>
      <c r="S259" s="32" t="n">
        <v>1</v>
      </c>
      <c r="T259" s="32" t="n">
        <f aca="false">P259-O259</f>
        <v>1202</v>
      </c>
      <c r="U259" s="418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1001.52</v>
      </c>
      <c r="D260" s="32"/>
      <c r="E260" s="32" t="n">
        <f aca="false">F260+G260</f>
        <v>65.52</v>
      </c>
      <c r="F260" s="32" t="n">
        <f aca="false">0.04*H260</f>
        <v>37.44</v>
      </c>
      <c r="G260" s="32" t="n">
        <f aca="false">0.03*H260</f>
        <v>28.08</v>
      </c>
      <c r="H260" s="32" t="n">
        <f aca="false">T260</f>
        <v>936</v>
      </c>
      <c r="I260" s="32" t="n">
        <f aca="false">0.6*C260</f>
        <v>600.912</v>
      </c>
      <c r="J260" s="35"/>
      <c r="K260" s="35"/>
      <c r="L260" s="35"/>
      <c r="M260" s="35"/>
      <c r="N260" s="35"/>
      <c r="O260" s="155" t="n">
        <v>22346</v>
      </c>
      <c r="P260" s="155" t="n">
        <v>23282</v>
      </c>
      <c r="Q260" s="35"/>
      <c r="R260" s="37"/>
      <c r="S260" s="69" t="n">
        <v>1</v>
      </c>
      <c r="T260" s="32" t="n">
        <f aca="false">(P260-O260)*S260</f>
        <v>936</v>
      </c>
      <c r="U260" s="41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1349.27</v>
      </c>
      <c r="D261" s="32"/>
      <c r="E261" s="32" t="n">
        <f aca="false">F261+G261</f>
        <v>88.27</v>
      </c>
      <c r="F261" s="32" t="n">
        <f aca="false">0.04*H261</f>
        <v>50.44</v>
      </c>
      <c r="G261" s="32" t="n">
        <f aca="false">0.03*H261</f>
        <v>37.83</v>
      </c>
      <c r="H261" s="32" t="n">
        <f aca="false">T261</f>
        <v>1261</v>
      </c>
      <c r="I261" s="32" t="n">
        <f aca="false">0.6*C261</f>
        <v>809.562</v>
      </c>
      <c r="J261" s="35"/>
      <c r="K261" s="35"/>
      <c r="L261" s="35"/>
      <c r="M261" s="35"/>
      <c r="N261" s="35"/>
      <c r="O261" s="155" t="n">
        <v>69711</v>
      </c>
      <c r="P261" s="155" t="n">
        <v>70972</v>
      </c>
      <c r="Q261" s="35"/>
      <c r="R261" s="37"/>
      <c r="S261" s="69" t="n">
        <v>1</v>
      </c>
      <c r="T261" s="32" t="n">
        <f aca="false">(P261-O261)*S261</f>
        <v>1261</v>
      </c>
      <c r="U261" s="418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683.73</v>
      </c>
      <c r="D262" s="32"/>
      <c r="E262" s="32" t="n">
        <f aca="false">F262+G262</f>
        <v>44.73</v>
      </c>
      <c r="F262" s="32" t="n">
        <f aca="false">0.04*H262</f>
        <v>25.56</v>
      </c>
      <c r="G262" s="32" t="n">
        <f aca="false">0.03*H262</f>
        <v>19.17</v>
      </c>
      <c r="H262" s="32" t="n">
        <f aca="false">T262</f>
        <v>639</v>
      </c>
      <c r="I262" s="32" t="n">
        <f aca="false">0.6*C262</f>
        <v>410.238</v>
      </c>
      <c r="J262" s="35"/>
      <c r="K262" s="35"/>
      <c r="L262" s="35"/>
      <c r="M262" s="35"/>
      <c r="N262" s="35"/>
      <c r="O262" s="155" t="n">
        <v>34314</v>
      </c>
      <c r="P262" s="155" t="n">
        <v>34953</v>
      </c>
      <c r="Q262" s="35"/>
      <c r="R262" s="37"/>
      <c r="S262" s="69" t="n">
        <v>1</v>
      </c>
      <c r="T262" s="32" t="n">
        <f aca="false">(P262-O262)*S262</f>
        <v>639</v>
      </c>
      <c r="U262" s="696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867.77</v>
      </c>
      <c r="D263" s="32"/>
      <c r="E263" s="32" t="n">
        <f aca="false">F263+G263</f>
        <v>56.77</v>
      </c>
      <c r="F263" s="32" t="n">
        <f aca="false">0.04*H263</f>
        <v>32.44</v>
      </c>
      <c r="G263" s="32" t="n">
        <f aca="false">0.03*H263</f>
        <v>24.33</v>
      </c>
      <c r="H263" s="32" t="n">
        <f aca="false">T263</f>
        <v>811</v>
      </c>
      <c r="I263" s="32" t="n">
        <f aca="false">0.6*C263</f>
        <v>520.662</v>
      </c>
      <c r="J263" s="35"/>
      <c r="K263" s="35"/>
      <c r="L263" s="35"/>
      <c r="M263" s="35"/>
      <c r="N263" s="35"/>
      <c r="O263" s="155" t="n">
        <v>40161</v>
      </c>
      <c r="P263" s="155" t="n">
        <v>40972</v>
      </c>
      <c r="Q263" s="35"/>
      <c r="R263" s="37"/>
      <c r="S263" s="69" t="n">
        <v>1</v>
      </c>
      <c r="T263" s="32" t="n">
        <f aca="false">(P263-O263)*S263</f>
        <v>811</v>
      </c>
      <c r="U263" s="418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1055.02</v>
      </c>
      <c r="D264" s="130"/>
      <c r="E264" s="130" t="n">
        <f aca="false">F264+G264</f>
        <v>69.02</v>
      </c>
      <c r="F264" s="130" t="n">
        <f aca="false">0.04*H264</f>
        <v>39.44</v>
      </c>
      <c r="G264" s="130" t="n">
        <f aca="false">0.03*H264</f>
        <v>29.58</v>
      </c>
      <c r="H264" s="130" t="n">
        <f aca="false">T264</f>
        <v>986</v>
      </c>
      <c r="I264" s="130" t="n">
        <f aca="false">0.6*C264</f>
        <v>633.012</v>
      </c>
      <c r="J264" s="212"/>
      <c r="K264" s="212"/>
      <c r="L264" s="212"/>
      <c r="M264" s="212"/>
      <c r="N264" s="212"/>
      <c r="O264" s="130" t="n">
        <v>65566</v>
      </c>
      <c r="P264" s="130" t="n">
        <v>66552</v>
      </c>
      <c r="Q264" s="212"/>
      <c r="R264" s="213"/>
      <c r="S264" s="253" t="n">
        <v>1</v>
      </c>
      <c r="T264" s="130" t="n">
        <f aca="false">(P264-O264)*S264</f>
        <v>986</v>
      </c>
      <c r="U264" s="678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895</v>
      </c>
      <c r="C265" s="32" t="n">
        <f aca="false">H265+E265</f>
        <v>1515.12</v>
      </c>
      <c r="D265" s="32"/>
      <c r="E265" s="32" t="n">
        <f aca="false">F265+G265</f>
        <v>99.12</v>
      </c>
      <c r="F265" s="32" t="n">
        <f aca="false">0.04*H265</f>
        <v>56.64</v>
      </c>
      <c r="G265" s="32" t="n">
        <f aca="false">0.03*H265</f>
        <v>42.48</v>
      </c>
      <c r="H265" s="32" t="n">
        <f aca="false">T265</f>
        <v>1416</v>
      </c>
      <c r="I265" s="32" t="n">
        <f aca="false">0.6*C265</f>
        <v>909.072</v>
      </c>
      <c r="J265" s="35"/>
      <c r="K265" s="35"/>
      <c r="L265" s="35"/>
      <c r="M265" s="35"/>
      <c r="N265" s="35"/>
      <c r="O265" s="155" t="n">
        <v>79459</v>
      </c>
      <c r="P265" s="155" t="n">
        <v>80875</v>
      </c>
      <c r="Q265" s="35"/>
      <c r="R265" s="37"/>
      <c r="S265" s="69" t="n">
        <v>1</v>
      </c>
      <c r="T265" s="32" t="n">
        <f aca="false">(P265-O265)*S265</f>
        <v>1416</v>
      </c>
      <c r="U265" s="418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862.42</v>
      </c>
      <c r="D266" s="32"/>
      <c r="E266" s="32" t="n">
        <f aca="false">F266+G266</f>
        <v>56.42</v>
      </c>
      <c r="F266" s="32" t="n">
        <f aca="false">0.04*H266</f>
        <v>32.24</v>
      </c>
      <c r="G266" s="32" t="n">
        <f aca="false">0.03*H266</f>
        <v>24.18</v>
      </c>
      <c r="H266" s="32" t="n">
        <f aca="false">T266</f>
        <v>806</v>
      </c>
      <c r="I266" s="32" t="n">
        <f aca="false">0.5*C266</f>
        <v>431.21</v>
      </c>
      <c r="J266" s="35"/>
      <c r="K266" s="35"/>
      <c r="L266" s="35"/>
      <c r="M266" s="35"/>
      <c r="N266" s="35"/>
      <c r="O266" s="339" t="n">
        <v>20075</v>
      </c>
      <c r="P266" s="339" t="n">
        <v>20881</v>
      </c>
      <c r="Q266" s="234"/>
      <c r="R266" s="235"/>
      <c r="S266" s="69" t="n">
        <v>1</v>
      </c>
      <c r="T266" s="32" t="n">
        <f aca="false">(P266-O266)*S266</f>
        <v>806</v>
      </c>
      <c r="U266" s="418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1166.3</v>
      </c>
      <c r="D267" s="32"/>
      <c r="E267" s="32" t="n">
        <f aca="false">F267+G267</f>
        <v>76.3</v>
      </c>
      <c r="F267" s="32" t="n">
        <f aca="false">0.04*H267</f>
        <v>43.6</v>
      </c>
      <c r="G267" s="32" t="n">
        <f aca="false">0.03*H267</f>
        <v>32.7</v>
      </c>
      <c r="H267" s="32" t="n">
        <f aca="false">T267</f>
        <v>1090</v>
      </c>
      <c r="I267" s="32" t="n">
        <f aca="false">0.6*C267</f>
        <v>699.78</v>
      </c>
      <c r="J267" s="35"/>
      <c r="K267" s="35"/>
      <c r="L267" s="35"/>
      <c r="M267" s="35"/>
      <c r="N267" s="35"/>
      <c r="O267" s="155" t="n">
        <v>68157</v>
      </c>
      <c r="P267" s="155" t="n">
        <v>69247</v>
      </c>
      <c r="Q267" s="35"/>
      <c r="R267" s="37"/>
      <c r="S267" s="69" t="n">
        <v>1</v>
      </c>
      <c r="T267" s="32" t="n">
        <f aca="false">(P267-O267)*S267</f>
        <v>1090</v>
      </c>
      <c r="U267" s="418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812.13</v>
      </c>
      <c r="D268" s="32"/>
      <c r="E268" s="32" t="n">
        <f aca="false">F268+G268</f>
        <v>53.13</v>
      </c>
      <c r="F268" s="32" t="n">
        <f aca="false">0.04*H268</f>
        <v>30.36</v>
      </c>
      <c r="G268" s="32" t="n">
        <f aca="false">0.03*H268</f>
        <v>22.77</v>
      </c>
      <c r="H268" s="32" t="n">
        <f aca="false">T268</f>
        <v>759</v>
      </c>
      <c r="I268" s="32" t="n">
        <f aca="false">0.6*C268</f>
        <v>487.278</v>
      </c>
      <c r="J268" s="35"/>
      <c r="K268" s="35"/>
      <c r="L268" s="35"/>
      <c r="M268" s="35"/>
      <c r="N268" s="35"/>
      <c r="O268" s="155" t="n">
        <v>40781</v>
      </c>
      <c r="P268" s="155" t="n">
        <v>41540</v>
      </c>
      <c r="Q268" s="35"/>
      <c r="R268" s="37"/>
      <c r="S268" s="69" t="n">
        <v>1</v>
      </c>
      <c r="T268" s="32" t="n">
        <f aca="false">(P268-O268)*S268</f>
        <v>759</v>
      </c>
      <c r="U268" s="418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1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31.03</v>
      </c>
      <c r="D270" s="32"/>
      <c r="E270" s="32" t="n">
        <f aca="false">F270+G270</f>
        <v>2.03</v>
      </c>
      <c r="F270" s="32" t="n">
        <f aca="false">0.04*H270</f>
        <v>1.16</v>
      </c>
      <c r="G270" s="32" t="n">
        <f aca="false">0.03*H270</f>
        <v>0.87</v>
      </c>
      <c r="H270" s="32" t="n">
        <f aca="false">T270</f>
        <v>29</v>
      </c>
      <c r="I270" s="32" t="n">
        <f aca="false">0.6*C270</f>
        <v>18.618</v>
      </c>
      <c r="J270" s="35"/>
      <c r="K270" s="35"/>
      <c r="L270" s="35"/>
      <c r="M270" s="35"/>
      <c r="N270" s="35"/>
      <c r="O270" s="32" t="n">
        <v>376877</v>
      </c>
      <c r="P270" s="32" t="n">
        <v>376906</v>
      </c>
      <c r="Q270" s="35" t="s">
        <v>35</v>
      </c>
      <c r="R270" s="37"/>
      <c r="S270" s="32" t="n">
        <v>1</v>
      </c>
      <c r="T270" s="32" t="n">
        <f aca="false">(P270-O270)*S270</f>
        <v>29</v>
      </c>
      <c r="U270" s="418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678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26"/>
      <c r="C276" s="109"/>
      <c r="D276" s="109"/>
      <c r="E276" s="660"/>
      <c r="F276" s="109"/>
      <c r="G276" s="109"/>
      <c r="H276" s="109"/>
      <c r="I276" s="109"/>
      <c r="J276" s="141"/>
      <c r="K276" s="141"/>
      <c r="L276" s="141"/>
      <c r="M276" s="141"/>
      <c r="N276" s="141"/>
      <c r="O276" s="661"/>
      <c r="P276" s="661"/>
      <c r="Q276" s="234"/>
      <c r="R276" s="263"/>
      <c r="S276" s="109"/>
      <c r="T276" s="32"/>
      <c r="U276" s="418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58" t="s">
        <v>428</v>
      </c>
      <c r="C277" s="659" t="n">
        <f aca="false">'Яблоко и ТП-7июнь'!B73</f>
        <v>215224.275999998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41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59" t="n">
        <f aca="false">'Яблоко и ТП-7июнь'!B62</f>
        <v>196870.5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1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521.09</v>
      </c>
      <c r="D279" s="32"/>
      <c r="E279" s="32" t="n">
        <f aca="false">G279+F279</f>
        <v>34.09</v>
      </c>
      <c r="F279" s="32" t="n">
        <f aca="false">0.04*H279</f>
        <v>19.48</v>
      </c>
      <c r="G279" s="32" t="n">
        <f aca="false">0.03*H279</f>
        <v>14.61</v>
      </c>
      <c r="H279" s="32" t="n">
        <f aca="false">T279</f>
        <v>487</v>
      </c>
      <c r="I279" s="32" t="n">
        <f aca="false">0.6*C279</f>
        <v>312.654</v>
      </c>
      <c r="J279" s="35"/>
      <c r="K279" s="35"/>
      <c r="L279" s="35"/>
      <c r="M279" s="35"/>
      <c r="N279" s="35"/>
      <c r="O279" s="32" t="n">
        <v>51848</v>
      </c>
      <c r="P279" s="32" t="n">
        <v>52335</v>
      </c>
      <c r="Q279" s="36"/>
      <c r="R279" s="107"/>
      <c r="S279" s="69" t="n">
        <v>1</v>
      </c>
      <c r="T279" s="32" t="n">
        <f aca="false">(P279-O279)*S279</f>
        <v>487</v>
      </c>
      <c r="U279" s="418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41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6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92</v>
      </c>
      <c r="P283" s="32" t="n">
        <v>92</v>
      </c>
      <c r="Q283" s="234"/>
      <c r="R283" s="78"/>
      <c r="S283" s="69" t="n">
        <v>1</v>
      </c>
      <c r="T283" s="32" t="n">
        <f aca="false">(P283-O283)*S283</f>
        <v>0</v>
      </c>
      <c r="U283" s="418" t="s">
        <v>1089</v>
      </c>
      <c r="V283" s="700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60.99</v>
      </c>
      <c r="D284" s="32"/>
      <c r="E284" s="32" t="n">
        <f aca="false">F284+G284</f>
        <v>3.99</v>
      </c>
      <c r="F284" s="32" t="n">
        <f aca="false">0.04*H284</f>
        <v>2.28</v>
      </c>
      <c r="G284" s="32" t="n">
        <f aca="false">0.03*H284</f>
        <v>1.71</v>
      </c>
      <c r="H284" s="32" t="n">
        <f aca="false">T284</f>
        <v>57</v>
      </c>
      <c r="I284" s="32" t="n">
        <f aca="false">0.6*C284</f>
        <v>36.594</v>
      </c>
      <c r="J284" s="35"/>
      <c r="K284" s="35"/>
      <c r="L284" s="35"/>
      <c r="M284" s="35"/>
      <c r="N284" s="35"/>
      <c r="O284" s="32" t="n">
        <v>14125</v>
      </c>
      <c r="P284" s="32" t="n">
        <v>14182</v>
      </c>
      <c r="Q284" s="234"/>
      <c r="R284" s="78"/>
      <c r="S284" s="69" t="n">
        <v>1</v>
      </c>
      <c r="T284" s="32" t="n">
        <f aca="false">(P284-O284)*S284</f>
        <v>57</v>
      </c>
      <c r="U284" s="418" t="s">
        <v>998</v>
      </c>
      <c r="V284" s="700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2168.89</v>
      </c>
      <c r="D286" s="130"/>
      <c r="E286" s="130" t="n">
        <f aca="false">F286+G286</f>
        <v>141.89</v>
      </c>
      <c r="F286" s="130" t="n">
        <f aca="false">0.04*H286</f>
        <v>81.08</v>
      </c>
      <c r="G286" s="130" t="n">
        <f aca="false">0.03*H286</f>
        <v>60.81</v>
      </c>
      <c r="H286" s="130" t="n">
        <f aca="false">T286</f>
        <v>2027</v>
      </c>
      <c r="I286" s="130" t="n">
        <f aca="false">0.6*C286</f>
        <v>1301.334</v>
      </c>
      <c r="J286" s="212"/>
      <c r="K286" s="212"/>
      <c r="L286" s="212"/>
      <c r="M286" s="212"/>
      <c r="N286" s="212"/>
      <c r="O286" s="130" t="n">
        <v>102199</v>
      </c>
      <c r="P286" s="130" t="n">
        <v>104226</v>
      </c>
      <c r="Q286" s="254"/>
      <c r="R286" s="255"/>
      <c r="S286" s="253" t="n">
        <v>1</v>
      </c>
      <c r="T286" s="130" t="n">
        <f aca="false">(P286-O286)*S286</f>
        <v>2027</v>
      </c>
      <c r="U286" s="678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1033.62</v>
      </c>
      <c r="D287" s="130"/>
      <c r="E287" s="130" t="n">
        <f aca="false">F287+G287</f>
        <v>67.62</v>
      </c>
      <c r="F287" s="130" t="n">
        <f aca="false">0.04*H287</f>
        <v>38.64</v>
      </c>
      <c r="G287" s="130" t="n">
        <f aca="false">0.03*H287</f>
        <v>28.98</v>
      </c>
      <c r="H287" s="130" t="n">
        <f aca="false">T287</f>
        <v>966</v>
      </c>
      <c r="I287" s="130" t="n">
        <f aca="false">0.6*C287</f>
        <v>620.172</v>
      </c>
      <c r="J287" s="212"/>
      <c r="K287" s="212"/>
      <c r="L287" s="212"/>
      <c r="M287" s="212"/>
      <c r="N287" s="212"/>
      <c r="O287" s="130" t="n">
        <v>324024</v>
      </c>
      <c r="P287" s="130" t="n">
        <v>324990</v>
      </c>
      <c r="Q287" s="254"/>
      <c r="R287" s="255"/>
      <c r="S287" s="253" t="n">
        <v>1</v>
      </c>
      <c r="T287" s="130" t="n">
        <f aca="false">(P287-O287)*S287</f>
        <v>966</v>
      </c>
      <c r="U287" s="678" t="s">
        <v>1000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8930.22</v>
      </c>
      <c r="D288" s="130"/>
      <c r="E288" s="130" t="n">
        <f aca="false">F288+G288</f>
        <v>584.22</v>
      </c>
      <c r="F288" s="130" t="n">
        <f aca="false">0.04*H288</f>
        <v>333.84</v>
      </c>
      <c r="G288" s="130" t="n">
        <f aca="false">0.03*H288</f>
        <v>250.38</v>
      </c>
      <c r="H288" s="130" t="n">
        <f aca="false">T288</f>
        <v>8346</v>
      </c>
      <c r="I288" s="130" t="n">
        <f aca="false">0.6*C288</f>
        <v>5358.132</v>
      </c>
      <c r="J288" s="212"/>
      <c r="K288" s="212"/>
      <c r="L288" s="212"/>
      <c r="M288" s="212"/>
      <c r="N288" s="212"/>
      <c r="O288" s="130" t="n">
        <v>380775</v>
      </c>
      <c r="P288" s="130" t="n">
        <v>389121</v>
      </c>
      <c r="Q288" s="254"/>
      <c r="R288" s="255"/>
      <c r="S288" s="253" t="n">
        <v>1</v>
      </c>
      <c r="T288" s="130" t="n">
        <f aca="false">(P288-O288)*S288</f>
        <v>8346</v>
      </c>
      <c r="U288" s="678" t="s">
        <v>1001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21134.64</v>
      </c>
      <c r="D289" s="130"/>
      <c r="E289" s="130" t="n">
        <f aca="false">F289+G289</f>
        <v>1382.64</v>
      </c>
      <c r="F289" s="130" t="n">
        <f aca="false">0.04*H289</f>
        <v>790.08</v>
      </c>
      <c r="G289" s="130" t="n">
        <f aca="false">0.03*H289</f>
        <v>592.56</v>
      </c>
      <c r="H289" s="130" t="n">
        <f aca="false">T289</f>
        <v>19752</v>
      </c>
      <c r="I289" s="130" t="n">
        <f aca="false">0.6*C289</f>
        <v>12680.784</v>
      </c>
      <c r="J289" s="212"/>
      <c r="K289" s="212"/>
      <c r="L289" s="212"/>
      <c r="M289" s="212"/>
      <c r="N289" s="212"/>
      <c r="O289" s="130" t="n">
        <v>13642</v>
      </c>
      <c r="P289" s="130" t="n">
        <v>13970</v>
      </c>
      <c r="Q289" s="254"/>
      <c r="R289" s="255"/>
      <c r="S289" s="253" t="n">
        <v>60</v>
      </c>
      <c r="T289" s="130" t="n">
        <f aca="false">(P289-O289)*S289+72</f>
        <v>19752</v>
      </c>
      <c r="U289" s="678" t="s">
        <v>1002</v>
      </c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289.97</v>
      </c>
      <c r="D290" s="130"/>
      <c r="E290" s="130" t="n">
        <f aca="false">F290+G290</f>
        <v>18.97</v>
      </c>
      <c r="F290" s="130" t="n">
        <f aca="false">0.04*H290</f>
        <v>10.84</v>
      </c>
      <c r="G290" s="130" t="n">
        <f aca="false">0.03*H290</f>
        <v>8.13</v>
      </c>
      <c r="H290" s="130" t="n">
        <f aca="false">T290</f>
        <v>271</v>
      </c>
      <c r="I290" s="130" t="n">
        <f aca="false">0.6*C290</f>
        <v>173.982</v>
      </c>
      <c r="J290" s="212"/>
      <c r="K290" s="212"/>
      <c r="L290" s="212"/>
      <c r="M290" s="212"/>
      <c r="N290" s="212"/>
      <c r="O290" s="130" t="n">
        <v>125493</v>
      </c>
      <c r="P290" s="130" t="n">
        <v>125764</v>
      </c>
      <c r="Q290" s="254"/>
      <c r="R290" s="255"/>
      <c r="S290" s="253" t="n">
        <v>1</v>
      </c>
      <c r="T290" s="130" t="n">
        <f aca="false">(P290-O290)*S290</f>
        <v>271</v>
      </c>
      <c r="U290" s="678" t="s">
        <v>1003</v>
      </c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617.39</v>
      </c>
      <c r="D291" s="130"/>
      <c r="E291" s="130" t="n">
        <f aca="false">F291+G291</f>
        <v>40.39</v>
      </c>
      <c r="F291" s="130" t="n">
        <f aca="false">0.04*H291</f>
        <v>23.08</v>
      </c>
      <c r="G291" s="130" t="n">
        <f aca="false">0.03*H291</f>
        <v>17.31</v>
      </c>
      <c r="H291" s="130" t="n">
        <f aca="false">T291</f>
        <v>577</v>
      </c>
      <c r="I291" s="130" t="n">
        <f aca="false">0.6*C291</f>
        <v>370.434</v>
      </c>
      <c r="J291" s="212"/>
      <c r="K291" s="212"/>
      <c r="L291" s="212"/>
      <c r="M291" s="212"/>
      <c r="N291" s="212"/>
      <c r="O291" s="130" t="n">
        <v>44139</v>
      </c>
      <c r="P291" s="130" t="n">
        <v>44716</v>
      </c>
      <c r="Q291" s="254"/>
      <c r="R291" s="255"/>
      <c r="S291" s="253" t="n">
        <v>1</v>
      </c>
      <c r="T291" s="130" t="n">
        <f aca="false">(P291-O291)*S291</f>
        <v>577</v>
      </c>
      <c r="U291" s="678" t="s">
        <v>1004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678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06"/>
      <c r="C293" s="130" t="n">
        <f aca="false">H293+E293</f>
        <v>1453.06</v>
      </c>
      <c r="D293" s="130"/>
      <c r="E293" s="130" t="n">
        <f aca="false">F293+G293</f>
        <v>95.06</v>
      </c>
      <c r="F293" s="130" t="n">
        <f aca="false">0.04*H293</f>
        <v>54.32</v>
      </c>
      <c r="G293" s="130" t="n">
        <f aca="false">0.03*H293</f>
        <v>40.74</v>
      </c>
      <c r="H293" s="130" t="n">
        <f aca="false">T293</f>
        <v>1358</v>
      </c>
      <c r="I293" s="130" t="n">
        <f aca="false">0.6*C293</f>
        <v>871.836</v>
      </c>
      <c r="J293" s="212"/>
      <c r="K293" s="212"/>
      <c r="L293" s="212"/>
      <c r="M293" s="212"/>
      <c r="N293" s="212"/>
      <c r="O293" s="130" t="n">
        <v>260288</v>
      </c>
      <c r="P293" s="130" t="n">
        <v>261646</v>
      </c>
      <c r="Q293" s="254"/>
      <c r="R293" s="255"/>
      <c r="S293" s="253" t="n">
        <v>1</v>
      </c>
      <c r="T293" s="130" t="n">
        <f aca="false">(P293-O293)*S293</f>
        <v>1358</v>
      </c>
      <c r="U293" s="678" t="s">
        <v>1005</v>
      </c>
      <c r="V293" s="407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899</v>
      </c>
      <c r="C294" s="130" t="n">
        <f aca="false">H294+E294</f>
        <v>411.95</v>
      </c>
      <c r="D294" s="130"/>
      <c r="E294" s="130" t="n">
        <f aca="false">F294+G294</f>
        <v>26.95</v>
      </c>
      <c r="F294" s="130" t="n">
        <f aca="false">0.04*H294</f>
        <v>15.4</v>
      </c>
      <c r="G294" s="130" t="n">
        <f aca="false">0.03*H294</f>
        <v>11.55</v>
      </c>
      <c r="H294" s="130" t="n">
        <f aca="false">T294</f>
        <v>385</v>
      </c>
      <c r="I294" s="130" t="n">
        <f aca="false">0.6*C294</f>
        <v>247.17</v>
      </c>
      <c r="J294" s="212"/>
      <c r="K294" s="212"/>
      <c r="L294" s="212"/>
      <c r="M294" s="212"/>
      <c r="N294" s="212"/>
      <c r="O294" s="130" t="n">
        <v>4070</v>
      </c>
      <c r="P294" s="130" t="n">
        <v>4455</v>
      </c>
      <c r="Q294" s="254"/>
      <c r="R294" s="255"/>
      <c r="S294" s="253" t="n">
        <v>1</v>
      </c>
      <c r="T294" s="130" t="n">
        <f aca="false">(P294-O294)*S294</f>
        <v>385</v>
      </c>
      <c r="U294" s="678" t="s">
        <v>1007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3313.79</v>
      </c>
      <c r="D295" s="130"/>
      <c r="E295" s="130" t="n">
        <f aca="false">F295+G295</f>
        <v>216.79</v>
      </c>
      <c r="F295" s="130" t="n">
        <f aca="false">0.04*H295</f>
        <v>123.88</v>
      </c>
      <c r="G295" s="130" t="n">
        <f aca="false">0.03*H295</f>
        <v>92.91</v>
      </c>
      <c r="H295" s="130" t="n">
        <f aca="false">T295</f>
        <v>3097</v>
      </c>
      <c r="I295" s="130" t="n">
        <f aca="false">0.6*C295</f>
        <v>1988.274</v>
      </c>
      <c r="J295" s="212"/>
      <c r="K295" s="212"/>
      <c r="L295" s="212"/>
      <c r="M295" s="212"/>
      <c r="N295" s="212"/>
      <c r="O295" s="130" t="n">
        <v>463191</v>
      </c>
      <c r="P295" s="130" t="n">
        <v>466288</v>
      </c>
      <c r="Q295" s="254"/>
      <c r="R295" s="255"/>
      <c r="S295" s="253" t="n">
        <v>1</v>
      </c>
      <c r="T295" s="130" t="n">
        <f aca="false">(P295-O295)*S295</f>
        <v>3097</v>
      </c>
      <c r="U295" s="678" t="s">
        <v>1008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7524.24</v>
      </c>
      <c r="D296" s="130"/>
      <c r="E296" s="130" t="n">
        <f aca="false">F296+G296</f>
        <v>492.24</v>
      </c>
      <c r="F296" s="130" t="n">
        <f aca="false">0.04*H296</f>
        <v>281.28</v>
      </c>
      <c r="G296" s="130" t="n">
        <f aca="false">0.03*H296</f>
        <v>210.96</v>
      </c>
      <c r="H296" s="130" t="n">
        <f aca="false">T296</f>
        <v>7032</v>
      </c>
      <c r="I296" s="130" t="n">
        <f aca="false">0.6*C296</f>
        <v>4514.544</v>
      </c>
      <c r="J296" s="212"/>
      <c r="K296" s="212"/>
      <c r="L296" s="212"/>
      <c r="M296" s="212"/>
      <c r="N296" s="212"/>
      <c r="O296" s="130" t="n">
        <v>548734</v>
      </c>
      <c r="P296" s="130" t="n">
        <v>555766</v>
      </c>
      <c r="Q296" s="254"/>
      <c r="R296" s="255"/>
      <c r="S296" s="253" t="n">
        <v>1</v>
      </c>
      <c r="T296" s="130" t="n">
        <f aca="false">(P296-O296)*S296</f>
        <v>7032</v>
      </c>
      <c r="U296" s="678" t="s">
        <v>1009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01" t="s">
        <v>900</v>
      </c>
      <c r="C297" s="702" t="n">
        <f aca="false">H297+E297</f>
        <v>6118.26</v>
      </c>
      <c r="D297" s="703"/>
      <c r="E297" s="703" t="n">
        <f aca="false">F297+G297</f>
        <v>400.26</v>
      </c>
      <c r="F297" s="703" t="n">
        <f aca="false">0.04*H297</f>
        <v>228.72</v>
      </c>
      <c r="G297" s="703" t="n">
        <f aca="false">0.03*H297</f>
        <v>171.54</v>
      </c>
      <c r="H297" s="703" t="n">
        <f aca="false">T297</f>
        <v>5718</v>
      </c>
      <c r="I297" s="703" t="n">
        <f aca="false">0.6*C297</f>
        <v>3670.956</v>
      </c>
      <c r="J297" s="212"/>
      <c r="K297" s="212"/>
      <c r="L297" s="212"/>
      <c r="M297" s="212"/>
      <c r="N297" s="212"/>
      <c r="O297" s="703" t="n">
        <v>51554</v>
      </c>
      <c r="P297" s="703" t="n">
        <v>57272</v>
      </c>
      <c r="Q297" s="254"/>
      <c r="R297" s="704"/>
      <c r="S297" s="705" t="n">
        <v>1</v>
      </c>
      <c r="T297" s="703" t="n">
        <f aca="false">(P297-O297)*S297</f>
        <v>5718</v>
      </c>
      <c r="U297" s="678" t="s">
        <v>1091</v>
      </c>
      <c r="V297" s="407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01"/>
      <c r="C298" s="413" t="n">
        <f aca="false">H298+E298</f>
        <v>187.25</v>
      </c>
      <c r="D298" s="130"/>
      <c r="E298" s="130" t="n">
        <f aca="false">F298+G298</f>
        <v>12.25</v>
      </c>
      <c r="F298" s="130" t="n">
        <f aca="false">0.04*H298</f>
        <v>7</v>
      </c>
      <c r="G298" s="130" t="n">
        <f aca="false">0.03*H298</f>
        <v>5.25</v>
      </c>
      <c r="H298" s="130" t="n">
        <f aca="false">T298</f>
        <v>175</v>
      </c>
      <c r="I298" s="130" t="n">
        <f aca="false">0.6*C298</f>
        <v>112.35</v>
      </c>
      <c r="J298" s="213"/>
      <c r="K298" s="213"/>
      <c r="L298" s="213"/>
      <c r="M298" s="213"/>
      <c r="N298" s="213"/>
      <c r="O298" s="130" t="n">
        <v>3335</v>
      </c>
      <c r="P298" s="130" t="n">
        <v>3510</v>
      </c>
      <c r="Q298" s="255"/>
      <c r="R298" s="255"/>
      <c r="S298" s="130" t="n">
        <v>1</v>
      </c>
      <c r="T298" s="130" t="n">
        <f aca="false">(P298-O298)*S298</f>
        <v>175</v>
      </c>
      <c r="U298" s="378" t="n">
        <v>27372</v>
      </c>
      <c r="V298" s="409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06" t="s">
        <v>461</v>
      </c>
      <c r="C299" s="334" t="n">
        <f aca="false">H299+E299</f>
        <v>1946.33</v>
      </c>
      <c r="D299" s="334"/>
      <c r="E299" s="334" t="n">
        <f aca="false">F299+G299</f>
        <v>127.33</v>
      </c>
      <c r="F299" s="334" t="n">
        <f aca="false">0.04*H299</f>
        <v>72.76</v>
      </c>
      <c r="G299" s="334" t="n">
        <f aca="false">0.03*H299</f>
        <v>54.57</v>
      </c>
      <c r="H299" s="334" t="n">
        <f aca="false">T299</f>
        <v>1819</v>
      </c>
      <c r="I299" s="334" t="n">
        <f aca="false">0.6*C299</f>
        <v>1167.798</v>
      </c>
      <c r="J299" s="212"/>
      <c r="K299" s="212"/>
      <c r="L299" s="212"/>
      <c r="M299" s="212"/>
      <c r="N299" s="212"/>
      <c r="O299" s="334" t="n">
        <v>93059</v>
      </c>
      <c r="P299" s="334" t="n">
        <v>94878</v>
      </c>
      <c r="Q299" s="254"/>
      <c r="R299" s="707"/>
      <c r="S299" s="708" t="n">
        <v>1</v>
      </c>
      <c r="T299" s="334" t="n">
        <f aca="false">(P299-O299)*S299</f>
        <v>1819</v>
      </c>
      <c r="U299" s="678" t="s">
        <v>1012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858.14</v>
      </c>
      <c r="D300" s="130"/>
      <c r="E300" s="130" t="n">
        <f aca="false">F300+G300</f>
        <v>56.14</v>
      </c>
      <c r="F300" s="130" t="n">
        <f aca="false">0.04*H300</f>
        <v>32.08</v>
      </c>
      <c r="G300" s="130" t="n">
        <f aca="false">0.03*H300</f>
        <v>24.06</v>
      </c>
      <c r="H300" s="130" t="n">
        <f aca="false">T300</f>
        <v>802</v>
      </c>
      <c r="I300" s="130" t="n">
        <f aca="false">0.6*C300</f>
        <v>514.884</v>
      </c>
      <c r="J300" s="212"/>
      <c r="K300" s="212"/>
      <c r="L300" s="212"/>
      <c r="M300" s="212"/>
      <c r="N300" s="212"/>
      <c r="O300" s="130" t="n">
        <v>40104</v>
      </c>
      <c r="P300" s="130" t="n">
        <v>40906</v>
      </c>
      <c r="Q300" s="254"/>
      <c r="R300" s="255"/>
      <c r="S300" s="253" t="n">
        <v>1</v>
      </c>
      <c r="T300" s="130" t="n">
        <f aca="false">(P300-O300)*S300</f>
        <v>802</v>
      </c>
      <c r="U300" s="678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396.97</v>
      </c>
      <c r="D301" s="130"/>
      <c r="E301" s="130" t="n">
        <f aca="false">F301+G301</f>
        <v>25.97</v>
      </c>
      <c r="F301" s="130" t="n">
        <f aca="false">0.04*H301</f>
        <v>14.84</v>
      </c>
      <c r="G301" s="130" t="n">
        <f aca="false">0.03*H301</f>
        <v>11.13</v>
      </c>
      <c r="H301" s="130" t="n">
        <f aca="false">T301</f>
        <v>371</v>
      </c>
      <c r="I301" s="130" t="n">
        <f aca="false">0.6*C301</f>
        <v>238.182</v>
      </c>
      <c r="J301" s="212"/>
      <c r="K301" s="212"/>
      <c r="L301" s="212"/>
      <c r="M301" s="212"/>
      <c r="N301" s="212"/>
      <c r="O301" s="130" t="n">
        <v>19847</v>
      </c>
      <c r="P301" s="130" t="n">
        <v>20218</v>
      </c>
      <c r="Q301" s="254"/>
      <c r="R301" s="255"/>
      <c r="S301" s="253" t="n">
        <v>1</v>
      </c>
      <c r="T301" s="130" t="n">
        <f aca="false">(P301-O301)*S301</f>
        <v>371</v>
      </c>
      <c r="U301" s="678" t="s">
        <v>1013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344.54</v>
      </c>
      <c r="D302" s="130"/>
      <c r="E302" s="130" t="n">
        <f aca="false">F302+G302</f>
        <v>22.54</v>
      </c>
      <c r="F302" s="130" t="n">
        <f aca="false">0.04*H302</f>
        <v>12.88</v>
      </c>
      <c r="G302" s="130" t="n">
        <f aca="false">0.03*H302</f>
        <v>9.66</v>
      </c>
      <c r="H302" s="130" t="n">
        <f aca="false">T302</f>
        <v>322</v>
      </c>
      <c r="I302" s="130" t="n">
        <f aca="false">0.6*C302</f>
        <v>206.724</v>
      </c>
      <c r="J302" s="212"/>
      <c r="K302" s="212"/>
      <c r="L302" s="212"/>
      <c r="M302" s="212"/>
      <c r="N302" s="212"/>
      <c r="O302" s="130" t="n">
        <v>27204</v>
      </c>
      <c r="P302" s="130" t="n">
        <v>27526</v>
      </c>
      <c r="Q302" s="254"/>
      <c r="R302" s="255"/>
      <c r="S302" s="253" t="n">
        <v>1</v>
      </c>
      <c r="T302" s="130" t="n">
        <f aca="false">(P302-O302)*S302</f>
        <v>322</v>
      </c>
      <c r="U302" s="678" t="s">
        <v>1014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1478.74</v>
      </c>
      <c r="D303" s="130"/>
      <c r="E303" s="130" t="n">
        <f aca="false">F303+G303</f>
        <v>96.74</v>
      </c>
      <c r="F303" s="130" t="n">
        <f aca="false">0.04*H303</f>
        <v>55.28</v>
      </c>
      <c r="G303" s="130" t="n">
        <f aca="false">0.03*H303</f>
        <v>41.46</v>
      </c>
      <c r="H303" s="130" t="n">
        <f aca="false">T303</f>
        <v>1382</v>
      </c>
      <c r="I303" s="130" t="n">
        <f aca="false">0.6*C303</f>
        <v>887.244</v>
      </c>
      <c r="J303" s="212"/>
      <c r="K303" s="212"/>
      <c r="L303" s="212"/>
      <c r="M303" s="212"/>
      <c r="N303" s="212"/>
      <c r="O303" s="130" t="n">
        <v>249845</v>
      </c>
      <c r="P303" s="130" t="n">
        <v>251227</v>
      </c>
      <c r="Q303" s="254"/>
      <c r="R303" s="255"/>
      <c r="S303" s="253" t="n">
        <v>1</v>
      </c>
      <c r="T303" s="130" t="n">
        <f aca="false">(P303-O303)*S303</f>
        <v>1382</v>
      </c>
      <c r="U303" s="678" t="s">
        <v>1015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0</v>
      </c>
      <c r="D304" s="130"/>
      <c r="E304" s="130" t="n">
        <f aca="false">F304+G304</f>
        <v>0</v>
      </c>
      <c r="F304" s="130" t="n">
        <f aca="false">0.04*H304</f>
        <v>0</v>
      </c>
      <c r="G304" s="130" t="n">
        <f aca="false">0.03*H304</f>
        <v>0</v>
      </c>
      <c r="H304" s="130" t="n">
        <f aca="false">T304</f>
        <v>0</v>
      </c>
      <c r="I304" s="130" t="n">
        <f aca="false">0.6*C304</f>
        <v>0</v>
      </c>
      <c r="J304" s="212"/>
      <c r="K304" s="212"/>
      <c r="L304" s="212"/>
      <c r="M304" s="212"/>
      <c r="N304" s="212"/>
      <c r="O304" s="130" t="n">
        <v>399994</v>
      </c>
      <c r="P304" s="130" t="n">
        <v>399994</v>
      </c>
      <c r="Q304" s="254"/>
      <c r="R304" s="255"/>
      <c r="S304" s="253" t="n">
        <v>1</v>
      </c>
      <c r="T304" s="130" t="n">
        <f aca="false">(P304-O304)*S304</f>
        <v>0</v>
      </c>
      <c r="U304" s="678" t="s">
        <v>1016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901</v>
      </c>
      <c r="C305" s="130" t="n">
        <f aca="false">H305+E305</f>
        <v>0</v>
      </c>
      <c r="D305" s="130"/>
      <c r="E305" s="130" t="n">
        <f aca="false">F305+G305</f>
        <v>0</v>
      </c>
      <c r="F305" s="130" t="n">
        <f aca="false">0.04*H305</f>
        <v>0</v>
      </c>
      <c r="G305" s="130" t="n">
        <f aca="false">0.03*H305</f>
        <v>0</v>
      </c>
      <c r="H305" s="130" t="n">
        <f aca="false">T305</f>
        <v>0</v>
      </c>
      <c r="I305" s="130" t="n">
        <f aca="false">0.6*C305</f>
        <v>0</v>
      </c>
      <c r="J305" s="212"/>
      <c r="K305" s="212"/>
      <c r="L305" s="212"/>
      <c r="M305" s="212"/>
      <c r="N305" s="212"/>
      <c r="O305" s="130" t="n">
        <v>80795</v>
      </c>
      <c r="P305" s="130" t="n">
        <v>80795</v>
      </c>
      <c r="Q305" s="254"/>
      <c r="R305" s="255"/>
      <c r="S305" s="253" t="n">
        <v>1</v>
      </c>
      <c r="T305" s="130" t="n">
        <f aca="false">(P305-O305)*S305</f>
        <v>0</v>
      </c>
      <c r="U305" s="678" t="s">
        <v>1017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548.91</v>
      </c>
      <c r="D306" s="130"/>
      <c r="E306" s="130" t="n">
        <f aca="false">F306+G306</f>
        <v>35.91</v>
      </c>
      <c r="F306" s="130" t="n">
        <f aca="false">0.04*H306</f>
        <v>20.52</v>
      </c>
      <c r="G306" s="130" t="n">
        <f aca="false">0.03*H306</f>
        <v>15.39</v>
      </c>
      <c r="H306" s="130" t="n">
        <f aca="false">T306</f>
        <v>513</v>
      </c>
      <c r="I306" s="130" t="n">
        <f aca="false">0.6*C306</f>
        <v>329.346</v>
      </c>
      <c r="J306" s="212"/>
      <c r="K306" s="212"/>
      <c r="L306" s="212"/>
      <c r="M306" s="212"/>
      <c r="N306" s="212"/>
      <c r="O306" s="130" t="n">
        <v>201005</v>
      </c>
      <c r="P306" s="130" t="n">
        <v>201518</v>
      </c>
      <c r="Q306" s="254"/>
      <c r="R306" s="255"/>
      <c r="S306" s="253" t="n">
        <v>1</v>
      </c>
      <c r="T306" s="130" t="n">
        <f aca="false">(P306-O306)*S306</f>
        <v>513</v>
      </c>
      <c r="U306" s="678" t="s">
        <v>1018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941.6</v>
      </c>
      <c r="D307" s="130"/>
      <c r="E307" s="130" t="n">
        <f aca="false">F307+G307</f>
        <v>61.6</v>
      </c>
      <c r="F307" s="130" t="n">
        <f aca="false">0.04*H307</f>
        <v>35.2</v>
      </c>
      <c r="G307" s="130" t="n">
        <f aca="false">0.03*H307</f>
        <v>26.4</v>
      </c>
      <c r="H307" s="130" t="n">
        <f aca="false">T307</f>
        <v>880</v>
      </c>
      <c r="I307" s="130" t="n">
        <f aca="false">0.6*C307</f>
        <v>564.96</v>
      </c>
      <c r="J307" s="212"/>
      <c r="K307" s="212"/>
      <c r="L307" s="212"/>
      <c r="M307" s="212"/>
      <c r="N307" s="212"/>
      <c r="O307" s="130" t="n">
        <v>347561</v>
      </c>
      <c r="P307" s="130" t="n">
        <v>348441</v>
      </c>
      <c r="Q307" s="254"/>
      <c r="R307" s="255"/>
      <c r="S307" s="253" t="n">
        <v>1</v>
      </c>
      <c r="T307" s="130" t="n">
        <f aca="false">(P307-O307)*S307</f>
        <v>880</v>
      </c>
      <c r="U307" s="678" t="s">
        <v>1019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06" t="s">
        <v>459</v>
      </c>
      <c r="C308" s="130" t="n">
        <f aca="false">H308+E308</f>
        <v>2074.73</v>
      </c>
      <c r="D308" s="130"/>
      <c r="E308" s="130" t="n">
        <f aca="false">F308+G308</f>
        <v>135.73</v>
      </c>
      <c r="F308" s="130" t="n">
        <f aca="false">0.04*H308</f>
        <v>77.56</v>
      </c>
      <c r="G308" s="130" t="n">
        <f aca="false">0.03*H308</f>
        <v>58.17</v>
      </c>
      <c r="H308" s="130" t="n">
        <f aca="false">T308</f>
        <v>1939</v>
      </c>
      <c r="I308" s="130" t="n">
        <f aca="false">0.6*C308</f>
        <v>1244.838</v>
      </c>
      <c r="J308" s="212"/>
      <c r="K308" s="212"/>
      <c r="L308" s="212"/>
      <c r="M308" s="212"/>
      <c r="N308" s="212"/>
      <c r="O308" s="130" t="n">
        <v>288106</v>
      </c>
      <c r="P308" s="130" t="n">
        <v>290045</v>
      </c>
      <c r="Q308" s="254"/>
      <c r="R308" s="255"/>
      <c r="S308" s="253" t="n">
        <v>1</v>
      </c>
      <c r="T308" s="130" t="n">
        <f aca="false">(P308-O308)*S308</f>
        <v>1939</v>
      </c>
      <c r="U308" s="678" t="s">
        <v>1123</v>
      </c>
      <c r="V308" s="407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678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2893.28</v>
      </c>
      <c r="D310" s="130"/>
      <c r="E310" s="130" t="n">
        <f aca="false">F310+G310</f>
        <v>189.28</v>
      </c>
      <c r="F310" s="130" t="n">
        <f aca="false">0.04*H310</f>
        <v>108.16</v>
      </c>
      <c r="G310" s="130" t="n">
        <f aca="false">0.03*H310</f>
        <v>81.12</v>
      </c>
      <c r="H310" s="130" t="n">
        <f aca="false">T310</f>
        <v>2704</v>
      </c>
      <c r="I310" s="130" t="n">
        <f aca="false">0.6*C310</f>
        <v>1735.968</v>
      </c>
      <c r="J310" s="212"/>
      <c r="K310" s="212"/>
      <c r="L310" s="212"/>
      <c r="M310" s="212"/>
      <c r="N310" s="212"/>
      <c r="O310" s="130" t="n">
        <v>131733</v>
      </c>
      <c r="P310" s="130" t="n">
        <v>134437</v>
      </c>
      <c r="Q310" s="254"/>
      <c r="R310" s="255"/>
      <c r="S310" s="253" t="n">
        <v>1</v>
      </c>
      <c r="T310" s="130" t="n">
        <f aca="false">(P310-O310)*S310</f>
        <v>2704</v>
      </c>
      <c r="U310" s="678" t="s">
        <v>1020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2"/>
      <c r="K311" s="212"/>
      <c r="L311" s="212"/>
      <c r="M311" s="212"/>
      <c r="N311" s="212"/>
      <c r="O311" s="130" t="n">
        <v>29110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0</v>
      </c>
      <c r="U311" s="678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06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678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902</v>
      </c>
      <c r="C313" s="130" t="n">
        <f aca="false">H313+E313</f>
        <v>701.92</v>
      </c>
      <c r="D313" s="130"/>
      <c r="E313" s="130" t="n">
        <f aca="false">F313+G313</f>
        <v>45.92</v>
      </c>
      <c r="F313" s="130" t="n">
        <f aca="false">0.04*H313</f>
        <v>26.24</v>
      </c>
      <c r="G313" s="130" t="n">
        <f aca="false">0.03*H313</f>
        <v>19.68</v>
      </c>
      <c r="H313" s="130" t="n">
        <f aca="false">T313</f>
        <v>656</v>
      </c>
      <c r="I313" s="130" t="n">
        <f aca="false">0.6*C313</f>
        <v>421.152</v>
      </c>
      <c r="J313" s="212"/>
      <c r="K313" s="212"/>
      <c r="L313" s="212"/>
      <c r="M313" s="212"/>
      <c r="N313" s="212"/>
      <c r="O313" s="130" t="n">
        <v>86552</v>
      </c>
      <c r="P313" s="130" t="n">
        <v>87208</v>
      </c>
      <c r="Q313" s="254"/>
      <c r="R313" s="255"/>
      <c r="S313" s="253" t="n">
        <v>1</v>
      </c>
      <c r="T313" s="130" t="n">
        <f aca="false">(P313-O313)*S313</f>
        <v>656</v>
      </c>
      <c r="U313" s="678" t="s">
        <v>1021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927.69</v>
      </c>
      <c r="D314" s="130"/>
      <c r="E314" s="130" t="n">
        <f aca="false">F314+G314</f>
        <v>60.69</v>
      </c>
      <c r="F314" s="130" t="n">
        <f aca="false">0.04*H314</f>
        <v>34.68</v>
      </c>
      <c r="G314" s="130" t="n">
        <f aca="false">0.03*H314</f>
        <v>26.01</v>
      </c>
      <c r="H314" s="130" t="n">
        <f aca="false">T314</f>
        <v>867</v>
      </c>
      <c r="I314" s="130" t="n">
        <f aca="false">0.6*C314</f>
        <v>556.614</v>
      </c>
      <c r="J314" s="212"/>
      <c r="K314" s="212"/>
      <c r="L314" s="212"/>
      <c r="M314" s="212"/>
      <c r="N314" s="212"/>
      <c r="O314" s="130" t="n">
        <v>293507</v>
      </c>
      <c r="P314" s="130" t="n">
        <v>294374</v>
      </c>
      <c r="Q314" s="254"/>
      <c r="R314" s="255"/>
      <c r="S314" s="253" t="n">
        <v>1</v>
      </c>
      <c r="T314" s="130" t="n">
        <f aca="false">(P314-O314)*S314</f>
        <v>867</v>
      </c>
      <c r="U314" s="678" t="s">
        <v>1022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06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678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15643.4</v>
      </c>
      <c r="D316" s="130"/>
      <c r="E316" s="130" t="n">
        <f aca="false">F316+G316</f>
        <v>1023.4</v>
      </c>
      <c r="F316" s="130" t="n">
        <f aca="false">0.04*H316</f>
        <v>584.8</v>
      </c>
      <c r="G316" s="130" t="n">
        <f aca="false">0.03*H316</f>
        <v>438.6</v>
      </c>
      <c r="H316" s="130" t="n">
        <f aca="false">T316</f>
        <v>14620</v>
      </c>
      <c r="I316" s="130" t="n">
        <f aca="false">0.6*C316</f>
        <v>9386.04</v>
      </c>
      <c r="J316" s="212"/>
      <c r="K316" s="212"/>
      <c r="L316" s="212"/>
      <c r="M316" s="212"/>
      <c r="N316" s="212"/>
      <c r="O316" s="130" t="n">
        <v>22032</v>
      </c>
      <c r="P316" s="130" t="n">
        <v>22763</v>
      </c>
      <c r="Q316" s="254"/>
      <c r="R316" s="255"/>
      <c r="S316" s="253" t="n">
        <v>20</v>
      </c>
      <c r="T316" s="130" t="n">
        <f aca="false">(P316-O316)*S316</f>
        <v>14620</v>
      </c>
      <c r="U316" s="678" t="s">
        <v>1023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9091.79</v>
      </c>
      <c r="D317" s="130"/>
      <c r="E317" s="130" t="n">
        <f aca="false">F317+G317</f>
        <v>594.79</v>
      </c>
      <c r="F317" s="130" t="n">
        <f aca="false">0.04*H317</f>
        <v>339.88</v>
      </c>
      <c r="G317" s="130" t="n">
        <f aca="false">0.03*H317</f>
        <v>254.91</v>
      </c>
      <c r="H317" s="130" t="n">
        <f aca="false">T317</f>
        <v>8497</v>
      </c>
      <c r="I317" s="130" t="n">
        <f aca="false">0.6*C317</f>
        <v>5455.074</v>
      </c>
      <c r="J317" s="212"/>
      <c r="K317" s="212"/>
      <c r="L317" s="212"/>
      <c r="M317" s="212"/>
      <c r="N317" s="212"/>
      <c r="O317" s="130" t="n">
        <v>265396</v>
      </c>
      <c r="P317" s="130" t="n">
        <v>273893</v>
      </c>
      <c r="Q317" s="254"/>
      <c r="R317" s="255"/>
      <c r="S317" s="253" t="n">
        <v>1</v>
      </c>
      <c r="T317" s="130" t="n">
        <f aca="false">(P317-O317)*S317</f>
        <v>8497</v>
      </c>
      <c r="U317" s="678" t="s">
        <v>1024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903</v>
      </c>
      <c r="C318" s="130" t="n">
        <f aca="false">H318+E318</f>
        <v>3730.02</v>
      </c>
      <c r="D318" s="130"/>
      <c r="E318" s="130" t="n">
        <f aca="false">F318+G318</f>
        <v>244.02</v>
      </c>
      <c r="F318" s="130" t="n">
        <f aca="false">0.04*H318</f>
        <v>139.44</v>
      </c>
      <c r="G318" s="130" t="n">
        <f aca="false">0.03*H318</f>
        <v>104.58</v>
      </c>
      <c r="H318" s="130" t="n">
        <f aca="false">T318</f>
        <v>3486</v>
      </c>
      <c r="I318" s="130" t="n">
        <f aca="false">0.6*C318</f>
        <v>2238.012</v>
      </c>
      <c r="J318" s="212"/>
      <c r="K318" s="212"/>
      <c r="L318" s="212"/>
      <c r="M318" s="212"/>
      <c r="N318" s="212"/>
      <c r="O318" s="130" t="n">
        <v>574318</v>
      </c>
      <c r="P318" s="130" t="n">
        <v>577804</v>
      </c>
      <c r="Q318" s="254"/>
      <c r="R318" s="255"/>
      <c r="S318" s="253" t="n">
        <v>1</v>
      </c>
      <c r="T318" s="130" t="n">
        <f aca="false">(P318-O318)*S318</f>
        <v>3486</v>
      </c>
      <c r="U318" s="678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882.75</v>
      </c>
      <c r="D319" s="130"/>
      <c r="E319" s="130" t="n">
        <f aca="false">F319+G319</f>
        <v>57.75</v>
      </c>
      <c r="F319" s="130" t="n">
        <f aca="false">0.04*H319</f>
        <v>33</v>
      </c>
      <c r="G319" s="130" t="n">
        <f aca="false">0.03*H319</f>
        <v>24.75</v>
      </c>
      <c r="H319" s="130" t="n">
        <f aca="false">T319</f>
        <v>825</v>
      </c>
      <c r="I319" s="130" t="n">
        <f aca="false">0.6*C319</f>
        <v>529.65</v>
      </c>
      <c r="J319" s="212"/>
      <c r="K319" s="212"/>
      <c r="L319" s="212"/>
      <c r="M319" s="212"/>
      <c r="N319" s="212"/>
      <c r="O319" s="130" t="n">
        <v>30330</v>
      </c>
      <c r="P319" s="130" t="n">
        <v>31155</v>
      </c>
      <c r="Q319" s="254"/>
      <c r="R319" s="255"/>
      <c r="S319" s="253" t="n">
        <v>1</v>
      </c>
      <c r="T319" s="130" t="n">
        <f aca="false">(P319-O319)*S319</f>
        <v>825</v>
      </c>
      <c r="U319" s="678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738.3</v>
      </c>
      <c r="D320" s="130"/>
      <c r="E320" s="130" t="n">
        <f aca="false">F320+G320</f>
        <v>48.3</v>
      </c>
      <c r="F320" s="130" t="n">
        <f aca="false">0.04*H320</f>
        <v>27.6</v>
      </c>
      <c r="G320" s="130" t="n">
        <f aca="false">0.03*H320</f>
        <v>20.7</v>
      </c>
      <c r="H320" s="130" t="n">
        <f aca="false">T320</f>
        <v>690</v>
      </c>
      <c r="I320" s="130" t="n">
        <f aca="false">0.6*C320</f>
        <v>442.98</v>
      </c>
      <c r="J320" s="212"/>
      <c r="K320" s="212"/>
      <c r="L320" s="212"/>
      <c r="M320" s="212"/>
      <c r="N320" s="212"/>
      <c r="O320" s="130" t="n">
        <v>26099</v>
      </c>
      <c r="P320" s="130" t="n">
        <v>26789</v>
      </c>
      <c r="Q320" s="254"/>
      <c r="R320" s="255"/>
      <c r="S320" s="253" t="n">
        <v>1</v>
      </c>
      <c r="T320" s="130" t="n">
        <f aca="false">(P320-O320)*S320</f>
        <v>690</v>
      </c>
      <c r="U320" s="678" t="s">
        <v>1124</v>
      </c>
      <c r="V320" s="129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1053.95</v>
      </c>
      <c r="D321" s="130"/>
      <c r="E321" s="130" t="n">
        <f aca="false">F321+G321</f>
        <v>68.95</v>
      </c>
      <c r="F321" s="130" t="n">
        <f aca="false">0.04*H321</f>
        <v>39.4</v>
      </c>
      <c r="G321" s="130" t="n">
        <f aca="false">0.03*H321</f>
        <v>29.55</v>
      </c>
      <c r="H321" s="130" t="n">
        <f aca="false">T321</f>
        <v>985</v>
      </c>
      <c r="I321" s="130" t="n">
        <f aca="false">0.6*C321</f>
        <v>632.37</v>
      </c>
      <c r="J321" s="212"/>
      <c r="K321" s="212"/>
      <c r="L321" s="212"/>
      <c r="M321" s="212"/>
      <c r="N321" s="212"/>
      <c r="O321" s="130" t="n">
        <v>45043</v>
      </c>
      <c r="P321" s="130" t="n">
        <v>46028</v>
      </c>
      <c r="Q321" s="254"/>
      <c r="R321" s="255"/>
      <c r="S321" s="253" t="n">
        <v>1</v>
      </c>
      <c r="T321" s="130" t="n">
        <f aca="false">(P321-O321)*S321</f>
        <v>985</v>
      </c>
      <c r="U321" s="678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414.09</v>
      </c>
      <c r="D322" s="130"/>
      <c r="E322" s="130" t="n">
        <f aca="false">F322+G322</f>
        <v>27.09</v>
      </c>
      <c r="F322" s="130" t="n">
        <f aca="false">0.04*H322</f>
        <v>15.48</v>
      </c>
      <c r="G322" s="130" t="n">
        <f aca="false">0.03*H322</f>
        <v>11.61</v>
      </c>
      <c r="H322" s="130" t="n">
        <f aca="false">T322</f>
        <v>387</v>
      </c>
      <c r="I322" s="130" t="n">
        <f aca="false">0.6*C322</f>
        <v>248.454</v>
      </c>
      <c r="J322" s="212"/>
      <c r="K322" s="212"/>
      <c r="L322" s="212"/>
      <c r="M322" s="212"/>
      <c r="N322" s="212"/>
      <c r="O322" s="130" t="n">
        <v>59424</v>
      </c>
      <c r="P322" s="130" t="n">
        <v>59811</v>
      </c>
      <c r="Q322" s="254"/>
      <c r="R322" s="255"/>
      <c r="S322" s="253" t="n">
        <v>1</v>
      </c>
      <c r="T322" s="130" t="n">
        <f aca="false">(P322-O322)*S322</f>
        <v>387</v>
      </c>
      <c r="U322" s="678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15225.2440000001</v>
      </c>
      <c r="D323" s="130"/>
      <c r="E323" s="130" t="n">
        <f aca="false">F323+G323</f>
        <v>996.044000000009</v>
      </c>
      <c r="F323" s="130" t="n">
        <f aca="false">0.04*H323</f>
        <v>569.168000000005</v>
      </c>
      <c r="G323" s="130" t="n">
        <f aca="false">0.03*H323</f>
        <v>426.876000000004</v>
      </c>
      <c r="H323" s="130" t="n">
        <f aca="false">T323</f>
        <v>14229.2000000001</v>
      </c>
      <c r="I323" s="130" t="n">
        <f aca="false">0.6*C323</f>
        <v>9135.14640000008</v>
      </c>
      <c r="J323" s="212"/>
      <c r="K323" s="212"/>
      <c r="L323" s="212"/>
      <c r="M323" s="212"/>
      <c r="N323" s="212"/>
      <c r="O323" s="130" t="n">
        <v>69465.54</v>
      </c>
      <c r="P323" s="130" t="n">
        <v>71117</v>
      </c>
      <c r="Q323" s="254"/>
      <c r="R323" s="255"/>
      <c r="S323" s="253" t="n">
        <v>20</v>
      </c>
      <c r="T323" s="130" t="n">
        <f aca="false">(P323-O323)*S323-T326-C327-T286-T317-T324-T325-T167-T168-T173</f>
        <v>14229.2000000001</v>
      </c>
      <c r="U323" s="678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6186.74</v>
      </c>
      <c r="D324" s="130"/>
      <c r="E324" s="130" t="n">
        <f aca="false">F324+G324</f>
        <v>404.74</v>
      </c>
      <c r="F324" s="130" t="n">
        <f aca="false">0.04*H324</f>
        <v>231.28</v>
      </c>
      <c r="G324" s="130" t="n">
        <f aca="false">0.03*H324</f>
        <v>173.46</v>
      </c>
      <c r="H324" s="130" t="n">
        <f aca="false">T324</f>
        <v>5782</v>
      </c>
      <c r="I324" s="130" t="n">
        <f aca="false">0.6*C324</f>
        <v>3712.044</v>
      </c>
      <c r="J324" s="212"/>
      <c r="K324" s="212"/>
      <c r="L324" s="212"/>
      <c r="M324" s="212"/>
      <c r="N324" s="212"/>
      <c r="O324" s="130" t="n">
        <v>67645</v>
      </c>
      <c r="P324" s="130" t="n">
        <v>73427</v>
      </c>
      <c r="Q324" s="254"/>
      <c r="R324" s="255"/>
      <c r="S324" s="253" t="n">
        <v>1</v>
      </c>
      <c r="T324" s="130" t="n">
        <f aca="false">(P324-O324)*S324</f>
        <v>5782</v>
      </c>
      <c r="U324" s="678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653.77</v>
      </c>
      <c r="D325" s="130"/>
      <c r="E325" s="130" t="n">
        <f aca="false">F325+G325</f>
        <v>42.77</v>
      </c>
      <c r="F325" s="130" t="n">
        <f aca="false">0.04*H325</f>
        <v>24.44</v>
      </c>
      <c r="G325" s="130" t="n">
        <f aca="false">0.03*H325</f>
        <v>18.33</v>
      </c>
      <c r="H325" s="130" t="n">
        <f aca="false">T325</f>
        <v>611</v>
      </c>
      <c r="I325" s="130" t="n">
        <f aca="false">0.6*C325</f>
        <v>392.262</v>
      </c>
      <c r="J325" s="212"/>
      <c r="K325" s="212"/>
      <c r="L325" s="212"/>
      <c r="M325" s="212"/>
      <c r="N325" s="212"/>
      <c r="O325" s="130" t="n">
        <v>17252</v>
      </c>
      <c r="P325" s="130" t="n">
        <v>17863</v>
      </c>
      <c r="Q325" s="254"/>
      <c r="R325" s="255"/>
      <c r="S325" s="253" t="n">
        <v>1</v>
      </c>
      <c r="T325" s="130" t="n">
        <f aca="false">(P325-O325)*S325</f>
        <v>611</v>
      </c>
      <c r="U325" s="678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1628.54</v>
      </c>
      <c r="D326" s="130"/>
      <c r="E326" s="130" t="n">
        <f aca="false">F326+G326</f>
        <v>106.54</v>
      </c>
      <c r="F326" s="130" t="n">
        <f aca="false">0.04*H326</f>
        <v>60.88</v>
      </c>
      <c r="G326" s="130" t="n">
        <f aca="false">0.03*H326</f>
        <v>45.66</v>
      </c>
      <c r="H326" s="130" t="n">
        <f aca="false">T326</f>
        <v>1522</v>
      </c>
      <c r="I326" s="130" t="n">
        <f aca="false">0.6*C326</f>
        <v>977.124</v>
      </c>
      <c r="J326" s="212"/>
      <c r="K326" s="212"/>
      <c r="L326" s="212"/>
      <c r="M326" s="212"/>
      <c r="N326" s="212"/>
      <c r="O326" s="130" t="n">
        <v>13414</v>
      </c>
      <c r="P326" s="130" t="n">
        <v>14936</v>
      </c>
      <c r="Q326" s="254"/>
      <c r="R326" s="255"/>
      <c r="S326" s="253" t="n">
        <v>1</v>
      </c>
      <c r="T326" s="130" t="n">
        <f aca="false">(P326-O326)*S326</f>
        <v>1522</v>
      </c>
      <c r="U326" s="678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678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121544.724</v>
      </c>
      <c r="D328" s="148"/>
      <c r="E328" s="148"/>
      <c r="F328" s="148"/>
      <c r="G328" s="148"/>
      <c r="H328" s="148"/>
      <c r="I328" s="206" t="n">
        <f aca="false">0.6*C328</f>
        <v>72926.8344000001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668070.650199998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1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343.47</v>
      </c>
      <c r="D334" s="32"/>
      <c r="E334" s="32" t="n">
        <f aca="false">F334+G334</f>
        <v>22.47</v>
      </c>
      <c r="F334" s="32" t="n">
        <f aca="false">0.04*H334</f>
        <v>12.84</v>
      </c>
      <c r="G334" s="32" t="n">
        <f aca="false">0.03*H334</f>
        <v>9.63</v>
      </c>
      <c r="H334" s="32" t="n">
        <f aca="false">T334</f>
        <v>321</v>
      </c>
      <c r="I334" s="32" t="n">
        <f aca="false">0.6*C334</f>
        <v>206.082</v>
      </c>
      <c r="J334" s="35"/>
      <c r="K334" s="35"/>
      <c r="L334" s="35"/>
      <c r="M334" s="35"/>
      <c r="N334" s="35"/>
      <c r="O334" s="32" t="n">
        <v>17920</v>
      </c>
      <c r="P334" s="32" t="n">
        <v>18241</v>
      </c>
      <c r="Q334" s="35"/>
      <c r="R334" s="37"/>
      <c r="S334" s="69" t="n">
        <v>1</v>
      </c>
      <c r="T334" s="32" t="n">
        <f aca="false">(P334-O334)*S334</f>
        <v>321</v>
      </c>
      <c r="U334" s="41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80.25</v>
      </c>
      <c r="D335" s="32"/>
      <c r="E335" s="32" t="n">
        <f aca="false">F335+G335</f>
        <v>5.25</v>
      </c>
      <c r="F335" s="32" t="n">
        <f aca="false">0.04*H335</f>
        <v>3</v>
      </c>
      <c r="G335" s="32" t="n">
        <f aca="false">0.03*H335</f>
        <v>2.25</v>
      </c>
      <c r="H335" s="32" t="n">
        <f aca="false">T335</f>
        <v>75</v>
      </c>
      <c r="I335" s="32" t="n">
        <f aca="false">0.6*C335</f>
        <v>48.15</v>
      </c>
      <c r="J335" s="35"/>
      <c r="K335" s="35"/>
      <c r="L335" s="35"/>
      <c r="M335" s="35"/>
      <c r="N335" s="35"/>
      <c r="O335" s="32" t="n">
        <v>15717</v>
      </c>
      <c r="P335" s="32" t="n">
        <v>15792</v>
      </c>
      <c r="Q335" s="35"/>
      <c r="R335" s="37"/>
      <c r="S335" s="69" t="n">
        <v>1</v>
      </c>
      <c r="T335" s="32" t="n">
        <f aca="false">(P335-O335)*S335</f>
        <v>75</v>
      </c>
      <c r="U335" s="41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1270.09</v>
      </c>
      <c r="D336" s="32"/>
      <c r="E336" s="32" t="n">
        <f aca="false">F336+G336</f>
        <v>83.09</v>
      </c>
      <c r="F336" s="32" t="n">
        <f aca="false">0.04*H336</f>
        <v>47.48</v>
      </c>
      <c r="G336" s="32" t="n">
        <f aca="false">0.03*H336</f>
        <v>35.61</v>
      </c>
      <c r="H336" s="32" t="n">
        <f aca="false">T336</f>
        <v>1187</v>
      </c>
      <c r="I336" s="32" t="n">
        <f aca="false">0.6*C336</f>
        <v>762.054</v>
      </c>
      <c r="J336" s="35"/>
      <c r="K336" s="35"/>
      <c r="L336" s="35"/>
      <c r="M336" s="35"/>
      <c r="N336" s="35"/>
      <c r="O336" s="339" t="n">
        <f aca="false">36843+71968</f>
        <v>108811</v>
      </c>
      <c r="P336" s="339" t="n">
        <f aca="false">72894+37104</f>
        <v>109998</v>
      </c>
      <c r="Q336" s="35"/>
      <c r="R336" s="37"/>
      <c r="S336" s="69" t="n">
        <v>1</v>
      </c>
      <c r="T336" s="32" t="n">
        <f aca="false">(P336-O336)*S336</f>
        <v>1187</v>
      </c>
      <c r="U336" s="418" t="s">
        <v>1172</v>
      </c>
      <c r="V336" s="39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218.28</v>
      </c>
      <c r="D337" s="32"/>
      <c r="E337" s="32" t="n">
        <f aca="false">F337+G337</f>
        <v>14.28</v>
      </c>
      <c r="F337" s="32" t="n">
        <f aca="false">0.04*H337</f>
        <v>8.16</v>
      </c>
      <c r="G337" s="32" t="n">
        <f aca="false">0.03*H337</f>
        <v>6.12</v>
      </c>
      <c r="H337" s="32" t="n">
        <f aca="false">T337</f>
        <v>204</v>
      </c>
      <c r="I337" s="32" t="n">
        <f aca="false">0.6*C337</f>
        <v>130.968</v>
      </c>
      <c r="J337" s="35"/>
      <c r="K337" s="35"/>
      <c r="L337" s="35"/>
      <c r="M337" s="35"/>
      <c r="N337" s="35"/>
      <c r="O337" s="32" t="n">
        <v>1994</v>
      </c>
      <c r="P337" s="32" t="n">
        <v>2198</v>
      </c>
      <c r="Q337" s="35"/>
      <c r="R337" s="37"/>
      <c r="S337" s="69" t="n">
        <v>1</v>
      </c>
      <c r="T337" s="32" t="n">
        <f aca="false">(P337-O337)*S337</f>
        <v>204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85.6</v>
      </c>
      <c r="D338" s="32"/>
      <c r="E338" s="32" t="n">
        <f aca="false">F338+G338</f>
        <v>5.6</v>
      </c>
      <c r="F338" s="32" t="n">
        <f aca="false">0.04*H338</f>
        <v>3.2</v>
      </c>
      <c r="G338" s="32" t="n">
        <f aca="false">0.03*H338</f>
        <v>2.4</v>
      </c>
      <c r="H338" s="32" t="n">
        <f aca="false">T338</f>
        <v>80</v>
      </c>
      <c r="I338" s="32" t="n">
        <f aca="false">0.6*C338</f>
        <v>51.36</v>
      </c>
      <c r="J338" s="35"/>
      <c r="K338" s="35"/>
      <c r="L338" s="35"/>
      <c r="M338" s="35"/>
      <c r="N338" s="35"/>
      <c r="O338" s="32" t="n">
        <v>1509</v>
      </c>
      <c r="P338" s="32" t="n">
        <v>1589</v>
      </c>
      <c r="Q338" s="35"/>
      <c r="R338" s="37"/>
      <c r="S338" s="69" t="n">
        <v>1</v>
      </c>
      <c r="T338" s="32" t="n">
        <f aca="false">(P338-O338)*S338</f>
        <v>80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101.65</v>
      </c>
      <c r="D339" s="32"/>
      <c r="E339" s="32" t="n">
        <f aca="false">F339+G339</f>
        <v>6.65</v>
      </c>
      <c r="F339" s="32" t="n">
        <f aca="false">0.04*H339</f>
        <v>3.8</v>
      </c>
      <c r="G339" s="32" t="n">
        <f aca="false">0.03*H339</f>
        <v>2.85</v>
      </c>
      <c r="H339" s="32" t="n">
        <f aca="false">T339</f>
        <v>95</v>
      </c>
      <c r="I339" s="32" t="n">
        <f aca="false">0.6*C339</f>
        <v>60.99</v>
      </c>
      <c r="J339" s="35"/>
      <c r="K339" s="35"/>
      <c r="L339" s="35"/>
      <c r="M339" s="35"/>
      <c r="N339" s="35"/>
      <c r="O339" s="32" t="n">
        <v>4546</v>
      </c>
      <c r="P339" s="32" t="n">
        <v>4641</v>
      </c>
      <c r="Q339" s="35"/>
      <c r="R339" s="37"/>
      <c r="S339" s="69" t="n">
        <v>1</v>
      </c>
      <c r="T339" s="32" t="n">
        <f aca="false">(P339-O339)*S339</f>
        <v>95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178.69</v>
      </c>
      <c r="D340" s="32"/>
      <c r="E340" s="32" t="n">
        <f aca="false">F340+G340</f>
        <v>11.69</v>
      </c>
      <c r="F340" s="32" t="n">
        <f aca="false">0.04*H340</f>
        <v>6.68</v>
      </c>
      <c r="G340" s="32" t="n">
        <f aca="false">0.03*H340</f>
        <v>5.01</v>
      </c>
      <c r="H340" s="32" t="n">
        <f aca="false">T340</f>
        <v>167</v>
      </c>
      <c r="I340" s="32" t="n">
        <f aca="false">0.6*C340</f>
        <v>107.214</v>
      </c>
      <c r="J340" s="35"/>
      <c r="K340" s="35"/>
      <c r="L340" s="35"/>
      <c r="M340" s="35"/>
      <c r="N340" s="35"/>
      <c r="O340" s="32" t="n">
        <v>1560</v>
      </c>
      <c r="P340" s="32" t="n">
        <v>1727</v>
      </c>
      <c r="Q340" s="35"/>
      <c r="R340" s="37"/>
      <c r="S340" s="69" t="n">
        <v>1</v>
      </c>
      <c r="T340" s="32" t="n">
        <f aca="false">(P340-O340)*S340</f>
        <v>167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1480.88</v>
      </c>
      <c r="D341" s="339"/>
      <c r="E341" s="339" t="n">
        <f aca="false">F341+G341</f>
        <v>96.88</v>
      </c>
      <c r="F341" s="339" t="n">
        <f aca="false">0.04*H341</f>
        <v>55.36</v>
      </c>
      <c r="G341" s="339" t="n">
        <f aca="false">0.03*H341</f>
        <v>41.52</v>
      </c>
      <c r="H341" s="339" t="n">
        <f aca="false">T341</f>
        <v>1384</v>
      </c>
      <c r="I341" s="339" t="n">
        <f aca="false">0.6*C341</f>
        <v>888.528</v>
      </c>
      <c r="J341" s="340"/>
      <c r="K341" s="340"/>
      <c r="L341" s="340"/>
      <c r="M341" s="340"/>
      <c r="N341" s="340" t="s">
        <v>530</v>
      </c>
      <c r="O341" s="339" t="n">
        <f aca="false">33155+34029+7005</f>
        <v>74189</v>
      </c>
      <c r="P341" s="339" t="n">
        <f aca="false">7680+34350+33543</f>
        <v>75573</v>
      </c>
      <c r="Q341" s="352"/>
      <c r="R341" s="421"/>
      <c r="S341" s="339" t="n">
        <v>1</v>
      </c>
      <c r="T341" s="339" t="n">
        <f aca="false">(P341-O341)*S341</f>
        <v>1384</v>
      </c>
      <c r="U341" s="41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512.53</v>
      </c>
      <c r="D342" s="32"/>
      <c r="E342" s="32" t="n">
        <f aca="false">F342+G342</f>
        <v>33.53</v>
      </c>
      <c r="F342" s="70" t="n">
        <f aca="false">0.04*H342</f>
        <v>19.16</v>
      </c>
      <c r="G342" s="32" t="n">
        <f aca="false">0.03*H342</f>
        <v>14.37</v>
      </c>
      <c r="H342" s="32" t="n">
        <f aca="false">T342</f>
        <v>479</v>
      </c>
      <c r="I342" s="32" t="n">
        <f aca="false">0.6*C342</f>
        <v>307.518</v>
      </c>
      <c r="J342" s="35"/>
      <c r="K342" s="35"/>
      <c r="L342" s="35"/>
      <c r="M342" s="35"/>
      <c r="N342" s="35"/>
      <c r="O342" s="32" t="n">
        <v>54802</v>
      </c>
      <c r="P342" s="32" t="n">
        <v>55281</v>
      </c>
      <c r="Q342" s="36"/>
      <c r="R342" s="107"/>
      <c r="S342" s="69" t="n">
        <v>1</v>
      </c>
      <c r="T342" s="32" t="n">
        <f aca="false">(P342-O342)*S342</f>
        <v>479</v>
      </c>
      <c r="U342" s="41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7767.13</v>
      </c>
      <c r="D343" s="32"/>
      <c r="E343" s="32" t="n">
        <f aca="false">F343+G343</f>
        <v>508.13</v>
      </c>
      <c r="F343" s="70" t="n">
        <f aca="false">0.04*H343</f>
        <v>290.36</v>
      </c>
      <c r="G343" s="32" t="n">
        <f aca="false">0.03*H343</f>
        <v>217.77</v>
      </c>
      <c r="H343" s="32" t="n">
        <f aca="false">T343</f>
        <v>7259</v>
      </c>
      <c r="I343" s="32" t="n">
        <f aca="false">0.5*C343</f>
        <v>3883.565</v>
      </c>
      <c r="J343" s="35"/>
      <c r="K343" s="35"/>
      <c r="L343" s="35"/>
      <c r="M343" s="35"/>
      <c r="N343" s="35"/>
      <c r="O343" s="32" t="n">
        <f aca="false">108955+1550+363460</f>
        <v>473965</v>
      </c>
      <c r="P343" s="32" t="n">
        <f aca="false">369407+1570+110247</f>
        <v>481224</v>
      </c>
      <c r="Q343" s="36"/>
      <c r="R343" s="107"/>
      <c r="S343" s="69" t="n">
        <v>1</v>
      </c>
      <c r="T343" s="32" t="n">
        <f aca="false">(P343-O343)*S343</f>
        <v>7259</v>
      </c>
      <c r="U343" s="41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344.54</v>
      </c>
      <c r="D344" s="32"/>
      <c r="E344" s="32" t="n">
        <f aca="false">F344+G344</f>
        <v>22.54</v>
      </c>
      <c r="F344" s="70" t="n">
        <f aca="false">0.04*H344</f>
        <v>12.88</v>
      </c>
      <c r="G344" s="32" t="n">
        <f aca="false">0.03*H344</f>
        <v>9.66</v>
      </c>
      <c r="H344" s="32" t="n">
        <f aca="false">T344</f>
        <v>322</v>
      </c>
      <c r="I344" s="32" t="n">
        <f aca="false">0.5*C344</f>
        <v>172.27</v>
      </c>
      <c r="J344" s="35"/>
      <c r="K344" s="35"/>
      <c r="L344" s="35"/>
      <c r="M344" s="35"/>
      <c r="N344" s="35"/>
      <c r="O344" s="32" t="n">
        <v>6466</v>
      </c>
      <c r="P344" s="32" t="n">
        <v>6788</v>
      </c>
      <c r="Q344" s="36"/>
      <c r="R344" s="107"/>
      <c r="S344" s="69" t="n">
        <v>1</v>
      </c>
      <c r="T344" s="32" t="n">
        <f aca="false">(P344-O344)*S344</f>
        <v>322</v>
      </c>
      <c r="U344" s="41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136.96</v>
      </c>
      <c r="D345" s="32"/>
      <c r="E345" s="32" t="n">
        <f aca="false">F345+G345</f>
        <v>8.96</v>
      </c>
      <c r="F345" s="32" t="n">
        <f aca="false">0.04*H345</f>
        <v>5.12</v>
      </c>
      <c r="G345" s="32" t="n">
        <f aca="false">0.03*H345</f>
        <v>3.84</v>
      </c>
      <c r="H345" s="32" t="n">
        <f aca="false">T345</f>
        <v>128</v>
      </c>
      <c r="I345" s="32" t="n">
        <f aca="false">0.6*C345</f>
        <v>82.176</v>
      </c>
      <c r="J345" s="35"/>
      <c r="K345" s="35"/>
      <c r="L345" s="35"/>
      <c r="M345" s="35"/>
      <c r="N345" s="35" t="s">
        <v>540</v>
      </c>
      <c r="O345" s="32" t="n">
        <f aca="false">68756+33305</f>
        <v>102061</v>
      </c>
      <c r="P345" s="32" t="n">
        <f aca="false">68756+33433</f>
        <v>102189</v>
      </c>
      <c r="Q345" s="234"/>
      <c r="R345" s="78"/>
      <c r="S345" s="69" t="n">
        <v>1</v>
      </c>
      <c r="T345" s="32" t="n">
        <f aca="false">(P345-O345)*S345</f>
        <v>128</v>
      </c>
      <c r="U345" s="709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31" t="s">
        <v>543</v>
      </c>
      <c r="C346" s="32" t="n">
        <f aca="false">H346+E346</f>
        <v>93.09</v>
      </c>
      <c r="D346" s="32"/>
      <c r="E346" s="32" t="n">
        <f aca="false">F346+G346</f>
        <v>6.09</v>
      </c>
      <c r="F346" s="126" t="n">
        <f aca="false">0.04*H346</f>
        <v>3.48</v>
      </c>
      <c r="G346" s="32" t="n">
        <f aca="false">0.03*H346</f>
        <v>2.61</v>
      </c>
      <c r="H346" s="32" t="n">
        <f aca="false">T346</f>
        <v>87</v>
      </c>
      <c r="I346" s="32" t="n">
        <f aca="false">0.6*C346</f>
        <v>55.854</v>
      </c>
      <c r="J346" s="35"/>
      <c r="K346" s="35"/>
      <c r="L346" s="35"/>
      <c r="M346" s="35"/>
      <c r="N346" s="35"/>
      <c r="O346" s="32" t="n">
        <v>11659</v>
      </c>
      <c r="P346" s="32" t="n">
        <v>11746</v>
      </c>
      <c r="Q346" s="36"/>
      <c r="R346" s="107"/>
      <c r="S346" s="69" t="n">
        <v>1</v>
      </c>
      <c r="T346" s="32" t="n">
        <f aca="false">(P346-O346)*S346</f>
        <v>87</v>
      </c>
      <c r="U346" s="418"/>
      <c r="V346" s="39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101.65</v>
      </c>
      <c r="D347" s="45"/>
      <c r="E347" s="45" t="n">
        <f aca="false">F347+G347</f>
        <v>6.65</v>
      </c>
      <c r="F347" s="45" t="n">
        <f aca="false">0.04*H347</f>
        <v>3.8</v>
      </c>
      <c r="G347" s="45" t="n">
        <f aca="false">0.03*H347</f>
        <v>2.85</v>
      </c>
      <c r="H347" s="45" t="n">
        <f aca="false">T347</f>
        <v>95</v>
      </c>
      <c r="I347" s="45" t="n">
        <f aca="false">0.4*C347</f>
        <v>40.66</v>
      </c>
      <c r="J347" s="48"/>
      <c r="K347" s="48"/>
      <c r="L347" s="48"/>
      <c r="M347" s="48"/>
      <c r="N347" s="48"/>
      <c r="O347" s="45" t="n">
        <v>2885</v>
      </c>
      <c r="P347" s="45" t="n">
        <v>2980</v>
      </c>
      <c r="Q347" s="92"/>
      <c r="R347" s="49"/>
      <c r="S347" s="176" t="n">
        <v>1</v>
      </c>
      <c r="T347" s="45" t="n">
        <f aca="false">(P347-O347)*S347</f>
        <v>95</v>
      </c>
      <c r="U347" s="694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31" t="s">
        <v>1030</v>
      </c>
      <c r="C348" s="32" t="n">
        <f aca="false">H348+E348</f>
        <v>256.8</v>
      </c>
      <c r="D348" s="32"/>
      <c r="E348" s="32" t="n">
        <f aca="false">F348+G348</f>
        <v>16.8</v>
      </c>
      <c r="F348" s="32" t="n">
        <f aca="false">0.04*H348</f>
        <v>9.6</v>
      </c>
      <c r="G348" s="32" t="n">
        <f aca="false">0.03*H348</f>
        <v>7.2</v>
      </c>
      <c r="H348" s="32" t="n">
        <f aca="false">T348</f>
        <v>240</v>
      </c>
      <c r="I348" s="32" t="n">
        <f aca="false">0.6*C348</f>
        <v>154.08</v>
      </c>
      <c r="J348" s="35"/>
      <c r="K348" s="35"/>
      <c r="L348" s="35"/>
      <c r="M348" s="35"/>
      <c r="N348" s="35"/>
      <c r="O348" s="32" t="n">
        <v>3514</v>
      </c>
      <c r="P348" s="32" t="n">
        <v>3754</v>
      </c>
      <c r="Q348" s="35"/>
      <c r="R348" s="37"/>
      <c r="S348" s="32" t="n">
        <v>1</v>
      </c>
      <c r="T348" s="32" t="n">
        <f aca="false">(P348-O348)*S348</f>
        <v>240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8.5" hidden="false" customHeight="true" outlineLevel="0" collapsed="false">
      <c r="A349" s="325"/>
      <c r="B349" s="31" t="s">
        <v>549</v>
      </c>
      <c r="C349" s="32" t="n">
        <f aca="false">H349+E349</f>
        <v>50.29</v>
      </c>
      <c r="D349" s="32"/>
      <c r="E349" s="32" t="n">
        <f aca="false">F349+G349</f>
        <v>3.29</v>
      </c>
      <c r="F349" s="32" t="n">
        <f aca="false">0.04*H349</f>
        <v>1.88</v>
      </c>
      <c r="G349" s="32" t="n">
        <f aca="false">0.03*H349</f>
        <v>1.41</v>
      </c>
      <c r="H349" s="32" t="n">
        <f aca="false">T349</f>
        <v>47</v>
      </c>
      <c r="I349" s="32" t="n">
        <f aca="false">0.6*C349</f>
        <v>30.174</v>
      </c>
      <c r="J349" s="35"/>
      <c r="K349" s="35"/>
      <c r="L349" s="35"/>
      <c r="M349" s="35"/>
      <c r="N349" s="35"/>
      <c r="O349" s="32" t="n">
        <v>7211</v>
      </c>
      <c r="P349" s="32" t="n">
        <v>7353</v>
      </c>
      <c r="Q349" s="35"/>
      <c r="R349" s="37"/>
      <c r="S349" s="32" t="n">
        <v>1</v>
      </c>
      <c r="T349" s="32" t="n">
        <f aca="false">(P349-O349)*S349-T347</f>
        <v>47</v>
      </c>
      <c r="U349" s="41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31" t="s">
        <v>935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418" t="n">
        <v>451396</v>
      </c>
      <c r="V350" s="39" t="s">
        <v>1031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173.34</v>
      </c>
      <c r="D351" s="32"/>
      <c r="E351" s="32" t="n">
        <f aca="false">F351+G351</f>
        <v>11.34</v>
      </c>
      <c r="F351" s="32" t="n">
        <f aca="false">0.04*H351</f>
        <v>6.48</v>
      </c>
      <c r="G351" s="32" t="n">
        <f aca="false">0.03*H351</f>
        <v>4.86</v>
      </c>
      <c r="H351" s="32" t="n">
        <f aca="false">T351</f>
        <v>162</v>
      </c>
      <c r="I351" s="32" t="n">
        <f aca="false">0.6*C351</f>
        <v>104.004</v>
      </c>
      <c r="J351" s="35"/>
      <c r="K351" s="35"/>
      <c r="L351" s="35"/>
      <c r="M351" s="35"/>
      <c r="N351" s="35"/>
      <c r="O351" s="32" t="n">
        <v>6980</v>
      </c>
      <c r="P351" s="32" t="n">
        <v>7142</v>
      </c>
      <c r="Q351" s="35" t="s">
        <v>39</v>
      </c>
      <c r="R351" s="37"/>
      <c r="S351" s="69" t="n">
        <v>1</v>
      </c>
      <c r="T351" s="32" t="n">
        <f aca="false">(P351-O351)*S351</f>
        <v>162</v>
      </c>
      <c r="U351" s="41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31" t="s">
        <v>1174</v>
      </c>
      <c r="C352" s="32" t="n">
        <f aca="false">H352+E352</f>
        <v>0</v>
      </c>
      <c r="D352" s="32"/>
      <c r="E352" s="32" t="n">
        <f aca="false">F352+G352</f>
        <v>0</v>
      </c>
      <c r="F352" s="32" t="n">
        <f aca="false">0.04*H352</f>
        <v>0</v>
      </c>
      <c r="G352" s="32" t="n">
        <f aca="false">0.03*H352</f>
        <v>0</v>
      </c>
      <c r="H352" s="32" t="n">
        <f aca="false">T352</f>
        <v>0</v>
      </c>
      <c r="I352" s="32" t="n">
        <f aca="false">0.6*C352</f>
        <v>0</v>
      </c>
      <c r="J352" s="35"/>
      <c r="K352" s="35"/>
      <c r="L352" s="35"/>
      <c r="M352" s="35"/>
      <c r="N352" s="35"/>
      <c r="O352" s="32" t="n">
        <v>10405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0</v>
      </c>
      <c r="U352" s="418"/>
      <c r="V352" s="39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1176</v>
      </c>
      <c r="C353" s="32" t="n">
        <f aca="false">H353+E353</f>
        <v>23.54</v>
      </c>
      <c r="D353" s="32"/>
      <c r="E353" s="32" t="n">
        <f aca="false">F353+G353</f>
        <v>1.54</v>
      </c>
      <c r="F353" s="32" t="n">
        <f aca="false">0.04*H353</f>
        <v>0.88</v>
      </c>
      <c r="G353" s="32" t="n">
        <f aca="false">0.03*H353</f>
        <v>0.66</v>
      </c>
      <c r="H353" s="32" t="n">
        <f aca="false">T353</f>
        <v>22</v>
      </c>
      <c r="I353" s="32" t="n">
        <f aca="false">0.4*C353</f>
        <v>9.416</v>
      </c>
      <c r="J353" s="35"/>
      <c r="K353" s="35"/>
      <c r="L353" s="35"/>
      <c r="M353" s="35"/>
      <c r="N353" s="35"/>
      <c r="O353" s="32" t="n">
        <f aca="false">5866+10404</f>
        <v>16270</v>
      </c>
      <c r="P353" s="32" t="n">
        <f aca="false">10404+5888</f>
        <v>16292</v>
      </c>
      <c r="Q353" s="36"/>
      <c r="R353" s="42"/>
      <c r="S353" s="69" t="n">
        <v>1</v>
      </c>
      <c r="T353" s="32" t="n">
        <f aca="false">(P353-O353)*S353</f>
        <v>22</v>
      </c>
      <c r="U353" s="418" t="s">
        <v>1177</v>
      </c>
      <c r="V353" s="39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164.78</v>
      </c>
      <c r="D354" s="32"/>
      <c r="E354" s="32" t="n">
        <f aca="false">F354+G354</f>
        <v>10.78</v>
      </c>
      <c r="F354" s="32" t="n">
        <f aca="false">0.04*H354</f>
        <v>6.16</v>
      </c>
      <c r="G354" s="32" t="n">
        <f aca="false">0.03*H354</f>
        <v>4.62</v>
      </c>
      <c r="H354" s="32" t="n">
        <f aca="false">T354</f>
        <v>154</v>
      </c>
      <c r="I354" s="32" t="n">
        <f aca="false">0.4*C354</f>
        <v>65.912</v>
      </c>
      <c r="J354" s="35"/>
      <c r="K354" s="35"/>
      <c r="L354" s="35"/>
      <c r="M354" s="35"/>
      <c r="N354" s="35"/>
      <c r="O354" s="32" t="n">
        <v>2132</v>
      </c>
      <c r="P354" s="32" t="n">
        <v>2286</v>
      </c>
      <c r="Q354" s="36"/>
      <c r="R354" s="42"/>
      <c r="S354" s="69" t="n">
        <v>1</v>
      </c>
      <c r="T354" s="32" t="n">
        <f aca="false">(P354-O354)*S354</f>
        <v>154</v>
      </c>
      <c r="U354" s="41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273.92</v>
      </c>
      <c r="D355" s="32"/>
      <c r="E355" s="32" t="n">
        <f aca="false">F355+G355</f>
        <v>17.92</v>
      </c>
      <c r="F355" s="32" t="n">
        <f aca="false">0.04*H355</f>
        <v>10.24</v>
      </c>
      <c r="G355" s="32" t="n">
        <f aca="false">0.03*H355</f>
        <v>7.68</v>
      </c>
      <c r="H355" s="32" t="n">
        <f aca="false">T355</f>
        <v>256</v>
      </c>
      <c r="I355" s="32" t="n">
        <f aca="false">H355*0.5</f>
        <v>128</v>
      </c>
      <c r="J355" s="427"/>
      <c r="K355" s="427"/>
      <c r="L355" s="427"/>
      <c r="M355" s="427"/>
      <c r="N355" s="427"/>
      <c r="O355" s="32" t="n">
        <v>4687</v>
      </c>
      <c r="P355" s="32" t="n">
        <v>4943</v>
      </c>
      <c r="Q355" s="427"/>
      <c r="R355" s="126"/>
      <c r="S355" s="69" t="n">
        <v>1</v>
      </c>
      <c r="T355" s="32" t="n">
        <f aca="false">(P355-O355)*S355</f>
        <v>256</v>
      </c>
      <c r="U355" s="41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39" t="n">
        <f aca="false">H356+E356</f>
        <v>484.71</v>
      </c>
      <c r="D356" s="339"/>
      <c r="E356" s="339" t="n">
        <f aca="false">G356+F356</f>
        <v>31.71</v>
      </c>
      <c r="F356" s="339" t="n">
        <f aca="false">0.04*H356</f>
        <v>18.12</v>
      </c>
      <c r="G356" s="339" t="n">
        <f aca="false">0.03*H356</f>
        <v>13.59</v>
      </c>
      <c r="H356" s="339" t="n">
        <f aca="false">T356</f>
        <v>453</v>
      </c>
      <c r="I356" s="339" t="n">
        <f aca="false">0.6*C356</f>
        <v>290.826</v>
      </c>
      <c r="J356" s="340"/>
      <c r="K356" s="340"/>
      <c r="L356" s="340"/>
      <c r="M356" s="340"/>
      <c r="N356" s="340"/>
      <c r="O356" s="339" t="n">
        <v>36272</v>
      </c>
      <c r="P356" s="339" t="n">
        <v>36725</v>
      </c>
      <c r="Q356" s="341"/>
      <c r="R356" s="342"/>
      <c r="S356" s="343" t="n">
        <v>1</v>
      </c>
      <c r="T356" s="339" t="n">
        <f aca="false">(P356-O356)*S356</f>
        <v>453</v>
      </c>
      <c r="U356" s="41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589.57</v>
      </c>
      <c r="D357" s="32"/>
      <c r="E357" s="32" t="n">
        <f aca="false">G357+F357</f>
        <v>38.57</v>
      </c>
      <c r="F357" s="32" t="n">
        <f aca="false">0.04*H357</f>
        <v>22.04</v>
      </c>
      <c r="G357" s="32" t="n">
        <f aca="false">0.03*H357</f>
        <v>16.53</v>
      </c>
      <c r="H357" s="32" t="n">
        <f aca="false">T357</f>
        <v>551</v>
      </c>
      <c r="I357" s="32" t="n">
        <f aca="false">0.6*C357</f>
        <v>353.742</v>
      </c>
      <c r="J357" s="35"/>
      <c r="K357" s="35"/>
      <c r="L357" s="35"/>
      <c r="M357" s="35"/>
      <c r="N357" s="35"/>
      <c r="O357" s="32" t="n">
        <v>62915</v>
      </c>
      <c r="P357" s="32" t="n">
        <v>63466</v>
      </c>
      <c r="Q357" s="234"/>
      <c r="R357" s="78"/>
      <c r="S357" s="69" t="n">
        <v>1</v>
      </c>
      <c r="T357" s="32" t="n">
        <f aca="false">(P357-O357)*S357</f>
        <v>551</v>
      </c>
      <c r="U357" s="41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618.46</v>
      </c>
      <c r="D358" s="32"/>
      <c r="E358" s="32" t="n">
        <f aca="false">F358+G358</f>
        <v>40.46</v>
      </c>
      <c r="F358" s="32" t="n">
        <f aca="false">0.04*H358</f>
        <v>23.12</v>
      </c>
      <c r="G358" s="32" t="n">
        <f aca="false">0.03*H358</f>
        <v>17.34</v>
      </c>
      <c r="H358" s="32" t="n">
        <f aca="false">T358</f>
        <v>578</v>
      </c>
      <c r="I358" s="32" t="n">
        <f aca="false">0.6*C358</f>
        <v>371.076</v>
      </c>
      <c r="J358" s="35"/>
      <c r="K358" s="35"/>
      <c r="L358" s="35"/>
      <c r="M358" s="35"/>
      <c r="N358" s="35"/>
      <c r="O358" s="32" t="n">
        <v>27943</v>
      </c>
      <c r="P358" s="32" t="n">
        <v>28521</v>
      </c>
      <c r="Q358" s="36"/>
      <c r="R358" s="42"/>
      <c r="S358" s="32" t="n">
        <v>1</v>
      </c>
      <c r="T358" s="32" t="n">
        <f aca="false">(P358-O358)*S358</f>
        <v>578</v>
      </c>
      <c r="U358" s="41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809.99</v>
      </c>
      <c r="D359" s="32"/>
      <c r="E359" s="32" t="n">
        <f aca="false">F359+G359</f>
        <v>52.99</v>
      </c>
      <c r="F359" s="32" t="n">
        <f aca="false">0.04*H359</f>
        <v>30.28</v>
      </c>
      <c r="G359" s="32" t="n">
        <f aca="false">0.03*H359</f>
        <v>22.71</v>
      </c>
      <c r="H359" s="32" t="n">
        <f aca="false">T359</f>
        <v>757</v>
      </c>
      <c r="I359" s="32" t="n">
        <f aca="false">H359*0.5</f>
        <v>378.5</v>
      </c>
      <c r="J359" s="427"/>
      <c r="K359" s="427"/>
      <c r="L359" s="427"/>
      <c r="M359" s="427"/>
      <c r="N359" s="427"/>
      <c r="O359" s="32" t="n">
        <v>75130</v>
      </c>
      <c r="P359" s="32" t="n">
        <v>75887</v>
      </c>
      <c r="Q359" s="427"/>
      <c r="R359" s="126"/>
      <c r="S359" s="69" t="n">
        <v>1</v>
      </c>
      <c r="T359" s="32" t="n">
        <f aca="false">(P359-O359)*S359</f>
        <v>757</v>
      </c>
      <c r="U359" s="41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937.32</v>
      </c>
      <c r="D360" s="32"/>
      <c r="E360" s="32" t="n">
        <f aca="false">F360+G360</f>
        <v>61.32</v>
      </c>
      <c r="F360" s="32" t="n">
        <f aca="false">0.04*H360</f>
        <v>35.04</v>
      </c>
      <c r="G360" s="32" t="n">
        <f aca="false">0.03*H360</f>
        <v>26.28</v>
      </c>
      <c r="H360" s="32" t="n">
        <f aca="false">T360</f>
        <v>876</v>
      </c>
      <c r="I360" s="32" t="n">
        <f aca="false">0.6*C360</f>
        <v>562.392</v>
      </c>
      <c r="J360" s="35"/>
      <c r="K360" s="35"/>
      <c r="L360" s="35"/>
      <c r="M360" s="35"/>
      <c r="N360" s="35"/>
      <c r="O360" s="32" t="n">
        <v>24379</v>
      </c>
      <c r="P360" s="32" t="n">
        <v>25255</v>
      </c>
      <c r="Q360" s="36"/>
      <c r="R360" s="42"/>
      <c r="S360" s="69" t="n">
        <v>1</v>
      </c>
      <c r="T360" s="32" t="n">
        <f aca="false">(P360-O360)*S360</f>
        <v>876</v>
      </c>
      <c r="U360" s="41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926.62</v>
      </c>
      <c r="D361" s="32"/>
      <c r="E361" s="32" t="n">
        <f aca="false">F361+G361</f>
        <v>60.62</v>
      </c>
      <c r="F361" s="32" t="n">
        <f aca="false">0.04*H361</f>
        <v>34.64</v>
      </c>
      <c r="G361" s="32" t="n">
        <f aca="false">0.03*H361</f>
        <v>25.98</v>
      </c>
      <c r="H361" s="32" t="n">
        <f aca="false">T361</f>
        <v>866</v>
      </c>
      <c r="I361" s="32" t="n">
        <f aca="false">0.6*C361</f>
        <v>555.972</v>
      </c>
      <c r="J361" s="35"/>
      <c r="K361" s="35"/>
      <c r="L361" s="35"/>
      <c r="M361" s="35"/>
      <c r="N361" s="35"/>
      <c r="O361" s="32" t="n">
        <v>10791</v>
      </c>
      <c r="P361" s="32" t="n">
        <v>11657</v>
      </c>
      <c r="Q361" s="36"/>
      <c r="R361" s="42"/>
      <c r="S361" s="69" t="n">
        <v>1</v>
      </c>
      <c r="T361" s="32" t="n">
        <f aca="false">(P361-O361)*S361</f>
        <v>866</v>
      </c>
      <c r="U361" s="41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2172.1</v>
      </c>
      <c r="D362" s="32"/>
      <c r="E362" s="32" t="n">
        <f aca="false">F362+G362</f>
        <v>142.1</v>
      </c>
      <c r="F362" s="32" t="n">
        <f aca="false">0.04*H362</f>
        <v>81.2</v>
      </c>
      <c r="G362" s="32" t="n">
        <f aca="false">0.03*H362</f>
        <v>60.9</v>
      </c>
      <c r="H362" s="32" t="n">
        <f aca="false">T362</f>
        <v>2030</v>
      </c>
      <c r="I362" s="32" t="n">
        <f aca="false">0.6*C362</f>
        <v>1303.26</v>
      </c>
      <c r="J362" s="35"/>
      <c r="K362" s="35"/>
      <c r="L362" s="35"/>
      <c r="M362" s="35"/>
      <c r="N362" s="35"/>
      <c r="O362" s="32" t="n">
        <f aca="false">7430+49920+22830</f>
        <v>80180</v>
      </c>
      <c r="P362" s="32" t="n">
        <f aca="false">7860+50400+23950</f>
        <v>82210</v>
      </c>
      <c r="Q362" s="36"/>
      <c r="R362" s="42"/>
      <c r="S362" s="32" t="n">
        <v>1</v>
      </c>
      <c r="T362" s="32" t="n">
        <f aca="false">(P362-O362)*S362</f>
        <v>2030</v>
      </c>
      <c r="U362" s="41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727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41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314.58</v>
      </c>
      <c r="D365" s="32"/>
      <c r="E365" s="32" t="n">
        <f aca="false">F365+G365</f>
        <v>20.58</v>
      </c>
      <c r="F365" s="32" t="n">
        <f aca="false">0.04*H365</f>
        <v>11.76</v>
      </c>
      <c r="G365" s="32" t="n">
        <f aca="false">0.03*H365</f>
        <v>8.82</v>
      </c>
      <c r="H365" s="32" t="n">
        <f aca="false">T365</f>
        <v>294</v>
      </c>
      <c r="I365" s="32" t="n">
        <f aca="false">0.6*C365</f>
        <v>188.748</v>
      </c>
      <c r="J365" s="35"/>
      <c r="K365" s="35"/>
      <c r="L365" s="35"/>
      <c r="M365" s="35"/>
      <c r="N365" s="35"/>
      <c r="O365" s="32" t="n">
        <v>9844</v>
      </c>
      <c r="P365" s="32" t="n">
        <v>10138</v>
      </c>
      <c r="Q365" s="35" t="s">
        <v>35</v>
      </c>
      <c r="R365" s="37"/>
      <c r="S365" s="32" t="n">
        <v>1</v>
      </c>
      <c r="T365" s="32" t="n">
        <f aca="false">P365-O365</f>
        <v>294</v>
      </c>
      <c r="U365" s="41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371.29</v>
      </c>
      <c r="D366" s="32"/>
      <c r="E366" s="32" t="n">
        <f aca="false">F366+G366</f>
        <v>24.29</v>
      </c>
      <c r="F366" s="32" t="n">
        <f aca="false">0.04*H366</f>
        <v>13.88</v>
      </c>
      <c r="G366" s="32" t="n">
        <f aca="false">0.03*H366</f>
        <v>10.41</v>
      </c>
      <c r="H366" s="32" t="n">
        <f aca="false">T366</f>
        <v>347</v>
      </c>
      <c r="I366" s="32" t="n">
        <f aca="false">0.6*C366</f>
        <v>222.774</v>
      </c>
      <c r="J366" s="35"/>
      <c r="K366" s="35"/>
      <c r="L366" s="35"/>
      <c r="M366" s="35"/>
      <c r="N366" s="35"/>
      <c r="O366" s="32" t="n">
        <v>16274</v>
      </c>
      <c r="P366" s="32" t="n">
        <v>16621</v>
      </c>
      <c r="Q366" s="35"/>
      <c r="R366" s="37"/>
      <c r="S366" s="32" t="n">
        <v>1</v>
      </c>
      <c r="T366" s="32" t="n">
        <f aca="false">(P366-O366)*S366</f>
        <v>347</v>
      </c>
      <c r="U366" s="41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s="326" customFormat="true" ht="25.5" hidden="false" customHeight="false" outlineLevel="0" collapsed="false">
      <c r="A367" s="325"/>
      <c r="B367" s="31" t="s">
        <v>582</v>
      </c>
      <c r="C367" s="32" t="n">
        <f aca="false">H367+E367</f>
        <v>109.14</v>
      </c>
      <c r="D367" s="32"/>
      <c r="E367" s="32" t="n">
        <f aca="false">F367+G367</f>
        <v>7.14</v>
      </c>
      <c r="F367" s="32" t="n">
        <f aca="false">0.04*H367</f>
        <v>4.08</v>
      </c>
      <c r="G367" s="32" t="n">
        <f aca="false">0.03*H367</f>
        <v>3.06</v>
      </c>
      <c r="H367" s="32" t="n">
        <f aca="false">T367</f>
        <v>102</v>
      </c>
      <c r="I367" s="32" t="n">
        <f aca="false">0.6*C367</f>
        <v>65.484</v>
      </c>
      <c r="J367" s="35"/>
      <c r="K367" s="35"/>
      <c r="L367" s="35"/>
      <c r="M367" s="35"/>
      <c r="N367" s="35" t="s">
        <v>583</v>
      </c>
      <c r="O367" s="126" t="n">
        <v>27997</v>
      </c>
      <c r="P367" s="126" t="n">
        <v>28099</v>
      </c>
      <c r="Q367" s="36"/>
      <c r="R367" s="42"/>
      <c r="S367" s="69" t="n">
        <v>1</v>
      </c>
      <c r="T367" s="32" t="n">
        <f aca="false">(P367-O367)*S367</f>
        <v>102</v>
      </c>
      <c r="U367" s="418" t="n">
        <v>540368</v>
      </c>
      <c r="V367" s="39" t="s">
        <v>584</v>
      </c>
      <c r="W367" s="312" t="s">
        <v>245</v>
      </c>
      <c r="X367" s="144"/>
      <c r="Y367" s="144"/>
      <c r="Z367" s="144"/>
      <c r="AA367" s="144"/>
      <c r="AB367" s="144"/>
      <c r="AC367" s="144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s="326" customFormat="true" ht="26.25" hidden="false" customHeight="false" outlineLevel="0" collapsed="false">
      <c r="A369" s="325"/>
      <c r="B369" s="31" t="s">
        <v>587</v>
      </c>
      <c r="C369" s="32" t="n">
        <f aca="false">H369+E369</f>
        <v>10.7</v>
      </c>
      <c r="D369" s="32"/>
      <c r="E369" s="32" t="n">
        <f aca="false">F369+G369</f>
        <v>0.7</v>
      </c>
      <c r="F369" s="32" t="n">
        <f aca="false">0.04*H369</f>
        <v>0.4</v>
      </c>
      <c r="G369" s="32" t="n">
        <f aca="false">0.03*H369</f>
        <v>0.3</v>
      </c>
      <c r="H369" s="32" t="n">
        <f aca="false">T369</f>
        <v>10</v>
      </c>
      <c r="I369" s="32" t="n">
        <f aca="false">0.5*C369</f>
        <v>5.35</v>
      </c>
      <c r="J369" s="35"/>
      <c r="K369" s="35"/>
      <c r="L369" s="35"/>
      <c r="M369" s="35"/>
      <c r="N369" s="35"/>
      <c r="O369" s="32" t="n">
        <v>4896</v>
      </c>
      <c r="P369" s="32" t="n">
        <v>4906</v>
      </c>
      <c r="Q369" s="36"/>
      <c r="R369" s="42"/>
      <c r="S369" s="275" t="n">
        <v>1</v>
      </c>
      <c r="T369" s="32" t="n">
        <f aca="false">(P369-O369)*S369</f>
        <v>10</v>
      </c>
      <c r="U369" s="418" t="n">
        <v>421550</v>
      </c>
      <c r="V369" s="39" t="s">
        <v>588</v>
      </c>
      <c r="W369" s="312" t="s">
        <v>245</v>
      </c>
      <c r="X369" s="144"/>
      <c r="Y369" s="144"/>
      <c r="Z369" s="144"/>
      <c r="AA369" s="144"/>
      <c r="AB369" s="144"/>
      <c r="AC369" s="144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118.77</v>
      </c>
      <c r="D370" s="32"/>
      <c r="E370" s="32" t="n">
        <f aca="false">G370+F370</f>
        <v>7.77</v>
      </c>
      <c r="F370" s="32" t="n">
        <f aca="false">0.04*H370</f>
        <v>4.44</v>
      </c>
      <c r="G370" s="32" t="n">
        <f aca="false">0.03*H370</f>
        <v>3.33</v>
      </c>
      <c r="H370" s="32" t="n">
        <f aca="false">T370</f>
        <v>111</v>
      </c>
      <c r="I370" s="32" t="n">
        <f aca="false">0.6*C370</f>
        <v>71.262</v>
      </c>
      <c r="J370" s="35"/>
      <c r="K370" s="35"/>
      <c r="L370" s="35"/>
      <c r="M370" s="35"/>
      <c r="N370" s="35"/>
      <c r="O370" s="32" t="n">
        <v>34119</v>
      </c>
      <c r="P370" s="32" t="n">
        <v>34230</v>
      </c>
      <c r="Q370" s="234"/>
      <c r="R370" s="78"/>
      <c r="S370" s="69" t="n">
        <v>1</v>
      </c>
      <c r="T370" s="32" t="n">
        <f aca="false">(P370-O370)*S370</f>
        <v>111</v>
      </c>
      <c r="U370" s="418" t="n">
        <v>78402</v>
      </c>
      <c r="V370" s="39" t="s">
        <v>590</v>
      </c>
      <c r="W370" s="312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1179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4"/>
      <c r="R373" s="78"/>
      <c r="S373" s="32" t="n">
        <v>1</v>
      </c>
      <c r="T373" s="32" t="n">
        <f aca="false">(P373-O373)*S373</f>
        <v>197</v>
      </c>
      <c r="U373" s="41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78.98</v>
      </c>
      <c r="D374" s="32"/>
      <c r="E374" s="32" t="n">
        <f aca="false">F374+G374</f>
        <v>0.98</v>
      </c>
      <c r="F374" s="32" t="n">
        <f aca="false">0.04*H374</f>
        <v>0.56</v>
      </c>
      <c r="G374" s="32" t="n">
        <f aca="false">0.03*H374</f>
        <v>0.42</v>
      </c>
      <c r="H374" s="32" t="n">
        <f aca="false">T374</f>
        <v>14</v>
      </c>
      <c r="I374" s="32" t="n">
        <v>649</v>
      </c>
      <c r="J374" s="35"/>
      <c r="K374" s="35"/>
      <c r="L374" s="35"/>
      <c r="M374" s="35"/>
      <c r="N374" s="35"/>
      <c r="O374" s="32" t="n">
        <v>2238</v>
      </c>
      <c r="P374" s="32" t="n">
        <v>2252</v>
      </c>
      <c r="Q374" s="234"/>
      <c r="R374" s="78"/>
      <c r="S374" s="32" t="n">
        <v>1</v>
      </c>
      <c r="T374" s="32" t="n">
        <f aca="false">(P374-O374)*S374</f>
        <v>14</v>
      </c>
      <c r="U374" s="41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33.17</v>
      </c>
      <c r="D375" s="32"/>
      <c r="E375" s="32" t="n">
        <f aca="false">F375+G375</f>
        <v>2.17</v>
      </c>
      <c r="F375" s="32" t="n">
        <f aca="false">0.04*H375</f>
        <v>1.24</v>
      </c>
      <c r="G375" s="32" t="n">
        <f aca="false">0.03*H375</f>
        <v>0.93</v>
      </c>
      <c r="H375" s="32" t="n">
        <f aca="false">T375</f>
        <v>31</v>
      </c>
      <c r="I375" s="32" t="n">
        <f aca="false">0.6*C375</f>
        <v>19.902</v>
      </c>
      <c r="J375" s="35"/>
      <c r="K375" s="35"/>
      <c r="L375" s="35"/>
      <c r="M375" s="35"/>
      <c r="N375" s="35"/>
      <c r="O375" s="32" t="n">
        <v>16670</v>
      </c>
      <c r="P375" s="32" t="n">
        <v>16701</v>
      </c>
      <c r="Q375" s="234"/>
      <c r="R375" s="78"/>
      <c r="S375" s="32" t="n">
        <v>1</v>
      </c>
      <c r="T375" s="32" t="n">
        <f aca="false">(P375-O375)*S375</f>
        <v>31</v>
      </c>
      <c r="U375" s="41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1154.53</v>
      </c>
      <c r="D376" s="32"/>
      <c r="E376" s="32" t="n">
        <f aca="false">F376++G376</f>
        <v>75.53</v>
      </c>
      <c r="F376" s="32" t="n">
        <f aca="false">0.04*H376</f>
        <v>43.16</v>
      </c>
      <c r="G376" s="32" t="n">
        <f aca="false">0.03*H376</f>
        <v>32.37</v>
      </c>
      <c r="H376" s="32" t="n">
        <f aca="false">T376</f>
        <v>1079</v>
      </c>
      <c r="I376" s="32" t="n">
        <f aca="false">0.6*C376</f>
        <v>692.718</v>
      </c>
      <c r="J376" s="35"/>
      <c r="K376" s="35"/>
      <c r="L376" s="35"/>
      <c r="M376" s="35"/>
      <c r="N376" s="35"/>
      <c r="O376" s="32" t="n">
        <v>404901</v>
      </c>
      <c r="P376" s="32" t="n">
        <v>405980</v>
      </c>
      <c r="Q376" s="36"/>
      <c r="R376" s="42"/>
      <c r="S376" s="69" t="n">
        <v>1</v>
      </c>
      <c r="T376" s="32" t="n">
        <f aca="false">(P376-O376)*S376</f>
        <v>1079</v>
      </c>
      <c r="U376" s="41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1317.17</v>
      </c>
      <c r="D377" s="32"/>
      <c r="E377" s="32" t="n">
        <f aca="false">G377+F377</f>
        <v>86.17</v>
      </c>
      <c r="F377" s="32" t="n">
        <f aca="false">0.04*H377</f>
        <v>49.24</v>
      </c>
      <c r="G377" s="32" t="n">
        <f aca="false">0.03*H377</f>
        <v>36.93</v>
      </c>
      <c r="H377" s="32" t="n">
        <f aca="false">T377</f>
        <v>1231</v>
      </c>
      <c r="I377" s="32" t="n">
        <f aca="false">0.6*C377</f>
        <v>790.302</v>
      </c>
      <c r="J377" s="35"/>
      <c r="K377" s="35"/>
      <c r="L377" s="35"/>
      <c r="M377" s="35"/>
      <c r="N377" s="35"/>
      <c r="O377" s="32" t="n">
        <v>188294</v>
      </c>
      <c r="P377" s="32" t="n">
        <v>189525</v>
      </c>
      <c r="Q377" s="234"/>
      <c r="R377" s="78"/>
      <c r="S377" s="69" t="n">
        <v>1</v>
      </c>
      <c r="T377" s="32" t="n">
        <f aca="false">(P377-O377)*S377</f>
        <v>1231</v>
      </c>
      <c r="U377" s="41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23915.37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239.68</v>
      </c>
      <c r="D615" s="109"/>
      <c r="E615" s="32" t="n">
        <f aca="false">F615+G615</f>
        <v>15.68</v>
      </c>
      <c r="F615" s="32" t="n">
        <f aca="false">0.04*H615</f>
        <v>8.96</v>
      </c>
      <c r="G615" s="32" t="n">
        <f aca="false">0.03*H615</f>
        <v>6.72</v>
      </c>
      <c r="H615" s="32" t="n">
        <f aca="false">T615</f>
        <v>224</v>
      </c>
      <c r="I615" s="32" t="n">
        <f aca="false">0.5*C615</f>
        <v>119.84</v>
      </c>
      <c r="J615" s="35"/>
      <c r="K615" s="35"/>
      <c r="L615" s="35"/>
      <c r="M615" s="35"/>
      <c r="N615" s="35"/>
      <c r="O615" s="339" t="n">
        <v>15585</v>
      </c>
      <c r="P615" s="339" t="n">
        <v>15809</v>
      </c>
      <c r="Q615" s="234"/>
      <c r="R615" s="78"/>
      <c r="S615" s="69" t="n">
        <v>1</v>
      </c>
      <c r="T615" s="32" t="n">
        <f aca="false">(P615-O615)*S615</f>
        <v>224</v>
      </c>
      <c r="U615" s="41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1180</v>
      </c>
      <c r="C616" s="32" t="n">
        <f aca="false">H616+E616</f>
        <v>503.97</v>
      </c>
      <c r="D616" s="32"/>
      <c r="E616" s="32" t="n">
        <f aca="false">F616+G616</f>
        <v>32.97</v>
      </c>
      <c r="F616" s="32" t="n">
        <f aca="false">0.04*H616</f>
        <v>18.84</v>
      </c>
      <c r="G616" s="32" t="n">
        <f aca="false">0.03*H616</f>
        <v>14.13</v>
      </c>
      <c r="H616" s="32" t="n">
        <f aca="false">T616</f>
        <v>471</v>
      </c>
      <c r="I616" s="32" t="n">
        <f aca="false">0.5*C616</f>
        <v>251.985</v>
      </c>
      <c r="J616" s="35"/>
      <c r="K616" s="35"/>
      <c r="L616" s="35"/>
      <c r="M616" s="35"/>
      <c r="N616" s="35"/>
      <c r="O616" s="339" t="n">
        <v>45710</v>
      </c>
      <c r="P616" s="339" t="n">
        <v>46181</v>
      </c>
      <c r="Q616" s="35"/>
      <c r="R616" s="37"/>
      <c r="S616" s="69" t="n">
        <v>1</v>
      </c>
      <c r="T616" s="32" t="n">
        <f aca="false">(P616-O616)*S616</f>
        <v>471</v>
      </c>
      <c r="U616" s="418" t="n">
        <v>5521045</v>
      </c>
      <c r="V616" s="39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395.9</v>
      </c>
      <c r="D617" s="126"/>
      <c r="E617" s="32" t="n">
        <f aca="false">F617+G617</f>
        <v>25.9</v>
      </c>
      <c r="F617" s="32" t="n">
        <f aca="false">0.04*H617</f>
        <v>14.8</v>
      </c>
      <c r="G617" s="32" t="n">
        <f aca="false">0.03*H617</f>
        <v>11.1</v>
      </c>
      <c r="H617" s="32" t="n">
        <f aca="false">T617</f>
        <v>370</v>
      </c>
      <c r="I617" s="32" t="n">
        <f aca="false">0.5*C617</f>
        <v>197.95</v>
      </c>
      <c r="J617" s="35"/>
      <c r="K617" s="35"/>
      <c r="L617" s="35"/>
      <c r="M617" s="35"/>
      <c r="N617" s="35"/>
      <c r="O617" s="339" t="n">
        <v>37727</v>
      </c>
      <c r="P617" s="339" t="n">
        <v>38097</v>
      </c>
      <c r="Q617" s="36"/>
      <c r="R617" s="474"/>
      <c r="S617" s="69" t="n">
        <v>1</v>
      </c>
      <c r="T617" s="32" t="n">
        <f aca="false">(P617-O617)*S617</f>
        <v>370</v>
      </c>
      <c r="U617" s="41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756.49</v>
      </c>
      <c r="D618" s="126"/>
      <c r="E618" s="32" t="n">
        <f aca="false">F618+G618</f>
        <v>49.49</v>
      </c>
      <c r="F618" s="32" t="n">
        <f aca="false">0.04*H618</f>
        <v>28.28</v>
      </c>
      <c r="G618" s="32" t="n">
        <f aca="false">0.03*H618</f>
        <v>21.21</v>
      </c>
      <c r="H618" s="32" t="n">
        <f aca="false">T618</f>
        <v>707</v>
      </c>
      <c r="I618" s="32" t="n">
        <f aca="false">0.5*C618</f>
        <v>378.245</v>
      </c>
      <c r="J618" s="35"/>
      <c r="K618" s="35"/>
      <c r="L618" s="35"/>
      <c r="M618" s="35"/>
      <c r="N618" s="35"/>
      <c r="O618" s="339" t="n">
        <v>47544</v>
      </c>
      <c r="P618" s="339" t="n">
        <v>48251</v>
      </c>
      <c r="Q618" s="36"/>
      <c r="R618" s="474"/>
      <c r="S618" s="69" t="n">
        <v>1</v>
      </c>
      <c r="T618" s="32" t="n">
        <f aca="false">(P618-O618)*S618</f>
        <v>707</v>
      </c>
      <c r="U618" s="41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39" t="n">
        <v>69881</v>
      </c>
      <c r="P619" s="339" t="n">
        <v>70246</v>
      </c>
      <c r="Q619" s="36"/>
      <c r="R619" s="474"/>
      <c r="S619" s="69" t="n">
        <v>1</v>
      </c>
      <c r="T619" s="32" t="n">
        <f aca="false">(P619-O619)*S619</f>
        <v>365</v>
      </c>
      <c r="U619" s="41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193.67</v>
      </c>
      <c r="D620" s="126"/>
      <c r="E620" s="32" t="n">
        <f aca="false">F620+G620</f>
        <v>12.67</v>
      </c>
      <c r="F620" s="32" t="n">
        <f aca="false">0.04*H620</f>
        <v>7.24</v>
      </c>
      <c r="G620" s="32" t="n">
        <f aca="false">0.03*H620</f>
        <v>5.43</v>
      </c>
      <c r="H620" s="32" t="n">
        <f aca="false">T620</f>
        <v>181</v>
      </c>
      <c r="I620" s="32" t="n">
        <f aca="false">0.5*C620</f>
        <v>96.835</v>
      </c>
      <c r="J620" s="35"/>
      <c r="K620" s="35"/>
      <c r="L620" s="35"/>
      <c r="M620" s="35"/>
      <c r="N620" s="35"/>
      <c r="O620" s="339" t="n">
        <v>39617</v>
      </c>
      <c r="P620" s="339" t="n">
        <v>39798</v>
      </c>
      <c r="Q620" s="36"/>
      <c r="R620" s="474"/>
      <c r="S620" s="69" t="n">
        <v>1</v>
      </c>
      <c r="T620" s="32" t="n">
        <f aca="false">(P620-O620)*S620</f>
        <v>181</v>
      </c>
      <c r="U620" s="41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286.76</v>
      </c>
      <c r="D621" s="126"/>
      <c r="E621" s="32" t="n">
        <f aca="false">F621+G621</f>
        <v>18.76</v>
      </c>
      <c r="F621" s="32" t="n">
        <f aca="false">0.04*H621</f>
        <v>10.72</v>
      </c>
      <c r="G621" s="32" t="n">
        <f aca="false">0.03*H621</f>
        <v>8.04</v>
      </c>
      <c r="H621" s="32" t="n">
        <f aca="false">T621</f>
        <v>268</v>
      </c>
      <c r="I621" s="32" t="n">
        <f aca="false">0.5*C621</f>
        <v>143.38</v>
      </c>
      <c r="J621" s="35"/>
      <c r="K621" s="35"/>
      <c r="L621" s="35"/>
      <c r="M621" s="35"/>
      <c r="N621" s="35"/>
      <c r="O621" s="339" t="n">
        <v>50405</v>
      </c>
      <c r="P621" s="339" t="n">
        <v>50673</v>
      </c>
      <c r="Q621" s="36"/>
      <c r="R621" s="474"/>
      <c r="S621" s="69" t="n">
        <v>1</v>
      </c>
      <c r="T621" s="32" t="n">
        <f aca="false">(P621-O621)*S621</f>
        <v>268</v>
      </c>
      <c r="U621" s="41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330.63</v>
      </c>
      <c r="D622" s="126"/>
      <c r="E622" s="32" t="n">
        <f aca="false">F622+G622</f>
        <v>21.63</v>
      </c>
      <c r="F622" s="32" t="n">
        <f aca="false">0.04*H622</f>
        <v>12.36</v>
      </c>
      <c r="G622" s="32" t="n">
        <f aca="false">0.03*H622</f>
        <v>9.27</v>
      </c>
      <c r="H622" s="32" t="n">
        <f aca="false">T622</f>
        <v>309</v>
      </c>
      <c r="I622" s="32" t="n">
        <f aca="false">0.5*C622</f>
        <v>165.315</v>
      </c>
      <c r="J622" s="35"/>
      <c r="K622" s="35"/>
      <c r="L622" s="35"/>
      <c r="M622" s="35"/>
      <c r="N622" s="35"/>
      <c r="O622" s="339" t="n">
        <v>90467</v>
      </c>
      <c r="P622" s="339" t="n">
        <v>90776</v>
      </c>
      <c r="Q622" s="36"/>
      <c r="R622" s="474"/>
      <c r="S622" s="69" t="n">
        <v>1</v>
      </c>
      <c r="T622" s="32" t="n">
        <f aca="false">(P622-O622)*S622</f>
        <v>309</v>
      </c>
      <c r="U622" s="41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925.55</v>
      </c>
      <c r="D623" s="126"/>
      <c r="E623" s="32" t="n">
        <f aca="false">F623+G623</f>
        <v>60.55</v>
      </c>
      <c r="F623" s="32" t="n">
        <f aca="false">0.04*H623</f>
        <v>34.6</v>
      </c>
      <c r="G623" s="32" t="n">
        <f aca="false">0.03*H623</f>
        <v>25.95</v>
      </c>
      <c r="H623" s="32" t="n">
        <f aca="false">T623</f>
        <v>865</v>
      </c>
      <c r="I623" s="32" t="n">
        <f aca="false">0.5*C623</f>
        <v>462.775</v>
      </c>
      <c r="J623" s="35"/>
      <c r="K623" s="35"/>
      <c r="L623" s="35"/>
      <c r="M623" s="35"/>
      <c r="N623" s="35"/>
      <c r="O623" s="339" t="n">
        <v>47388</v>
      </c>
      <c r="P623" s="339" t="n">
        <v>48253</v>
      </c>
      <c r="Q623" s="234"/>
      <c r="R623" s="235"/>
      <c r="S623" s="69" t="n">
        <v>1</v>
      </c>
      <c r="T623" s="32" t="n">
        <f aca="false">(P623-O623)*S623</f>
        <v>865</v>
      </c>
      <c r="U623" s="418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5" t="s">
        <v>675</v>
      </c>
      <c r="C624" s="32" t="n">
        <f aca="false">H624+E624</f>
        <v>12892.43</v>
      </c>
      <c r="D624" s="126"/>
      <c r="E624" s="32" t="n">
        <f aca="false">F624+G624</f>
        <v>843.43</v>
      </c>
      <c r="F624" s="32" t="n">
        <f aca="false">0.04*H624</f>
        <v>481.96</v>
      </c>
      <c r="G624" s="32" t="n">
        <f aca="false">0.03*H624</f>
        <v>361.47</v>
      </c>
      <c r="H624" s="32" t="n">
        <f aca="false">T624</f>
        <v>12049</v>
      </c>
      <c r="I624" s="32" t="n">
        <f aca="false">0.5*C624</f>
        <v>6446.215</v>
      </c>
      <c r="J624" s="35"/>
      <c r="K624" s="35"/>
      <c r="L624" s="35"/>
      <c r="M624" s="35"/>
      <c r="N624" s="35"/>
      <c r="O624" s="339" t="n">
        <v>309092</v>
      </c>
      <c r="P624" s="339" t="n">
        <v>321141</v>
      </c>
      <c r="Q624" s="234"/>
      <c r="R624" s="235"/>
      <c r="S624" s="69" t="n">
        <v>1</v>
      </c>
      <c r="T624" s="32" t="n">
        <f aca="false">(P624-O624)*S624</f>
        <v>12049</v>
      </c>
      <c r="U624" s="418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325"/>
      <c r="C625" s="32" t="n">
        <f aca="false">H625+E625</f>
        <v>1627.47</v>
      </c>
      <c r="D625" s="109"/>
      <c r="E625" s="32" t="n">
        <f aca="false">F625+G625</f>
        <v>106.47</v>
      </c>
      <c r="F625" s="32" t="n">
        <f aca="false">0.04*H625</f>
        <v>60.84</v>
      </c>
      <c r="G625" s="32" t="n">
        <f aca="false">0.03*H625</f>
        <v>45.63</v>
      </c>
      <c r="H625" s="32" t="n">
        <f aca="false">T625</f>
        <v>1521</v>
      </c>
      <c r="I625" s="32" t="n">
        <f aca="false">0.5*C625</f>
        <v>813.735</v>
      </c>
      <c r="J625" s="37"/>
      <c r="K625" s="37"/>
      <c r="L625" s="37"/>
      <c r="M625" s="37"/>
      <c r="N625" s="37"/>
      <c r="O625" s="416" t="n">
        <v>666</v>
      </c>
      <c r="P625" s="416" t="n">
        <v>2187</v>
      </c>
      <c r="Q625" s="42"/>
      <c r="R625" s="42"/>
      <c r="S625" s="126" t="n">
        <v>1</v>
      </c>
      <c r="T625" s="32" t="n">
        <f aca="false">(P625-O625)*S625</f>
        <v>1521</v>
      </c>
      <c r="U625" s="694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5"/>
      <c r="C626" s="32" t="n">
        <f aca="false">H626+E626</f>
        <v>28.89</v>
      </c>
      <c r="D626" s="109"/>
      <c r="E626" s="32" t="n">
        <f aca="false">F626+G626</f>
        <v>1.89</v>
      </c>
      <c r="F626" s="32" t="n">
        <f aca="false">0.04*H626</f>
        <v>1.08</v>
      </c>
      <c r="G626" s="32" t="n">
        <f aca="false">0.03*H626</f>
        <v>0.81</v>
      </c>
      <c r="H626" s="32" t="n">
        <f aca="false">T626</f>
        <v>27</v>
      </c>
      <c r="I626" s="32" t="n">
        <f aca="false">0.5*C626</f>
        <v>14.445</v>
      </c>
      <c r="J626" s="37"/>
      <c r="K626" s="37"/>
      <c r="L626" s="37"/>
      <c r="M626" s="37"/>
      <c r="N626" s="37"/>
      <c r="O626" s="416" t="n">
        <v>311</v>
      </c>
      <c r="P626" s="416" t="n">
        <v>338</v>
      </c>
      <c r="Q626" s="42"/>
      <c r="R626" s="42"/>
      <c r="S626" s="126" t="n">
        <v>1</v>
      </c>
      <c r="T626" s="32" t="n">
        <f aca="false">(P626-O626)*S626</f>
        <v>27</v>
      </c>
      <c r="U626" s="418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356.31</v>
      </c>
      <c r="D627" s="126"/>
      <c r="E627" s="32" t="n">
        <f aca="false">F627+G627</f>
        <v>23.31</v>
      </c>
      <c r="F627" s="32" t="n">
        <f aca="false">0.04*H627</f>
        <v>13.32</v>
      </c>
      <c r="G627" s="32" t="n">
        <f aca="false">0.03*H627</f>
        <v>9.99</v>
      </c>
      <c r="H627" s="32" t="n">
        <f aca="false">T627</f>
        <v>333</v>
      </c>
      <c r="I627" s="32" t="n">
        <f aca="false">0.5*C627</f>
        <v>178.155</v>
      </c>
      <c r="J627" s="37"/>
      <c r="K627" s="37"/>
      <c r="L627" s="37"/>
      <c r="M627" s="37"/>
      <c r="N627" s="37"/>
      <c r="O627" s="416" t="n">
        <v>28648</v>
      </c>
      <c r="P627" s="416" t="n">
        <v>28981</v>
      </c>
      <c r="Q627" s="42"/>
      <c r="R627" s="42"/>
      <c r="S627" s="69" t="n">
        <v>1</v>
      </c>
      <c r="T627" s="32" t="n">
        <f aca="false">(P627-O627)*S627</f>
        <v>333</v>
      </c>
      <c r="U627" s="41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339.19</v>
      </c>
      <c r="D628" s="126"/>
      <c r="E628" s="32" t="n">
        <f aca="false">F628+G628</f>
        <v>22.19</v>
      </c>
      <c r="F628" s="32" t="n">
        <f aca="false">0.04*H628</f>
        <v>12.68</v>
      </c>
      <c r="G628" s="32" t="n">
        <f aca="false">0.03*H628</f>
        <v>9.51</v>
      </c>
      <c r="H628" s="32" t="n">
        <f aca="false">T628</f>
        <v>317</v>
      </c>
      <c r="I628" s="32" t="n">
        <f aca="false">0.5*C628</f>
        <v>169.595</v>
      </c>
      <c r="J628" s="37"/>
      <c r="K628" s="37"/>
      <c r="L628" s="37"/>
      <c r="M628" s="37"/>
      <c r="N628" s="37"/>
      <c r="O628" s="416" t="n">
        <v>38683</v>
      </c>
      <c r="P628" s="416" t="n">
        <v>39000</v>
      </c>
      <c r="Q628" s="42"/>
      <c r="R628" s="42"/>
      <c r="S628" s="69" t="n">
        <v>1</v>
      </c>
      <c r="T628" s="32" t="n">
        <f aca="false">(P628-O628)*S628</f>
        <v>317</v>
      </c>
      <c r="U628" s="41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16" t="n">
        <v>34671</v>
      </c>
      <c r="P629" s="416" t="n">
        <v>35175</v>
      </c>
      <c r="Q629" s="42"/>
      <c r="R629" s="42"/>
      <c r="S629" s="69" t="n">
        <v>1</v>
      </c>
      <c r="T629" s="32" t="n">
        <f aca="false">(P629-O629)*S629</f>
        <v>504</v>
      </c>
      <c r="U629" s="41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278.2</v>
      </c>
      <c r="D630" s="126"/>
      <c r="E630" s="32" t="n">
        <f aca="false">F630+G630</f>
        <v>18.2</v>
      </c>
      <c r="F630" s="32" t="n">
        <f aca="false">0.04*H630</f>
        <v>10.4</v>
      </c>
      <c r="G630" s="32" t="n">
        <f aca="false">0.03*H630</f>
        <v>7.8</v>
      </c>
      <c r="H630" s="32" t="n">
        <f aca="false">T630</f>
        <v>260</v>
      </c>
      <c r="I630" s="32" t="n">
        <f aca="false">0.5*C630</f>
        <v>139.1</v>
      </c>
      <c r="J630" s="37"/>
      <c r="K630" s="37"/>
      <c r="L630" s="37"/>
      <c r="M630" s="37"/>
      <c r="N630" s="37"/>
      <c r="O630" s="416" t="n">
        <v>23641</v>
      </c>
      <c r="P630" s="416" t="n">
        <v>23901</v>
      </c>
      <c r="Q630" s="42"/>
      <c r="R630" s="42"/>
      <c r="S630" s="69" t="n">
        <v>1</v>
      </c>
      <c r="T630" s="32" t="n">
        <f aca="false">(P630-O630)*S630</f>
        <v>260</v>
      </c>
      <c r="U630" s="41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362.73</v>
      </c>
      <c r="D631" s="126"/>
      <c r="E631" s="32" t="n">
        <f aca="false">F631+G631</f>
        <v>23.73</v>
      </c>
      <c r="F631" s="32" t="n">
        <f aca="false">0.04*H631</f>
        <v>13.56</v>
      </c>
      <c r="G631" s="32" t="n">
        <f aca="false">0.03*H631</f>
        <v>10.17</v>
      </c>
      <c r="H631" s="32" t="n">
        <f aca="false">T631</f>
        <v>339</v>
      </c>
      <c r="I631" s="32" t="n">
        <f aca="false">0.5*C631</f>
        <v>181.365</v>
      </c>
      <c r="J631" s="37"/>
      <c r="K631" s="37"/>
      <c r="L631" s="37"/>
      <c r="M631" s="37"/>
      <c r="N631" s="37"/>
      <c r="O631" s="416" t="n">
        <v>26310</v>
      </c>
      <c r="P631" s="416" t="n">
        <v>26649</v>
      </c>
      <c r="Q631" s="42"/>
      <c r="R631" s="42"/>
      <c r="S631" s="69" t="n">
        <v>1</v>
      </c>
      <c r="T631" s="32" t="n">
        <f aca="false">(P631-O631)*S631</f>
        <v>339</v>
      </c>
      <c r="U631" s="41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388.41</v>
      </c>
      <c r="D632" s="126"/>
      <c r="E632" s="32" t="n">
        <f aca="false">F632+G632</f>
        <v>25.41</v>
      </c>
      <c r="F632" s="32" t="n">
        <f aca="false">0.04*H632</f>
        <v>14.52</v>
      </c>
      <c r="G632" s="32" t="n">
        <f aca="false">0.03*H632</f>
        <v>10.89</v>
      </c>
      <c r="H632" s="32" t="n">
        <f aca="false">T632</f>
        <v>363</v>
      </c>
      <c r="I632" s="32" t="n">
        <f aca="false">0.5*C632</f>
        <v>194.205</v>
      </c>
      <c r="J632" s="37"/>
      <c r="K632" s="37"/>
      <c r="L632" s="37"/>
      <c r="M632" s="37"/>
      <c r="N632" s="37"/>
      <c r="O632" s="416" t="n">
        <v>23771</v>
      </c>
      <c r="P632" s="416" t="n">
        <v>24134</v>
      </c>
      <c r="Q632" s="42"/>
      <c r="R632" s="42"/>
      <c r="S632" s="69" t="n">
        <v>1</v>
      </c>
      <c r="T632" s="32" t="n">
        <f aca="false">(P632-O632)*S632</f>
        <v>363</v>
      </c>
      <c r="U632" s="41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491.13</v>
      </c>
      <c r="D633" s="126"/>
      <c r="E633" s="32" t="n">
        <f aca="false">F633+G633</f>
        <v>32.13</v>
      </c>
      <c r="F633" s="32" t="n">
        <f aca="false">0.04*H633</f>
        <v>18.36</v>
      </c>
      <c r="G633" s="32" t="n">
        <f aca="false">0.03*H633</f>
        <v>13.77</v>
      </c>
      <c r="H633" s="32" t="n">
        <f aca="false">T633</f>
        <v>459</v>
      </c>
      <c r="I633" s="32" t="n">
        <f aca="false">0.5*C633</f>
        <v>245.565</v>
      </c>
      <c r="J633" s="37"/>
      <c r="K633" s="37"/>
      <c r="L633" s="37"/>
      <c r="M633" s="37"/>
      <c r="N633" s="37"/>
      <c r="O633" s="416" t="n">
        <v>63384</v>
      </c>
      <c r="P633" s="416" t="n">
        <v>63843</v>
      </c>
      <c r="Q633" s="42"/>
      <c r="R633" s="42"/>
      <c r="S633" s="69" t="n">
        <v>1</v>
      </c>
      <c r="T633" s="32" t="n">
        <f aca="false">(P633-O633)*S633</f>
        <v>459</v>
      </c>
      <c r="U633" s="41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186.18</v>
      </c>
      <c r="D634" s="126"/>
      <c r="E634" s="32" t="n">
        <f aca="false">F634+G634</f>
        <v>12.18</v>
      </c>
      <c r="F634" s="32" t="n">
        <f aca="false">0.04*H634</f>
        <v>6.96</v>
      </c>
      <c r="G634" s="32" t="n">
        <f aca="false">0.03*H634</f>
        <v>5.22</v>
      </c>
      <c r="H634" s="32" t="n">
        <f aca="false">T634</f>
        <v>174</v>
      </c>
      <c r="I634" s="32" t="n">
        <f aca="false">0.5*C634</f>
        <v>93.09</v>
      </c>
      <c r="J634" s="37"/>
      <c r="K634" s="37"/>
      <c r="L634" s="37"/>
      <c r="M634" s="37"/>
      <c r="N634" s="37"/>
      <c r="O634" s="416" t="n">
        <v>15247</v>
      </c>
      <c r="P634" s="416" t="n">
        <v>15421</v>
      </c>
      <c r="Q634" s="42"/>
      <c r="R634" s="42"/>
      <c r="S634" s="69" t="n">
        <v>1</v>
      </c>
      <c r="T634" s="32" t="n">
        <f aca="false">(P634-O634)*S634</f>
        <v>174</v>
      </c>
      <c r="U634" s="41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76" t="s">
        <v>677</v>
      </c>
      <c r="C635" s="32" t="n">
        <f aca="false">H635+E635</f>
        <v>540.35</v>
      </c>
      <c r="D635" s="477"/>
      <c r="E635" s="32" t="n">
        <f aca="false">F635+G635</f>
        <v>35.35</v>
      </c>
      <c r="F635" s="32" t="n">
        <f aca="false">0.04*H635</f>
        <v>20.2</v>
      </c>
      <c r="G635" s="32" t="n">
        <f aca="false">0.03*H635</f>
        <v>15.15</v>
      </c>
      <c r="H635" s="32" t="n">
        <f aca="false">T635</f>
        <v>505</v>
      </c>
      <c r="I635" s="32" t="n">
        <f aca="false">0.5*C635</f>
        <v>270.175</v>
      </c>
      <c r="J635" s="63"/>
      <c r="K635" s="35"/>
      <c r="L635" s="35"/>
      <c r="M635" s="35"/>
      <c r="N635" s="35"/>
      <c r="O635" s="478" t="n">
        <v>50865</v>
      </c>
      <c r="P635" s="478" t="n">
        <v>51370</v>
      </c>
      <c r="Q635" s="36"/>
      <c r="R635" s="479"/>
      <c r="S635" s="69" t="n">
        <v>1</v>
      </c>
      <c r="T635" s="32" t="n">
        <f aca="false">(P635-O635)*S635</f>
        <v>505</v>
      </c>
      <c r="U635" s="418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1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56.71</v>
      </c>
      <c r="D637" s="126"/>
      <c r="E637" s="32" t="n">
        <f aca="false">F637+G637</f>
        <v>3.71</v>
      </c>
      <c r="F637" s="32" t="n">
        <f aca="false">0.04*H637</f>
        <v>2.12</v>
      </c>
      <c r="G637" s="32" t="n">
        <f aca="false">0.03*H637</f>
        <v>1.59</v>
      </c>
      <c r="H637" s="32" t="n">
        <f aca="false">T637</f>
        <v>53</v>
      </c>
      <c r="I637" s="32" t="n">
        <f aca="false">0.5*C637</f>
        <v>28.355</v>
      </c>
      <c r="J637" s="37"/>
      <c r="K637" s="37"/>
      <c r="L637" s="37"/>
      <c r="M637" s="37"/>
      <c r="N637" s="37"/>
      <c r="O637" s="416" t="n">
        <v>911</v>
      </c>
      <c r="P637" s="416" t="n">
        <v>964</v>
      </c>
      <c r="Q637" s="42"/>
      <c r="R637" s="42"/>
      <c r="S637" s="69" t="n">
        <v>1</v>
      </c>
      <c r="T637" s="32" t="n">
        <f aca="false">(P637-O637)*S637</f>
        <v>53</v>
      </c>
      <c r="U637" s="418" t="s">
        <v>1035</v>
      </c>
      <c r="V637" s="39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449.4</v>
      </c>
      <c r="D638" s="126"/>
      <c r="E638" s="32" t="n">
        <f aca="false">F638+G638</f>
        <v>29.4</v>
      </c>
      <c r="F638" s="32" t="n">
        <f aca="false">0.04*H638</f>
        <v>16.8</v>
      </c>
      <c r="G638" s="32" t="n">
        <f aca="false">0.03*H638</f>
        <v>12.6</v>
      </c>
      <c r="H638" s="32" t="n">
        <f aca="false">T638</f>
        <v>420</v>
      </c>
      <c r="I638" s="32" t="n">
        <f aca="false">0.5*C638</f>
        <v>224.7</v>
      </c>
      <c r="J638" s="37"/>
      <c r="K638" s="37"/>
      <c r="L638" s="37"/>
      <c r="M638" s="37"/>
      <c r="N638" s="37"/>
      <c r="O638" s="416" t="n">
        <v>10963</v>
      </c>
      <c r="P638" s="416" t="n">
        <v>11383</v>
      </c>
      <c r="Q638" s="42"/>
      <c r="R638" s="42"/>
      <c r="S638" s="69" t="n">
        <v>1</v>
      </c>
      <c r="T638" s="32" t="n">
        <f aca="false">(P638-O638)*S638</f>
        <v>420</v>
      </c>
      <c r="U638" s="418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588.5</v>
      </c>
      <c r="D639" s="126"/>
      <c r="E639" s="32" t="n">
        <f aca="false">F639+G639</f>
        <v>38.5</v>
      </c>
      <c r="F639" s="32" t="n">
        <f aca="false">0.04*H639</f>
        <v>22</v>
      </c>
      <c r="G639" s="32" t="n">
        <f aca="false">0.03*H639</f>
        <v>16.5</v>
      </c>
      <c r="H639" s="32" t="n">
        <f aca="false">T639</f>
        <v>550</v>
      </c>
      <c r="I639" s="32" t="n">
        <f aca="false">0.5*C639</f>
        <v>294.25</v>
      </c>
      <c r="J639" s="37"/>
      <c r="K639" s="37"/>
      <c r="L639" s="37"/>
      <c r="M639" s="37"/>
      <c r="N639" s="37"/>
      <c r="O639" s="416" t="n">
        <v>110446</v>
      </c>
      <c r="P639" s="416" t="n">
        <v>110996</v>
      </c>
      <c r="Q639" s="42"/>
      <c r="R639" s="42"/>
      <c r="S639" s="69" t="n">
        <v>1</v>
      </c>
      <c r="T639" s="32" t="n">
        <f aca="false">(P639-O639)*S639</f>
        <v>550</v>
      </c>
      <c r="U639" s="418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2075.8</v>
      </c>
      <c r="D640" s="126"/>
      <c r="E640" s="32" t="n">
        <f aca="false">F640+G640</f>
        <v>135.8</v>
      </c>
      <c r="F640" s="32" t="n">
        <f aca="false">0.04*H640</f>
        <v>77.6</v>
      </c>
      <c r="G640" s="32" t="n">
        <f aca="false">0.03*H640</f>
        <v>58.2</v>
      </c>
      <c r="H640" s="32" t="n">
        <f aca="false">T640</f>
        <v>1940</v>
      </c>
      <c r="I640" s="32" t="n">
        <f aca="false">0.5*C640</f>
        <v>1037.9</v>
      </c>
      <c r="J640" s="37"/>
      <c r="K640" s="37"/>
      <c r="L640" s="37"/>
      <c r="M640" s="37"/>
      <c r="N640" s="37"/>
      <c r="O640" s="416" t="n">
        <v>259728</v>
      </c>
      <c r="P640" s="416" t="n">
        <v>261668</v>
      </c>
      <c r="Q640" s="42"/>
      <c r="R640" s="42"/>
      <c r="S640" s="69" t="n">
        <v>1</v>
      </c>
      <c r="T640" s="32" t="n">
        <f aca="false">(P640-O640)*S640</f>
        <v>1940</v>
      </c>
      <c r="U640" s="418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1500.14</v>
      </c>
      <c r="D641" s="480"/>
      <c r="E641" s="32" t="n">
        <f aca="false">F641+G641</f>
        <v>98.14</v>
      </c>
      <c r="F641" s="32" t="n">
        <f aca="false">0.04*H641</f>
        <v>56.08</v>
      </c>
      <c r="G641" s="32" t="n">
        <f aca="false">0.03*H641</f>
        <v>42.06</v>
      </c>
      <c r="H641" s="32" t="n">
        <f aca="false">T641</f>
        <v>1402</v>
      </c>
      <c r="I641" s="32" t="n">
        <f aca="false">0.5*C641</f>
        <v>750.07</v>
      </c>
      <c r="J641" s="37"/>
      <c r="K641" s="37"/>
      <c r="L641" s="37"/>
      <c r="M641" s="37"/>
      <c r="N641" s="37"/>
      <c r="O641" s="416" t="n">
        <v>71938</v>
      </c>
      <c r="P641" s="416" t="n">
        <v>73340</v>
      </c>
      <c r="Q641" s="42"/>
      <c r="R641" s="42"/>
      <c r="S641" s="69" t="n">
        <v>1</v>
      </c>
      <c r="T641" s="32" t="n">
        <f aca="false">(P641-O641)*S641</f>
        <v>1402</v>
      </c>
      <c r="U641" s="418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483.64</v>
      </c>
      <c r="D642" s="109"/>
      <c r="E642" s="32" t="n">
        <f aca="false">F642+G642</f>
        <v>31.64</v>
      </c>
      <c r="F642" s="32" t="n">
        <f aca="false">0.04*H642</f>
        <v>18.08</v>
      </c>
      <c r="G642" s="32" t="n">
        <f aca="false">0.03*H642</f>
        <v>13.56</v>
      </c>
      <c r="H642" s="32" t="n">
        <f aca="false">T642</f>
        <v>452</v>
      </c>
      <c r="I642" s="32" t="n">
        <f aca="false">0.5*C642</f>
        <v>241.82</v>
      </c>
      <c r="J642" s="37"/>
      <c r="K642" s="37"/>
      <c r="L642" s="37"/>
      <c r="M642" s="37"/>
      <c r="N642" s="37"/>
      <c r="O642" s="416" t="n">
        <v>4706</v>
      </c>
      <c r="P642" s="416" t="n">
        <v>5158</v>
      </c>
      <c r="Q642" s="42"/>
      <c r="R642" s="42"/>
      <c r="S642" s="126" t="n">
        <v>1</v>
      </c>
      <c r="T642" s="32" t="n">
        <f aca="false">(P642-O642)*S642</f>
        <v>452</v>
      </c>
      <c r="U642" s="418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16" t="n">
        <v>13911</v>
      </c>
      <c r="P643" s="416" t="n">
        <v>13957</v>
      </c>
      <c r="Q643" s="42"/>
      <c r="R643" s="42"/>
      <c r="S643" s="126" t="n">
        <v>1</v>
      </c>
      <c r="T643" s="32" t="n">
        <f aca="false">(P643-O643)*S643</f>
        <v>46</v>
      </c>
      <c r="U643" s="41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515"/>
      <c r="C644" s="326"/>
      <c r="D644" s="326"/>
      <c r="E644" s="326"/>
      <c r="F644" s="326"/>
      <c r="G644" s="326"/>
      <c r="H644" s="326"/>
      <c r="I644" s="326"/>
      <c r="J644" s="326"/>
      <c r="K644" s="326"/>
      <c r="L644" s="326"/>
      <c r="M644" s="326"/>
      <c r="N644" s="326"/>
      <c r="O644" s="326"/>
      <c r="P644" s="326"/>
      <c r="Q644" s="326"/>
      <c r="R644" s="326"/>
      <c r="S644" s="326"/>
      <c r="T644" s="326"/>
      <c r="U644" s="333"/>
      <c r="V644" s="72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B645" s="515"/>
      <c r="C645" s="326"/>
      <c r="D645" s="326"/>
      <c r="E645" s="326"/>
      <c r="F645" s="326"/>
      <c r="G645" s="326"/>
      <c r="H645" s="326"/>
      <c r="I645" s="326"/>
      <c r="J645" s="326"/>
      <c r="K645" s="326"/>
      <c r="L645" s="326"/>
      <c r="M645" s="326"/>
      <c r="N645" s="326"/>
      <c r="O645" s="326"/>
      <c r="P645" s="326"/>
      <c r="Q645" s="326"/>
      <c r="R645" s="326"/>
      <c r="S645" s="326"/>
      <c r="T645" s="326"/>
      <c r="U645" s="333"/>
      <c r="V645" s="72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417.3</v>
      </c>
      <c r="D647" s="32"/>
      <c r="E647" s="32" t="n">
        <f aca="false">G647+F647</f>
        <v>27.3</v>
      </c>
      <c r="F647" s="32" t="n">
        <f aca="false">0.04*H647</f>
        <v>15.6</v>
      </c>
      <c r="G647" s="32" t="n">
        <f aca="false">0.03*H647</f>
        <v>11.7</v>
      </c>
      <c r="H647" s="32" t="n">
        <f aca="false">T647</f>
        <v>390</v>
      </c>
      <c r="I647" s="32" t="n">
        <f aca="false">0.6*C647</f>
        <v>250.38</v>
      </c>
      <c r="J647" s="35"/>
      <c r="K647" s="35"/>
      <c r="L647" s="35"/>
      <c r="M647" s="35"/>
      <c r="N647" s="35"/>
      <c r="O647" s="32" t="n">
        <v>18764</v>
      </c>
      <c r="P647" s="32" t="n">
        <v>19154</v>
      </c>
      <c r="Q647" s="36"/>
      <c r="R647" s="367"/>
      <c r="S647" s="69" t="n">
        <v>1</v>
      </c>
      <c r="T647" s="32" t="n">
        <f aca="false">(P647-O647)*S647</f>
        <v>390</v>
      </c>
      <c r="U647" s="418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1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9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1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95.23</v>
      </c>
      <c r="D650" s="32"/>
      <c r="E650" s="32" t="n">
        <f aca="false">F650+G650</f>
        <v>6.23</v>
      </c>
      <c r="F650" s="32" t="n">
        <f aca="false">0.04*H650</f>
        <v>3.56</v>
      </c>
      <c r="G650" s="32" t="n">
        <f aca="false">0.03*H650</f>
        <v>2.67</v>
      </c>
      <c r="H650" s="32" t="n">
        <f aca="false">T650</f>
        <v>89</v>
      </c>
      <c r="I650" s="32"/>
      <c r="J650" s="126"/>
      <c r="K650" s="126"/>
      <c r="L650" s="126"/>
      <c r="M650" s="126"/>
      <c r="N650" s="126"/>
      <c r="O650" s="126" t="n">
        <v>4560</v>
      </c>
      <c r="P650" s="126" t="n">
        <v>4649</v>
      </c>
      <c r="Q650" s="126"/>
      <c r="R650" s="126"/>
      <c r="S650" s="126" t="n">
        <v>1</v>
      </c>
      <c r="T650" s="32" t="n">
        <f aca="false">(P650-O650)*S650</f>
        <v>89</v>
      </c>
      <c r="U650" s="418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663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694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1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119.84</v>
      </c>
      <c r="D653" s="32"/>
      <c r="E653" s="32" t="n">
        <f aca="false">F653+G653</f>
        <v>7.84</v>
      </c>
      <c r="F653" s="32" t="n">
        <f aca="false">0.04*H653</f>
        <v>4.48</v>
      </c>
      <c r="G653" s="32" t="n">
        <f aca="false">0.03*H653</f>
        <v>3.36</v>
      </c>
      <c r="H653" s="32" t="n">
        <f aca="false">T653</f>
        <v>112</v>
      </c>
      <c r="I653" s="32" t="n">
        <f aca="false">0.6*C653</f>
        <v>71.904</v>
      </c>
      <c r="J653" s="35"/>
      <c r="K653" s="35"/>
      <c r="L653" s="35"/>
      <c r="M653" s="35"/>
      <c r="N653" s="35"/>
      <c r="O653" s="32" t="n">
        <v>9564</v>
      </c>
      <c r="P653" s="32" t="n">
        <v>9676</v>
      </c>
      <c r="Q653" s="35" t="s">
        <v>153</v>
      </c>
      <c r="R653" s="37"/>
      <c r="S653" s="69" t="n">
        <v>1</v>
      </c>
      <c r="T653" s="32" t="n">
        <f aca="false">(P653-O653)*S653</f>
        <v>112</v>
      </c>
      <c r="U653" s="418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27889.55</v>
      </c>
      <c r="D654" s="190"/>
      <c r="E654" s="190" t="n">
        <f aca="false">F654+G654</f>
        <v>1767.5</v>
      </c>
      <c r="F654" s="190" t="n">
        <f aca="false">0.04*H654</f>
        <v>1010</v>
      </c>
      <c r="G654" s="190" t="n">
        <f aca="false">0.03*H654</f>
        <v>757.5</v>
      </c>
      <c r="H654" s="190" t="n">
        <f aca="false">SUM(H616:H643)</f>
        <v>25250</v>
      </c>
      <c r="I654" s="190" t="n">
        <f aca="false">SUM(I616:I647)</f>
        <v>13759.13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76" t="s">
        <v>724</v>
      </c>
      <c r="C657" s="32" t="n">
        <f aca="false">H657+E657</f>
        <v>2349.72</v>
      </c>
      <c r="D657" s="126"/>
      <c r="E657" s="32" t="n">
        <f aca="false">F657+G657</f>
        <v>153.72</v>
      </c>
      <c r="F657" s="32" t="n">
        <f aca="false">0.04*T657</f>
        <v>87.84</v>
      </c>
      <c r="G657" s="32" t="n">
        <f aca="false">0.03*T657</f>
        <v>65.88</v>
      </c>
      <c r="H657" s="32" t="n">
        <f aca="false">T657</f>
        <v>2196</v>
      </c>
      <c r="I657" s="32" t="n">
        <f aca="false">H657*0.5</f>
        <v>1098</v>
      </c>
      <c r="J657" s="37"/>
      <c r="K657" s="37"/>
      <c r="L657" s="37"/>
      <c r="M657" s="37"/>
      <c r="N657" s="37"/>
      <c r="O657" s="126" t="n">
        <v>49509</v>
      </c>
      <c r="P657" s="126" t="n">
        <v>51705</v>
      </c>
      <c r="Q657" s="126"/>
      <c r="R657" s="126"/>
      <c r="S657" s="126" t="n">
        <v>1</v>
      </c>
      <c r="T657" s="32" t="n">
        <f aca="false">(P657-O657)*S657</f>
        <v>2196</v>
      </c>
      <c r="U657" s="418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3" t="s">
        <v>727</v>
      </c>
      <c r="C658" s="198" t="n">
        <f aca="false">H658+E658</f>
        <v>3324.49</v>
      </c>
      <c r="D658" s="197"/>
      <c r="E658" s="198" t="n">
        <f aca="false">F658+G658</f>
        <v>217.49</v>
      </c>
      <c r="F658" s="198" t="n">
        <f aca="false">0.04*T658</f>
        <v>124.28</v>
      </c>
      <c r="G658" s="198" t="n">
        <f aca="false">0.03*T658</f>
        <v>93.21</v>
      </c>
      <c r="H658" s="198" t="n">
        <f aca="false">T658</f>
        <v>3107</v>
      </c>
      <c r="I658" s="198" t="n">
        <f aca="false">H658*0.5</f>
        <v>1553.5</v>
      </c>
      <c r="J658" s="63"/>
      <c r="K658" s="63"/>
      <c r="L658" s="63"/>
      <c r="M658" s="63"/>
      <c r="N658" s="63"/>
      <c r="O658" s="197" t="n">
        <v>119850</v>
      </c>
      <c r="P658" s="197" t="n">
        <v>122957</v>
      </c>
      <c r="Q658" s="138"/>
      <c r="R658" s="710"/>
      <c r="S658" s="197" t="n">
        <v>1</v>
      </c>
      <c r="T658" s="198" t="n">
        <f aca="false">(P658-O658)*S658</f>
        <v>3107</v>
      </c>
      <c r="U658" s="378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3"/>
      <c r="C659" s="198" t="n">
        <f aca="false">H659+E659</f>
        <v>347.75</v>
      </c>
      <c r="D659" s="197"/>
      <c r="E659" s="198" t="n">
        <f aca="false">F659+G659</f>
        <v>22.75</v>
      </c>
      <c r="F659" s="198" t="n">
        <f aca="false">0.04*T659</f>
        <v>13</v>
      </c>
      <c r="G659" s="198" t="n">
        <f aca="false">0.03*T659</f>
        <v>9.75</v>
      </c>
      <c r="H659" s="198" t="n">
        <f aca="false">T659</f>
        <v>325</v>
      </c>
      <c r="I659" s="198" t="n">
        <f aca="false">H659*0.5</f>
        <v>162.5</v>
      </c>
      <c r="J659" s="63"/>
      <c r="K659" s="63"/>
      <c r="L659" s="63"/>
      <c r="M659" s="63"/>
      <c r="N659" s="63"/>
      <c r="O659" s="197" t="n">
        <v>51110</v>
      </c>
      <c r="P659" s="197" t="n">
        <v>51435</v>
      </c>
      <c r="Q659" s="138"/>
      <c r="R659" s="710"/>
      <c r="S659" s="197" t="n">
        <v>1</v>
      </c>
      <c r="T659" s="198" t="n">
        <f aca="false">(P659-O659)*S659</f>
        <v>325</v>
      </c>
      <c r="U659" s="418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145.52</v>
      </c>
      <c r="D660" s="126"/>
      <c r="E660" s="32" t="n">
        <f aca="false">F660+G660</f>
        <v>9.52</v>
      </c>
      <c r="F660" s="32" t="n">
        <f aca="false">0.04*T660</f>
        <v>5.44</v>
      </c>
      <c r="G660" s="32" t="n">
        <f aca="false">0.03*T660</f>
        <v>4.08</v>
      </c>
      <c r="H660" s="32" t="n">
        <f aca="false">T660</f>
        <v>136</v>
      </c>
      <c r="I660" s="32" t="n">
        <f aca="false">H660*0.5</f>
        <v>68</v>
      </c>
      <c r="J660" s="63"/>
      <c r="K660" s="63"/>
      <c r="L660" s="63"/>
      <c r="M660" s="63"/>
      <c r="N660" s="63"/>
      <c r="O660" s="126" t="n">
        <v>16157</v>
      </c>
      <c r="P660" s="126" t="n">
        <v>16293</v>
      </c>
      <c r="Q660" s="138"/>
      <c r="R660" s="139"/>
      <c r="S660" s="126" t="n">
        <v>1</v>
      </c>
      <c r="T660" s="32" t="n">
        <f aca="false">(P660-O660)*S660</f>
        <v>136</v>
      </c>
      <c r="U660" s="418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247.17</v>
      </c>
      <c r="D661" s="126"/>
      <c r="E661" s="32" t="n">
        <f aca="false">F661+G661</f>
        <v>16.17</v>
      </c>
      <c r="F661" s="32" t="n">
        <f aca="false">0.04*T661</f>
        <v>9.24</v>
      </c>
      <c r="G661" s="32" t="n">
        <f aca="false">0.03*T661</f>
        <v>6.93</v>
      </c>
      <c r="H661" s="32" t="n">
        <f aca="false">T661</f>
        <v>231</v>
      </c>
      <c r="I661" s="32" t="n">
        <f aca="false">H661*0.5</f>
        <v>115.5</v>
      </c>
      <c r="J661" s="63"/>
      <c r="K661" s="63"/>
      <c r="L661" s="63"/>
      <c r="M661" s="63"/>
      <c r="N661" s="63"/>
      <c r="O661" s="126" t="n">
        <v>18828</v>
      </c>
      <c r="P661" s="126" t="n">
        <v>19059</v>
      </c>
      <c r="Q661" s="138"/>
      <c r="R661" s="139"/>
      <c r="S661" s="126" t="n">
        <v>1</v>
      </c>
      <c r="T661" s="32" t="n">
        <f aca="false">(P661-O661)*S661</f>
        <v>231</v>
      </c>
      <c r="U661" s="418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208.65</v>
      </c>
      <c r="D662" s="126"/>
      <c r="E662" s="32" t="n">
        <f aca="false">F662+G662</f>
        <v>13.65</v>
      </c>
      <c r="F662" s="32" t="n">
        <f aca="false">0.04*T662</f>
        <v>7.8</v>
      </c>
      <c r="G662" s="32" t="n">
        <f aca="false">0.03*T662</f>
        <v>5.85</v>
      </c>
      <c r="H662" s="32" t="n">
        <f aca="false">T662</f>
        <v>195</v>
      </c>
      <c r="I662" s="32" t="n">
        <f aca="false">H662*0.5</f>
        <v>97.5</v>
      </c>
      <c r="J662" s="63"/>
      <c r="K662" s="63"/>
      <c r="L662" s="63"/>
      <c r="M662" s="63"/>
      <c r="N662" s="63"/>
      <c r="O662" s="126" t="n">
        <v>18641</v>
      </c>
      <c r="P662" s="126" t="n">
        <v>18836</v>
      </c>
      <c r="Q662" s="138"/>
      <c r="R662" s="139"/>
      <c r="S662" s="126" t="n">
        <v>1</v>
      </c>
      <c r="T662" s="32" t="n">
        <f aca="false">(P662-O662)*S662</f>
        <v>195</v>
      </c>
      <c r="U662" s="418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247.17</v>
      </c>
      <c r="D663" s="126"/>
      <c r="E663" s="32" t="n">
        <f aca="false">F663+G663</f>
        <v>16.17</v>
      </c>
      <c r="F663" s="32" t="n">
        <f aca="false">0.04*T663</f>
        <v>9.24</v>
      </c>
      <c r="G663" s="32" t="n">
        <f aca="false">0.03*T663</f>
        <v>6.93</v>
      </c>
      <c r="H663" s="32" t="n">
        <f aca="false">T663</f>
        <v>231</v>
      </c>
      <c r="I663" s="32" t="n">
        <f aca="false">H663*0.5</f>
        <v>115.5</v>
      </c>
      <c r="J663" s="63"/>
      <c r="K663" s="63"/>
      <c r="L663" s="63"/>
      <c r="M663" s="63"/>
      <c r="N663" s="63"/>
      <c r="O663" s="126" t="n">
        <v>22091</v>
      </c>
      <c r="P663" s="126" t="n">
        <v>22322</v>
      </c>
      <c r="Q663" s="138"/>
      <c r="R663" s="139"/>
      <c r="S663" s="126" t="n">
        <v>1</v>
      </c>
      <c r="T663" s="32" t="n">
        <f aca="false">(P663-O663)*S663</f>
        <v>231</v>
      </c>
      <c r="U663" s="418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176.55</v>
      </c>
      <c r="D664" s="126"/>
      <c r="E664" s="32" t="n">
        <f aca="false">F664+G664</f>
        <v>11.55</v>
      </c>
      <c r="F664" s="32" t="n">
        <f aca="false">0.04*T664</f>
        <v>6.6</v>
      </c>
      <c r="G664" s="32" t="n">
        <f aca="false">0.03*T664</f>
        <v>4.95</v>
      </c>
      <c r="H664" s="32" t="n">
        <f aca="false">T664</f>
        <v>165</v>
      </c>
      <c r="I664" s="32" t="n">
        <f aca="false">H664*0.5</f>
        <v>82.5</v>
      </c>
      <c r="J664" s="63"/>
      <c r="K664" s="63"/>
      <c r="L664" s="63"/>
      <c r="M664" s="63"/>
      <c r="N664" s="63"/>
      <c r="O664" s="126" t="n">
        <v>21385</v>
      </c>
      <c r="P664" s="126" t="n">
        <v>21550</v>
      </c>
      <c r="Q664" s="138"/>
      <c r="R664" s="139"/>
      <c r="S664" s="126" t="n">
        <v>1</v>
      </c>
      <c r="T664" s="32" t="n">
        <f aca="false">(P664-O664)*S664</f>
        <v>165</v>
      </c>
      <c r="U664" s="418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64" t="s">
        <v>740</v>
      </c>
      <c r="C665" s="32" t="n">
        <f aca="false">H665+E665</f>
        <v>750.07</v>
      </c>
      <c r="D665" s="126"/>
      <c r="E665" s="32" t="n">
        <f aca="false">F665+G665</f>
        <v>49.07</v>
      </c>
      <c r="F665" s="32" t="n">
        <f aca="false">0.04*T665</f>
        <v>28.04</v>
      </c>
      <c r="G665" s="32" t="n">
        <f aca="false">0.03*T665</f>
        <v>21.03</v>
      </c>
      <c r="H665" s="32" t="n">
        <f aca="false">T665</f>
        <v>701</v>
      </c>
      <c r="I665" s="32" t="n">
        <f aca="false">H665*0.5</f>
        <v>350.5</v>
      </c>
      <c r="J665" s="63"/>
      <c r="K665" s="63"/>
      <c r="L665" s="63"/>
      <c r="M665" s="63"/>
      <c r="N665" s="63"/>
      <c r="O665" s="126" t="n">
        <v>37450</v>
      </c>
      <c r="P665" s="126" t="n">
        <v>38151</v>
      </c>
      <c r="Q665" s="138"/>
      <c r="R665" s="139"/>
      <c r="S665" s="126" t="n">
        <v>1</v>
      </c>
      <c r="T665" s="32" t="n">
        <f aca="false">(P665-O665)*S665</f>
        <v>701</v>
      </c>
      <c r="U665" s="418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64"/>
      <c r="C666" s="32" t="n">
        <f aca="false">H666+E666</f>
        <v>145.52</v>
      </c>
      <c r="D666" s="126"/>
      <c r="E666" s="32" t="n">
        <f aca="false">F666+G666</f>
        <v>9.52</v>
      </c>
      <c r="F666" s="32" t="n">
        <f aca="false">0.04*T666</f>
        <v>5.44</v>
      </c>
      <c r="G666" s="32" t="n">
        <f aca="false">0.03*T666</f>
        <v>4.08</v>
      </c>
      <c r="H666" s="32" t="n">
        <f aca="false">T666</f>
        <v>136</v>
      </c>
      <c r="I666" s="32" t="n">
        <f aca="false">H666*0.5</f>
        <v>68</v>
      </c>
      <c r="J666" s="63"/>
      <c r="K666" s="63"/>
      <c r="L666" s="63"/>
      <c r="M666" s="63"/>
      <c r="N666" s="63"/>
      <c r="O666" s="126" t="n">
        <v>10045</v>
      </c>
      <c r="P666" s="126" t="n">
        <v>10181</v>
      </c>
      <c r="Q666" s="138"/>
      <c r="R666" s="139"/>
      <c r="S666" s="126" t="n">
        <v>1</v>
      </c>
      <c r="T666" s="32" t="n">
        <f aca="false">(P666-O666)*S666</f>
        <v>136</v>
      </c>
      <c r="U666" s="418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1065.72</v>
      </c>
      <c r="D667" s="126"/>
      <c r="E667" s="32" t="n">
        <f aca="false">F667+G667</f>
        <v>69.72</v>
      </c>
      <c r="F667" s="32" t="n">
        <f aca="false">0.04*T667</f>
        <v>39.84</v>
      </c>
      <c r="G667" s="32" t="n">
        <f aca="false">0.03*T667</f>
        <v>29.88</v>
      </c>
      <c r="H667" s="32" t="n">
        <f aca="false">T667</f>
        <v>996</v>
      </c>
      <c r="I667" s="32" t="n">
        <f aca="false">H667*0.5</f>
        <v>498</v>
      </c>
      <c r="J667" s="63"/>
      <c r="K667" s="63"/>
      <c r="L667" s="63"/>
      <c r="M667" s="63"/>
      <c r="N667" s="63"/>
      <c r="O667" s="126" t="n">
        <v>92147</v>
      </c>
      <c r="P667" s="126" t="n">
        <v>93143</v>
      </c>
      <c r="Q667" s="138"/>
      <c r="R667" s="139"/>
      <c r="S667" s="126" t="n">
        <v>1</v>
      </c>
      <c r="T667" s="32" t="n">
        <f aca="false">(P667-O667)*S667</f>
        <v>996</v>
      </c>
      <c r="U667" s="418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479.36</v>
      </c>
      <c r="D668" s="126"/>
      <c r="E668" s="32" t="n">
        <f aca="false">F668+G668</f>
        <v>31.36</v>
      </c>
      <c r="F668" s="32" t="n">
        <f aca="false">0.04*T668</f>
        <v>17.92</v>
      </c>
      <c r="G668" s="32" t="n">
        <f aca="false">0.03*T668</f>
        <v>13.44</v>
      </c>
      <c r="H668" s="32" t="n">
        <f aca="false">T668</f>
        <v>448</v>
      </c>
      <c r="I668" s="32" t="n">
        <f aca="false">H668*0.5</f>
        <v>224</v>
      </c>
      <c r="J668" s="63"/>
      <c r="K668" s="63"/>
      <c r="L668" s="63"/>
      <c r="M668" s="63"/>
      <c r="N668" s="63"/>
      <c r="O668" s="126" t="n">
        <v>42900</v>
      </c>
      <c r="P668" s="126" t="n">
        <v>43348</v>
      </c>
      <c r="Q668" s="138"/>
      <c r="R668" s="139"/>
      <c r="S668" s="126" t="n">
        <v>1</v>
      </c>
      <c r="T668" s="32" t="n">
        <f aca="false">(P668-O668)*S668</f>
        <v>448</v>
      </c>
      <c r="U668" s="418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92.02</v>
      </c>
      <c r="D669" s="126"/>
      <c r="E669" s="32" t="n">
        <f aca="false">F669+G669</f>
        <v>6.02</v>
      </c>
      <c r="F669" s="32" t="n">
        <f aca="false">0.04*T669</f>
        <v>3.44</v>
      </c>
      <c r="G669" s="32" t="n">
        <f aca="false">0.03*T669</f>
        <v>2.58</v>
      </c>
      <c r="H669" s="32" t="n">
        <f aca="false">T669</f>
        <v>86</v>
      </c>
      <c r="I669" s="32" t="n">
        <f aca="false">H669*0.5</f>
        <v>43</v>
      </c>
      <c r="J669" s="63"/>
      <c r="K669" s="63"/>
      <c r="L669" s="63"/>
      <c r="M669" s="63"/>
      <c r="N669" s="63"/>
      <c r="O669" s="126" t="n">
        <v>9640</v>
      </c>
      <c r="P669" s="126" t="n">
        <v>9726</v>
      </c>
      <c r="Q669" s="138"/>
      <c r="R669" s="139"/>
      <c r="S669" s="126" t="n">
        <v>1</v>
      </c>
      <c r="T669" s="32" t="n">
        <f aca="false">(P669-O669)*S669</f>
        <v>86</v>
      </c>
      <c r="U669" s="418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9" t="s">
        <v>1057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418" t="s">
        <v>1058</v>
      </c>
      <c r="V670" s="39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681.59</v>
      </c>
      <c r="D671" s="126"/>
      <c r="E671" s="32" t="n">
        <f aca="false">F671+G671</f>
        <v>44.59</v>
      </c>
      <c r="F671" s="32" t="n">
        <f aca="false">0.04*T671</f>
        <v>25.48</v>
      </c>
      <c r="G671" s="32" t="n">
        <f aca="false">0.03*T671</f>
        <v>19.11</v>
      </c>
      <c r="H671" s="32" t="n">
        <f aca="false">T671</f>
        <v>637</v>
      </c>
      <c r="I671" s="32" t="n">
        <f aca="false">H671*0.5</f>
        <v>318.5</v>
      </c>
      <c r="J671" s="63"/>
      <c r="K671" s="63"/>
      <c r="L671" s="63"/>
      <c r="M671" s="63"/>
      <c r="N671" s="63"/>
      <c r="O671" s="126" t="n">
        <v>24937</v>
      </c>
      <c r="P671" s="126" t="n">
        <v>25574</v>
      </c>
      <c r="Q671" s="138"/>
      <c r="R671" s="139"/>
      <c r="S671" s="126" t="n">
        <v>1</v>
      </c>
      <c r="T671" s="32" t="n">
        <f aca="false">(P671-O671)*S671</f>
        <v>637</v>
      </c>
      <c r="U671" s="418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988.68</v>
      </c>
      <c r="D672" s="126"/>
      <c r="E672" s="32" t="n">
        <f aca="false">F672+G672</f>
        <v>64.68</v>
      </c>
      <c r="F672" s="32" t="n">
        <f aca="false">0.04*T672</f>
        <v>36.96</v>
      </c>
      <c r="G672" s="32" t="n">
        <f aca="false">0.03*T672</f>
        <v>27.72</v>
      </c>
      <c r="H672" s="32" t="n">
        <f aca="false">T672</f>
        <v>924</v>
      </c>
      <c r="I672" s="32" t="n">
        <f aca="false">H672*0.5</f>
        <v>462</v>
      </c>
      <c r="J672" s="63"/>
      <c r="K672" s="63"/>
      <c r="L672" s="63"/>
      <c r="M672" s="63"/>
      <c r="N672" s="63"/>
      <c r="O672" s="126" t="n">
        <v>14319</v>
      </c>
      <c r="P672" s="126" t="n">
        <v>15243</v>
      </c>
      <c r="Q672" s="138"/>
      <c r="R672" s="139"/>
      <c r="S672" s="126" t="n">
        <v>1</v>
      </c>
      <c r="T672" s="32" t="n">
        <f aca="false">(P672-O672)*S672</f>
        <v>924</v>
      </c>
      <c r="U672" s="418" t="s">
        <v>1061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916</v>
      </c>
      <c r="C673" s="32" t="n">
        <f aca="false">H673+E673</f>
        <v>274.99</v>
      </c>
      <c r="D673" s="126"/>
      <c r="E673" s="32" t="n">
        <f aca="false">F673+G673</f>
        <v>17.99</v>
      </c>
      <c r="F673" s="32" t="n">
        <f aca="false">0.04*T673</f>
        <v>10.28</v>
      </c>
      <c r="G673" s="32" t="n">
        <f aca="false">0.03*T673</f>
        <v>7.71</v>
      </c>
      <c r="H673" s="32" t="n">
        <f aca="false">T673</f>
        <v>257</v>
      </c>
      <c r="I673" s="32" t="n">
        <f aca="false">H673*0.5</f>
        <v>128.5</v>
      </c>
      <c r="J673" s="63"/>
      <c r="K673" s="63"/>
      <c r="L673" s="63"/>
      <c r="M673" s="63"/>
      <c r="N673" s="63"/>
      <c r="O673" s="126" t="n">
        <v>17358</v>
      </c>
      <c r="P673" s="126" t="n">
        <v>17615</v>
      </c>
      <c r="Q673" s="138"/>
      <c r="R673" s="139"/>
      <c r="S673" s="126" t="n">
        <v>1</v>
      </c>
      <c r="T673" s="32" t="n">
        <f aca="false">(P673-O673)*S673</f>
        <v>257</v>
      </c>
      <c r="U673" s="418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286.76</v>
      </c>
      <c r="D674" s="126"/>
      <c r="E674" s="32" t="n">
        <f aca="false">F674+G674</f>
        <v>18.76</v>
      </c>
      <c r="F674" s="32" t="n">
        <f aca="false">0.04*T674</f>
        <v>10.72</v>
      </c>
      <c r="G674" s="32" t="n">
        <f aca="false">0.03*T674</f>
        <v>8.04</v>
      </c>
      <c r="H674" s="32" t="n">
        <f aca="false">T674</f>
        <v>268</v>
      </c>
      <c r="I674" s="32" t="n">
        <f aca="false">H674*0.5</f>
        <v>134</v>
      </c>
      <c r="J674" s="63"/>
      <c r="K674" s="63"/>
      <c r="L674" s="63"/>
      <c r="M674" s="63"/>
      <c r="N674" s="63"/>
      <c r="O674" s="126" t="n">
        <v>46075</v>
      </c>
      <c r="P674" s="126" t="n">
        <v>46343</v>
      </c>
      <c r="Q674" s="138"/>
      <c r="R674" s="139"/>
      <c r="S674" s="126" t="n">
        <v>1</v>
      </c>
      <c r="T674" s="32" t="n">
        <f aca="false">(P674-O674)*S674</f>
        <v>268</v>
      </c>
      <c r="U674" s="418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361.66</v>
      </c>
      <c r="D675" s="126"/>
      <c r="E675" s="32" t="n">
        <f aca="false">F675+G675</f>
        <v>23.66</v>
      </c>
      <c r="F675" s="32" t="n">
        <f aca="false">0.04*T675</f>
        <v>13.52</v>
      </c>
      <c r="G675" s="32" t="n">
        <f aca="false">0.03*T675</f>
        <v>10.14</v>
      </c>
      <c r="H675" s="32" t="n">
        <f aca="false">T675</f>
        <v>338</v>
      </c>
      <c r="I675" s="32" t="n">
        <f aca="false">H675*0.5</f>
        <v>169</v>
      </c>
      <c r="J675" s="63"/>
      <c r="K675" s="63"/>
      <c r="L675" s="63"/>
      <c r="M675" s="63"/>
      <c r="N675" s="63"/>
      <c r="O675" s="126" t="n">
        <v>24773</v>
      </c>
      <c r="P675" s="126" t="n">
        <v>25111</v>
      </c>
      <c r="Q675" s="138"/>
      <c r="R675" s="139"/>
      <c r="S675" s="126" t="n">
        <v>1</v>
      </c>
      <c r="T675" s="32" t="n">
        <f aca="false">(P675-O675)*S675</f>
        <v>338</v>
      </c>
      <c r="U675" s="418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399.11</v>
      </c>
      <c r="D676" s="126"/>
      <c r="E676" s="32" t="n">
        <f aca="false">F676+G676</f>
        <v>26.11</v>
      </c>
      <c r="F676" s="32" t="n">
        <f aca="false">0.04*T676</f>
        <v>14.92</v>
      </c>
      <c r="G676" s="32" t="n">
        <f aca="false">0.03*T676</f>
        <v>11.19</v>
      </c>
      <c r="H676" s="32" t="n">
        <f aca="false">T676</f>
        <v>373</v>
      </c>
      <c r="I676" s="32" t="n">
        <f aca="false">H676*0.5</f>
        <v>186.5</v>
      </c>
      <c r="J676" s="63"/>
      <c r="K676" s="63"/>
      <c r="L676" s="63"/>
      <c r="M676" s="63"/>
      <c r="N676" s="63"/>
      <c r="O676" s="126" t="n">
        <v>36173</v>
      </c>
      <c r="P676" s="126" t="n">
        <v>36546</v>
      </c>
      <c r="Q676" s="138"/>
      <c r="R676" s="139"/>
      <c r="S676" s="126" t="n">
        <v>1</v>
      </c>
      <c r="T676" s="32" t="n">
        <f aca="false">(P676-O676)*S676</f>
        <v>373</v>
      </c>
      <c r="U676" s="418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9" t="s">
        <v>764</v>
      </c>
      <c r="C677" s="32" t="n">
        <f aca="false">H677+E677</f>
        <v>0</v>
      </c>
      <c r="D677" s="126"/>
      <c r="E677" s="32" t="n">
        <f aca="false">F677+G677</f>
        <v>0</v>
      </c>
      <c r="F677" s="32" t="n">
        <f aca="false">0.04*T677</f>
        <v>0</v>
      </c>
      <c r="G677" s="32" t="n">
        <f aca="false">0.03*T677</f>
        <v>0</v>
      </c>
      <c r="H677" s="32" t="n">
        <f aca="false">T677</f>
        <v>0</v>
      </c>
      <c r="I677" s="32" t="n">
        <f aca="false">H677*0.5</f>
        <v>0</v>
      </c>
      <c r="J677" s="63"/>
      <c r="K677" s="63"/>
      <c r="L677" s="63"/>
      <c r="M677" s="63"/>
      <c r="N677" s="63"/>
      <c r="O677" s="500" t="n">
        <v>66445</v>
      </c>
      <c r="P677" s="500" t="n">
        <v>66445</v>
      </c>
      <c r="Q677" s="138"/>
      <c r="R677" s="139"/>
      <c r="S677" s="126" t="n">
        <v>1</v>
      </c>
      <c r="T677" s="32" t="n">
        <f aca="false">(P677-O677)*S677</f>
        <v>0</v>
      </c>
      <c r="U677" s="418" t="s">
        <v>1066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950.16</v>
      </c>
      <c r="D678" s="126"/>
      <c r="E678" s="32" t="n">
        <f aca="false">F678+G678</f>
        <v>62.16</v>
      </c>
      <c r="F678" s="32" t="n">
        <f aca="false">0.04*T678</f>
        <v>35.52</v>
      </c>
      <c r="G678" s="32" t="n">
        <f aca="false">0.03*T678</f>
        <v>26.64</v>
      </c>
      <c r="H678" s="32" t="n">
        <f aca="false">T678</f>
        <v>888</v>
      </c>
      <c r="I678" s="32" t="n">
        <f aca="false">H678*0.5</f>
        <v>444</v>
      </c>
      <c r="J678" s="63"/>
      <c r="K678" s="63"/>
      <c r="L678" s="63"/>
      <c r="M678" s="63"/>
      <c r="N678" s="63"/>
      <c r="O678" s="126" t="n">
        <v>60945</v>
      </c>
      <c r="P678" s="126" t="n">
        <v>61833</v>
      </c>
      <c r="Q678" s="138"/>
      <c r="R678" s="139"/>
      <c r="S678" s="126" t="n">
        <v>1</v>
      </c>
      <c r="T678" s="32" t="n">
        <f aca="false">(P678-O678)*S678</f>
        <v>888</v>
      </c>
      <c r="U678" s="418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1292.56</v>
      </c>
      <c r="D679" s="32"/>
      <c r="E679" s="32" t="n">
        <f aca="false">F679+G679</f>
        <v>84.56</v>
      </c>
      <c r="F679" s="32" t="n">
        <f aca="false">0.04*H679</f>
        <v>48.32</v>
      </c>
      <c r="G679" s="32" t="n">
        <f aca="false">0.03*H679</f>
        <v>36.24</v>
      </c>
      <c r="H679" s="32" t="n">
        <f aca="false">T679</f>
        <v>1208</v>
      </c>
      <c r="I679" s="32" t="n">
        <f aca="false">0.5*C679</f>
        <v>646.28</v>
      </c>
      <c r="J679" s="35"/>
      <c r="K679" s="35"/>
      <c r="L679" s="35"/>
      <c r="M679" s="35"/>
      <c r="N679" s="35"/>
      <c r="O679" s="32" t="n">
        <v>76705</v>
      </c>
      <c r="P679" s="32" t="n">
        <v>77913</v>
      </c>
      <c r="Q679" s="36"/>
      <c r="R679" s="501"/>
      <c r="S679" s="32" t="n">
        <v>1</v>
      </c>
      <c r="T679" s="32" t="n">
        <f aca="false">(P679-O679)*S679</f>
        <v>1208</v>
      </c>
      <c r="U679" s="418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1098</v>
      </c>
      <c r="C680" s="32" t="n">
        <f aca="false">H680+E680</f>
        <v>1600.72</v>
      </c>
      <c r="D680" s="126"/>
      <c r="E680" s="32" t="n">
        <f aca="false">F680+G680</f>
        <v>104.72</v>
      </c>
      <c r="F680" s="32" t="n">
        <f aca="false">0.04*T680</f>
        <v>59.84</v>
      </c>
      <c r="G680" s="32" t="n">
        <f aca="false">0.03*T680</f>
        <v>44.88</v>
      </c>
      <c r="H680" s="32" t="n">
        <f aca="false">T680</f>
        <v>1496</v>
      </c>
      <c r="I680" s="32" t="n">
        <f aca="false">H680*0.5</f>
        <v>748</v>
      </c>
      <c r="J680" s="63"/>
      <c r="K680" s="63"/>
      <c r="L680" s="63"/>
      <c r="M680" s="63"/>
      <c r="N680" s="63"/>
      <c r="O680" s="126" t="n">
        <v>46237</v>
      </c>
      <c r="P680" s="126" t="n">
        <v>47733</v>
      </c>
      <c r="Q680" s="138"/>
      <c r="R680" s="139"/>
      <c r="S680" s="126" t="n">
        <v>1</v>
      </c>
      <c r="T680" s="32" t="n">
        <f aca="false">(P680-O680)*S680</f>
        <v>1496</v>
      </c>
      <c r="U680" s="418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624.88</v>
      </c>
      <c r="D681" s="126"/>
      <c r="E681" s="32" t="n">
        <f aca="false">F681+G681</f>
        <v>40.88</v>
      </c>
      <c r="F681" s="32" t="n">
        <f aca="false">0.04*T681</f>
        <v>23.36</v>
      </c>
      <c r="G681" s="32" t="n">
        <f aca="false">0.03*T681</f>
        <v>17.52</v>
      </c>
      <c r="H681" s="32" t="n">
        <f aca="false">T681</f>
        <v>584</v>
      </c>
      <c r="I681" s="32" t="n">
        <f aca="false">H681*0.5</f>
        <v>292</v>
      </c>
      <c r="J681" s="63"/>
      <c r="K681" s="63"/>
      <c r="L681" s="63"/>
      <c r="M681" s="63"/>
      <c r="N681" s="63"/>
      <c r="O681" s="126" t="n">
        <v>56994</v>
      </c>
      <c r="P681" s="126" t="n">
        <v>57578</v>
      </c>
      <c r="Q681" s="138"/>
      <c r="R681" s="139"/>
      <c r="S681" s="126" t="n">
        <v>1</v>
      </c>
      <c r="T681" s="32" t="n">
        <f aca="false">(P681-O681)*S681</f>
        <v>584</v>
      </c>
      <c r="U681" s="418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912.71</v>
      </c>
      <c r="D682" s="126"/>
      <c r="E682" s="32" t="n">
        <f aca="false">F682+G682</f>
        <v>59.71</v>
      </c>
      <c r="F682" s="32" t="n">
        <f aca="false">0.04*T682</f>
        <v>34.12</v>
      </c>
      <c r="G682" s="32" t="n">
        <f aca="false">0.03*T682</f>
        <v>25.59</v>
      </c>
      <c r="H682" s="32" t="n">
        <f aca="false">T682</f>
        <v>853</v>
      </c>
      <c r="I682" s="32" t="n">
        <f aca="false">H682*0.5</f>
        <v>426.5</v>
      </c>
      <c r="J682" s="63"/>
      <c r="K682" s="63"/>
      <c r="L682" s="63"/>
      <c r="M682" s="63"/>
      <c r="N682" s="63"/>
      <c r="O682" s="126" t="n">
        <v>180061</v>
      </c>
      <c r="P682" s="126" t="n">
        <v>180914</v>
      </c>
      <c r="Q682" s="138"/>
      <c r="R682" s="139"/>
      <c r="S682" s="126" t="n">
        <v>1</v>
      </c>
      <c r="T682" s="32" t="n">
        <f aca="false">(P682-O682)*S682</f>
        <v>853</v>
      </c>
      <c r="U682" s="418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592.78</v>
      </c>
      <c r="D683" s="126"/>
      <c r="E683" s="32" t="n">
        <f aca="false">F683+G683</f>
        <v>38.78</v>
      </c>
      <c r="F683" s="32" t="n">
        <f aca="false">0.04*T683</f>
        <v>22.16</v>
      </c>
      <c r="G683" s="32" t="n">
        <f aca="false">0.03*T683</f>
        <v>16.62</v>
      </c>
      <c r="H683" s="32" t="n">
        <f aca="false">T683</f>
        <v>554</v>
      </c>
      <c r="I683" s="32" t="n">
        <f aca="false">H683*0.5</f>
        <v>277</v>
      </c>
      <c r="J683" s="35"/>
      <c r="K683" s="35"/>
      <c r="L683" s="35"/>
      <c r="M683" s="35"/>
      <c r="N683" s="35"/>
      <c r="O683" s="32" t="n">
        <v>59166</v>
      </c>
      <c r="P683" s="32" t="n">
        <v>59720</v>
      </c>
      <c r="Q683" s="427"/>
      <c r="R683" s="139"/>
      <c r="S683" s="69" t="n">
        <v>1</v>
      </c>
      <c r="T683" s="32" t="n">
        <f aca="false">(P683-O683)*S683</f>
        <v>554</v>
      </c>
      <c r="U683" s="418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364.87</v>
      </c>
      <c r="D684" s="126"/>
      <c r="E684" s="32" t="n">
        <f aca="false">F684+G684</f>
        <v>23.87</v>
      </c>
      <c r="F684" s="32" t="n">
        <f aca="false">0.04*T684</f>
        <v>13.64</v>
      </c>
      <c r="G684" s="32" t="n">
        <f aca="false">0.03*T684</f>
        <v>10.23</v>
      </c>
      <c r="H684" s="32" t="n">
        <f aca="false">T684</f>
        <v>341</v>
      </c>
      <c r="I684" s="32" t="n">
        <f aca="false">H684*0.5</f>
        <v>170.5</v>
      </c>
      <c r="J684" s="35"/>
      <c r="K684" s="35"/>
      <c r="L684" s="35"/>
      <c r="M684" s="35"/>
      <c r="N684" s="35"/>
      <c r="O684" s="32" t="n">
        <v>34036</v>
      </c>
      <c r="P684" s="32" t="n">
        <v>34377</v>
      </c>
      <c r="Q684" s="427"/>
      <c r="R684" s="139"/>
      <c r="S684" s="69" t="n">
        <v>1</v>
      </c>
      <c r="T684" s="32" t="n">
        <f aca="false">(P684-O684)*S684</f>
        <v>341</v>
      </c>
      <c r="U684" s="418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354.17</v>
      </c>
      <c r="D685" s="126"/>
      <c r="E685" s="32" t="n">
        <f aca="false">F685+G685</f>
        <v>23.17</v>
      </c>
      <c r="F685" s="32" t="n">
        <f aca="false">0.04*T685</f>
        <v>13.24</v>
      </c>
      <c r="G685" s="32" t="n">
        <f aca="false">0.03*T685</f>
        <v>9.93</v>
      </c>
      <c r="H685" s="32" t="n">
        <f aca="false">T685</f>
        <v>331</v>
      </c>
      <c r="I685" s="32" t="n">
        <f aca="false">H685*0.5</f>
        <v>165.5</v>
      </c>
      <c r="J685" s="35"/>
      <c r="K685" s="35"/>
      <c r="L685" s="35"/>
      <c r="M685" s="35"/>
      <c r="N685" s="35"/>
      <c r="O685" s="32" t="n">
        <v>17425</v>
      </c>
      <c r="P685" s="32" t="n">
        <v>17756</v>
      </c>
      <c r="Q685" s="427"/>
      <c r="R685" s="139"/>
      <c r="S685" s="69" t="n">
        <v>1</v>
      </c>
      <c r="T685" s="32" t="n">
        <f aca="false">(P685-O685)*S685</f>
        <v>331</v>
      </c>
      <c r="U685" s="418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 t="s">
        <v>1076</v>
      </c>
      <c r="C686" s="32" t="n">
        <f aca="false">H686+E686</f>
        <v>1022.92</v>
      </c>
      <c r="D686" s="126"/>
      <c r="E686" s="32" t="n">
        <f aca="false">F686+G686</f>
        <v>66.92</v>
      </c>
      <c r="F686" s="32" t="n">
        <f aca="false">0.04*T686</f>
        <v>38.24</v>
      </c>
      <c r="G686" s="32" t="n">
        <f aca="false">0.03*T686</f>
        <v>28.68</v>
      </c>
      <c r="H686" s="32" t="n">
        <f aca="false">T686</f>
        <v>956</v>
      </c>
      <c r="I686" s="32" t="n">
        <f aca="false">H686*0.5</f>
        <v>478</v>
      </c>
      <c r="J686" s="35"/>
      <c r="K686" s="35"/>
      <c r="L686" s="35"/>
      <c r="M686" s="35"/>
      <c r="N686" s="35"/>
      <c r="O686" s="32" t="n">
        <v>244632</v>
      </c>
      <c r="P686" s="32" t="n">
        <v>245588</v>
      </c>
      <c r="Q686" s="427"/>
      <c r="R686" s="139"/>
      <c r="S686" s="69" t="n">
        <v>1</v>
      </c>
      <c r="T686" s="32" t="n">
        <f aca="false">(P686-O686)*S686</f>
        <v>956</v>
      </c>
      <c r="U686" s="418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41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41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44291</v>
      </c>
      <c r="P689" s="32" t="n">
        <v>44861</v>
      </c>
      <c r="Q689" s="427"/>
      <c r="R689" s="139"/>
      <c r="S689" s="69" t="n">
        <v>1</v>
      </c>
      <c r="T689" s="32" t="n">
        <f aca="false">(P689-O689)*S689</f>
        <v>570</v>
      </c>
      <c r="U689" s="418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9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27"/>
      <c r="R690" s="139"/>
      <c r="S690" s="69"/>
      <c r="T690" s="32"/>
      <c r="U690" s="41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27"/>
      <c r="R691" s="139"/>
      <c r="S691" s="69"/>
      <c r="T691" s="32"/>
      <c r="U691" s="41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3" t="s">
        <v>786</v>
      </c>
      <c r="C692" s="32" t="n">
        <f aca="false">H692+E692</f>
        <v>1907.81</v>
      </c>
      <c r="D692" s="126"/>
      <c r="E692" s="32" t="n">
        <f aca="false">F692+G692</f>
        <v>124.81</v>
      </c>
      <c r="F692" s="32" t="n">
        <f aca="false">0.04*T692</f>
        <v>71.32</v>
      </c>
      <c r="G692" s="32" t="n">
        <f aca="false">0.03*T692</f>
        <v>53.49</v>
      </c>
      <c r="H692" s="32" t="n">
        <f aca="false">T692</f>
        <v>1783</v>
      </c>
      <c r="I692" s="32" t="n">
        <f aca="false">H692*0.5</f>
        <v>891.5</v>
      </c>
      <c r="J692" s="35"/>
      <c r="K692" s="35"/>
      <c r="L692" s="35"/>
      <c r="M692" s="35"/>
      <c r="N692" s="35"/>
      <c r="O692" s="32" t="n">
        <v>27245</v>
      </c>
      <c r="P692" s="32" t="n">
        <v>29028</v>
      </c>
      <c r="Q692" s="427"/>
      <c r="R692" s="139"/>
      <c r="S692" s="69" t="n">
        <v>1</v>
      </c>
      <c r="T692" s="32" t="n">
        <f aca="false">(P692-O692)*S692</f>
        <v>1783</v>
      </c>
      <c r="U692" s="418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3"/>
      <c r="C693" s="32" t="n">
        <f aca="false">H693+E693</f>
        <v>1665.99</v>
      </c>
      <c r="D693" s="126"/>
      <c r="E693" s="32" t="n">
        <f aca="false">F693+G693</f>
        <v>108.99</v>
      </c>
      <c r="F693" s="32" t="n">
        <f aca="false">0.04*T693</f>
        <v>62.28</v>
      </c>
      <c r="G693" s="32" t="n">
        <f aca="false">0.03*T693</f>
        <v>46.71</v>
      </c>
      <c r="H693" s="32" t="n">
        <f aca="false">T693</f>
        <v>1557</v>
      </c>
      <c r="I693" s="32" t="n">
        <f aca="false">H693*0.5</f>
        <v>778.5</v>
      </c>
      <c r="J693" s="35"/>
      <c r="K693" s="35"/>
      <c r="L693" s="35"/>
      <c r="M693" s="35"/>
      <c r="N693" s="35"/>
      <c r="O693" s="32" t="n">
        <v>36408</v>
      </c>
      <c r="P693" s="32" t="n">
        <v>37965</v>
      </c>
      <c r="Q693" s="427"/>
      <c r="R693" s="139"/>
      <c r="S693" s="69" t="n">
        <v>1</v>
      </c>
      <c r="T693" s="32" t="n">
        <f aca="false">(P693-O693)*S693</f>
        <v>1557</v>
      </c>
      <c r="U693" s="418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10009.85</v>
      </c>
      <c r="D694" s="126"/>
      <c r="E694" s="32" t="n">
        <f aca="false">F694+G694</f>
        <v>654.85</v>
      </c>
      <c r="F694" s="32" t="n">
        <f aca="false">0.04*T694</f>
        <v>374.2</v>
      </c>
      <c r="G694" s="32" t="n">
        <f aca="false">0.03*T694</f>
        <v>280.65</v>
      </c>
      <c r="H694" s="32" t="n">
        <f aca="false">T694</f>
        <v>9355</v>
      </c>
      <c r="I694" s="32" t="n">
        <f aca="false">H694*0.5</f>
        <v>4677.5</v>
      </c>
      <c r="J694" s="35"/>
      <c r="K694" s="35"/>
      <c r="L694" s="35"/>
      <c r="M694" s="35"/>
      <c r="N694" s="35"/>
      <c r="O694" s="32" t="n">
        <v>109174</v>
      </c>
      <c r="P694" s="32" t="n">
        <v>118529</v>
      </c>
      <c r="Q694" s="427"/>
      <c r="R694" s="139"/>
      <c r="S694" s="69" t="n">
        <v>1</v>
      </c>
      <c r="T694" s="32" t="n">
        <f aca="false">(P694-O694)*S694</f>
        <v>9355</v>
      </c>
      <c r="U694" s="418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27"/>
      <c r="R695" s="139"/>
      <c r="S695" s="69"/>
      <c r="T695" s="32"/>
      <c r="U695" s="41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29.96</v>
      </c>
      <c r="D696" s="126"/>
      <c r="E696" s="32" t="n">
        <f aca="false">F696+G696</f>
        <v>1.96</v>
      </c>
      <c r="F696" s="32" t="n">
        <f aca="false">0.04*T696</f>
        <v>1.12</v>
      </c>
      <c r="G696" s="32" t="n">
        <f aca="false">0.03*T696</f>
        <v>0.84</v>
      </c>
      <c r="H696" s="32" t="n">
        <f aca="false">T696</f>
        <v>28</v>
      </c>
      <c r="I696" s="32" t="n">
        <f aca="false">H696*0.5</f>
        <v>14</v>
      </c>
      <c r="J696" s="35"/>
      <c r="K696" s="35"/>
      <c r="L696" s="35"/>
      <c r="M696" s="35"/>
      <c r="N696" s="35"/>
      <c r="O696" s="32" t="n">
        <v>65889</v>
      </c>
      <c r="P696" s="32" t="n">
        <v>66471</v>
      </c>
      <c r="Q696" s="427"/>
      <c r="R696" s="139"/>
      <c r="S696" s="69" t="n">
        <v>1</v>
      </c>
      <c r="T696" s="32" t="n">
        <f aca="false">(P696-O696)*S696-T683</f>
        <v>28</v>
      </c>
      <c r="U696" s="418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34511.78</v>
      </c>
      <c r="D706" s="465"/>
      <c r="E706" s="190"/>
      <c r="F706" s="190"/>
      <c r="G706" s="190"/>
      <c r="H706" s="190"/>
      <c r="I706" s="190" t="n">
        <f aca="false">SUM(I657:I691)</f>
        <v>9807.78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1450467.71088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262701.58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92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8241</v>
      </c>
      <c r="P719" s="32" t="n">
        <v>8333</v>
      </c>
      <c r="Q719" s="36"/>
      <c r="R719" s="474"/>
      <c r="S719" s="69" t="n">
        <v>1</v>
      </c>
      <c r="T719" s="32" t="n">
        <f aca="false">(P719-O719)*S719</f>
        <v>92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380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125000</v>
      </c>
      <c r="P720" s="32" t="n">
        <v>125380</v>
      </c>
      <c r="Q720" s="36"/>
      <c r="R720" s="474"/>
      <c r="S720" s="275" t="n">
        <v>1</v>
      </c>
      <c r="T720" s="32" t="n">
        <f aca="false">(P720-O720)*S720</f>
        <v>380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47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15027</v>
      </c>
      <c r="P721" s="32" t="n">
        <v>15074</v>
      </c>
      <c r="Q721" s="36"/>
      <c r="R721" s="474"/>
      <c r="S721" s="275" t="n">
        <v>1</v>
      </c>
      <c r="T721" s="32" t="n">
        <f aca="false">(P721-O721)*S721</f>
        <v>47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712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126" t="n">
        <v>91948</v>
      </c>
      <c r="P722" s="126" t="n">
        <v>92660</v>
      </c>
      <c r="Q722" s="36"/>
      <c r="R722" s="474"/>
      <c r="S722" s="275" t="n">
        <v>1</v>
      </c>
      <c r="T722" s="32" t="n">
        <f aca="false">(P722-O722)*S722</f>
        <v>712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98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51469</v>
      </c>
      <c r="P723" s="32" t="n">
        <v>51567</v>
      </c>
      <c r="Q723" s="36"/>
      <c r="R723" s="474"/>
      <c r="S723" s="69" t="n">
        <v>1</v>
      </c>
      <c r="T723" s="32" t="n">
        <f aca="false">(P723-O723)*S723</f>
        <v>98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1103</v>
      </c>
      <c r="C724" s="109" t="n">
        <f aca="false">T724</f>
        <v>1893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10741</v>
      </c>
      <c r="P724" s="32" t="n">
        <v>12634</v>
      </c>
      <c r="Q724" s="234"/>
      <c r="R724" s="235"/>
      <c r="S724" s="69" t="n">
        <v>1</v>
      </c>
      <c r="T724" s="32" t="n">
        <f aca="false">P724-O724</f>
        <v>1893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2842</v>
      </c>
      <c r="D726" s="148" t="n">
        <f aca="false">D720+D724</f>
        <v>380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1479144.78288</v>
      </c>
      <c r="D729" s="190" t="n">
        <f aca="false">D709+D726</f>
        <v>380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262701.58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48" colorId="64" zoomScale="40" zoomScaleNormal="40" zoomScalePageLayoutView="100" workbookViewId="0">
      <selection pane="topLeft" activeCell="AA45" activeCellId="0" sqref="AA4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18.57"/>
    <col collapsed="false" customWidth="true" hidden="false" outlineLevel="0" max="15" min="15" style="519" width="26.42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1182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720" t="s">
        <v>1128</v>
      </c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720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2311.2</v>
      </c>
      <c r="C33" s="393"/>
      <c r="D33" s="393" t="n">
        <f aca="false">E33+F33</f>
        <v>151.2</v>
      </c>
      <c r="E33" s="393" t="n">
        <f aca="false">0.04*G33</f>
        <v>86.4</v>
      </c>
      <c r="F33" s="393" t="n">
        <f aca="false">0.03*G33</f>
        <v>64.8</v>
      </c>
      <c r="G33" s="393" t="n">
        <f aca="false">S33</f>
        <v>2160</v>
      </c>
      <c r="H33" s="393" t="n">
        <f aca="false">0.6*B33</f>
        <v>1386.72</v>
      </c>
      <c r="I33" s="532"/>
      <c r="J33" s="532"/>
      <c r="K33" s="532"/>
      <c r="L33" s="532"/>
      <c r="M33" s="532"/>
      <c r="N33" s="393" t="n">
        <v>4832</v>
      </c>
      <c r="O33" s="393" t="n">
        <v>4886</v>
      </c>
      <c r="P33" s="390"/>
      <c r="Q33" s="392"/>
      <c r="R33" s="533" t="n">
        <v>40</v>
      </c>
      <c r="S33" s="393" t="n">
        <f aca="false">(O33-N33)*R33</f>
        <v>2160</v>
      </c>
      <c r="T33" s="721" t="s">
        <v>1129</v>
      </c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2867.6</v>
      </c>
      <c r="C34" s="393"/>
      <c r="D34" s="393" t="n">
        <f aca="false">E34+F34</f>
        <v>187.6</v>
      </c>
      <c r="E34" s="393" t="n">
        <f aca="false">0.04*G34</f>
        <v>107.2</v>
      </c>
      <c r="F34" s="393" t="n">
        <f aca="false">0.03*G34</f>
        <v>80.4</v>
      </c>
      <c r="G34" s="393" t="n">
        <f aca="false">S34</f>
        <v>2680</v>
      </c>
      <c r="H34" s="393" t="n">
        <f aca="false">0.6*B34</f>
        <v>1720.56</v>
      </c>
      <c r="I34" s="532"/>
      <c r="J34" s="532"/>
      <c r="K34" s="532"/>
      <c r="L34" s="532"/>
      <c r="M34" s="532"/>
      <c r="N34" s="393" t="n">
        <v>4441</v>
      </c>
      <c r="O34" s="393" t="n">
        <v>4508</v>
      </c>
      <c r="P34" s="390"/>
      <c r="Q34" s="392"/>
      <c r="R34" s="533" t="n">
        <v>40</v>
      </c>
      <c r="S34" s="393" t="n">
        <f aca="false">(O34-N34)*R34</f>
        <v>2680</v>
      </c>
      <c r="T34" s="721" t="s">
        <v>1130</v>
      </c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3466.8</v>
      </c>
      <c r="C35" s="393"/>
      <c r="D35" s="393" t="n">
        <f aca="false">E35+F35</f>
        <v>226.8</v>
      </c>
      <c r="E35" s="393" t="n">
        <f aca="false">0.04*G35</f>
        <v>129.6</v>
      </c>
      <c r="F35" s="393" t="n">
        <f aca="false">0.03*G35</f>
        <v>97.2</v>
      </c>
      <c r="G35" s="393" t="n">
        <f aca="false">S35</f>
        <v>3240</v>
      </c>
      <c r="H35" s="393" t="n">
        <f aca="false">0.6*B35</f>
        <v>2080.08</v>
      </c>
      <c r="I35" s="532"/>
      <c r="J35" s="532"/>
      <c r="K35" s="532"/>
      <c r="L35" s="532"/>
      <c r="M35" s="532"/>
      <c r="N35" s="393" t="n">
        <v>4941</v>
      </c>
      <c r="O35" s="393" t="n">
        <v>5022</v>
      </c>
      <c r="P35" s="390"/>
      <c r="Q35" s="392"/>
      <c r="R35" s="533" t="n">
        <v>40</v>
      </c>
      <c r="S35" s="393" t="n">
        <f aca="false">(O35-N35)*R35</f>
        <v>3240</v>
      </c>
      <c r="T35" s="721" t="s">
        <v>1131</v>
      </c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19474</v>
      </c>
      <c r="C36" s="393"/>
      <c r="D36" s="393" t="n">
        <f aca="false">E36+F36</f>
        <v>1274</v>
      </c>
      <c r="E36" s="393" t="n">
        <f aca="false">0.04*G36</f>
        <v>728</v>
      </c>
      <c r="F36" s="393" t="n">
        <f aca="false">0.03*G36</f>
        <v>546</v>
      </c>
      <c r="G36" s="393" t="n">
        <f aca="false">S36</f>
        <v>18200</v>
      </c>
      <c r="H36" s="393" t="n">
        <f aca="false">0.6*B36</f>
        <v>11684.4</v>
      </c>
      <c r="I36" s="532"/>
      <c r="J36" s="532"/>
      <c r="K36" s="532"/>
      <c r="L36" s="532"/>
      <c r="M36" s="532"/>
      <c r="N36" s="393" t="n">
        <v>16964</v>
      </c>
      <c r="O36" s="393" t="n">
        <v>17419</v>
      </c>
      <c r="P36" s="390"/>
      <c r="Q36" s="392"/>
      <c r="R36" s="533" t="n">
        <v>40</v>
      </c>
      <c r="S36" s="393" t="n">
        <f aca="false">(O36-N36)*R36</f>
        <v>18200</v>
      </c>
      <c r="T36" s="721" t="s">
        <v>1132</v>
      </c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2011.6</v>
      </c>
      <c r="C37" s="393"/>
      <c r="D37" s="393" t="n">
        <f aca="false">E37+F37</f>
        <v>131.6</v>
      </c>
      <c r="E37" s="393" t="n">
        <f aca="false">0.04*G37</f>
        <v>75.2</v>
      </c>
      <c r="F37" s="393" t="n">
        <f aca="false">0.03*G37</f>
        <v>56.4</v>
      </c>
      <c r="G37" s="393" t="n">
        <f aca="false">S37</f>
        <v>1880</v>
      </c>
      <c r="H37" s="393" t="n">
        <f aca="false">0.6*B37</f>
        <v>1206.96</v>
      </c>
      <c r="I37" s="532"/>
      <c r="J37" s="532"/>
      <c r="K37" s="532"/>
      <c r="L37" s="532"/>
      <c r="M37" s="532"/>
      <c r="N37" s="393" t="n">
        <v>6608</v>
      </c>
      <c r="O37" s="393" t="n">
        <v>6655</v>
      </c>
      <c r="P37" s="390"/>
      <c r="Q37" s="392"/>
      <c r="R37" s="533" t="n">
        <v>40</v>
      </c>
      <c r="S37" s="393" t="n">
        <f aca="false">(O37-N37)*R37</f>
        <v>1880</v>
      </c>
      <c r="T37" s="721" t="s">
        <v>1133</v>
      </c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353.1</v>
      </c>
      <c r="C38" s="393"/>
      <c r="D38" s="393" t="n">
        <f aca="false">E38+F38</f>
        <v>23.1</v>
      </c>
      <c r="E38" s="393" t="n">
        <f aca="false">0.04*G38</f>
        <v>13.2</v>
      </c>
      <c r="F38" s="393" t="n">
        <f aca="false">0.03*G38</f>
        <v>9.9</v>
      </c>
      <c r="G38" s="393" t="n">
        <f aca="false">S38</f>
        <v>330</v>
      </c>
      <c r="H38" s="393" t="n">
        <f aca="false">0.6*B38</f>
        <v>211.86</v>
      </c>
      <c r="I38" s="532"/>
      <c r="J38" s="532"/>
      <c r="K38" s="532"/>
      <c r="L38" s="532"/>
      <c r="M38" s="532"/>
      <c r="N38" s="393" t="n">
        <v>770</v>
      </c>
      <c r="O38" s="393" t="n">
        <v>781</v>
      </c>
      <c r="P38" s="390"/>
      <c r="Q38" s="392"/>
      <c r="R38" s="533" t="n">
        <v>30</v>
      </c>
      <c r="S38" s="393" t="n">
        <f aca="false">(O38-N38)*R38</f>
        <v>330</v>
      </c>
      <c r="T38" s="721" t="s">
        <v>1134</v>
      </c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2311.2</v>
      </c>
      <c r="C39" s="393"/>
      <c r="D39" s="393" t="n">
        <f aca="false">E39+F39</f>
        <v>151.2</v>
      </c>
      <c r="E39" s="393" t="n">
        <f aca="false">0.04*G39</f>
        <v>86.4</v>
      </c>
      <c r="F39" s="393" t="n">
        <f aca="false">0.03*G39</f>
        <v>64.8</v>
      </c>
      <c r="G39" s="393" t="n">
        <f aca="false">S39</f>
        <v>2160</v>
      </c>
      <c r="H39" s="393" t="n">
        <f aca="false">0.6*B39</f>
        <v>1386.72</v>
      </c>
      <c r="I39" s="532"/>
      <c r="J39" s="532"/>
      <c r="K39" s="532"/>
      <c r="L39" s="532"/>
      <c r="M39" s="532"/>
      <c r="N39" s="393" t="n">
        <v>4322</v>
      </c>
      <c r="O39" s="393" t="n">
        <v>4376</v>
      </c>
      <c r="P39" s="390"/>
      <c r="Q39" s="392"/>
      <c r="R39" s="533" t="n">
        <v>40</v>
      </c>
      <c r="S39" s="393" t="n">
        <f aca="false">(O39-N39)*R39</f>
        <v>2160</v>
      </c>
      <c r="T39" s="721" t="s">
        <v>1135</v>
      </c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3852</v>
      </c>
      <c r="C40" s="393"/>
      <c r="D40" s="393" t="n">
        <f aca="false">E40+F40</f>
        <v>252</v>
      </c>
      <c r="E40" s="393" t="n">
        <f aca="false">0.04*G40</f>
        <v>144</v>
      </c>
      <c r="F40" s="393" t="n">
        <f aca="false">0.03*G40</f>
        <v>108</v>
      </c>
      <c r="G40" s="393" t="n">
        <f aca="false">S40</f>
        <v>3600</v>
      </c>
      <c r="H40" s="393" t="n">
        <f aca="false">0.6*B40</f>
        <v>2311.2</v>
      </c>
      <c r="I40" s="532"/>
      <c r="J40" s="532"/>
      <c r="K40" s="532"/>
      <c r="L40" s="532"/>
      <c r="M40" s="532"/>
      <c r="N40" s="393" t="n">
        <v>5281</v>
      </c>
      <c r="O40" s="393" t="n">
        <v>5371</v>
      </c>
      <c r="P40" s="390"/>
      <c r="Q40" s="392"/>
      <c r="R40" s="533" t="n">
        <v>40</v>
      </c>
      <c r="S40" s="393" t="n">
        <f aca="false">(O40-N40)*R40</f>
        <v>3600</v>
      </c>
      <c r="T40" s="721" t="s">
        <v>1136</v>
      </c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3980.4</v>
      </c>
      <c r="C41" s="393"/>
      <c r="D41" s="393" t="n">
        <f aca="false">E41+F41</f>
        <v>260.4</v>
      </c>
      <c r="E41" s="393" t="n">
        <f aca="false">0.04*G41</f>
        <v>148.8</v>
      </c>
      <c r="F41" s="393" t="n">
        <f aca="false">0.03*G41</f>
        <v>111.6</v>
      </c>
      <c r="G41" s="393" t="n">
        <f aca="false">S41</f>
        <v>3720</v>
      </c>
      <c r="H41" s="393" t="n">
        <f aca="false">0.6*B41</f>
        <v>2388.24</v>
      </c>
      <c r="I41" s="532"/>
      <c r="J41" s="532"/>
      <c r="K41" s="532"/>
      <c r="L41" s="532"/>
      <c r="M41" s="532"/>
      <c r="N41" s="393" t="n">
        <v>8894</v>
      </c>
      <c r="O41" s="393" t="n">
        <v>8987</v>
      </c>
      <c r="P41" s="390"/>
      <c r="Q41" s="392"/>
      <c r="R41" s="533" t="n">
        <v>40</v>
      </c>
      <c r="S41" s="393" t="n">
        <f aca="false">(O41-N41)*R41</f>
        <v>3720</v>
      </c>
      <c r="T41" s="721" t="s">
        <v>1137</v>
      </c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1369.6</v>
      </c>
      <c r="C42" s="393"/>
      <c r="D42" s="393" t="n">
        <f aca="false">E42+F42</f>
        <v>89.6</v>
      </c>
      <c r="E42" s="393" t="n">
        <f aca="false">0.04*G42</f>
        <v>51.2</v>
      </c>
      <c r="F42" s="393" t="n">
        <f aca="false">0.03*G42</f>
        <v>38.4</v>
      </c>
      <c r="G42" s="393" t="n">
        <f aca="false">S42</f>
        <v>1280</v>
      </c>
      <c r="H42" s="393" t="n">
        <f aca="false">0.6*B42</f>
        <v>821.76</v>
      </c>
      <c r="I42" s="532"/>
      <c r="J42" s="532"/>
      <c r="K42" s="532"/>
      <c r="L42" s="532"/>
      <c r="M42" s="532"/>
      <c r="N42" s="393" t="n">
        <v>2103</v>
      </c>
      <c r="O42" s="393" t="n">
        <v>2135</v>
      </c>
      <c r="P42" s="390"/>
      <c r="Q42" s="392"/>
      <c r="R42" s="533" t="n">
        <v>40</v>
      </c>
      <c r="S42" s="393" t="n">
        <f aca="false">(O42-N42)*R42</f>
        <v>1280</v>
      </c>
      <c r="T42" s="721" t="s">
        <v>1138</v>
      </c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1326.8</v>
      </c>
      <c r="C43" s="393"/>
      <c r="D43" s="393" t="n">
        <f aca="false">E43+F43</f>
        <v>86.8</v>
      </c>
      <c r="E43" s="393" t="n">
        <f aca="false">0.04*G43</f>
        <v>49.6</v>
      </c>
      <c r="F43" s="393" t="n">
        <f aca="false">0.03*G43</f>
        <v>37.2</v>
      </c>
      <c r="G43" s="393" t="n">
        <f aca="false">S43</f>
        <v>1240</v>
      </c>
      <c r="H43" s="393" t="n">
        <f aca="false">0.6*B43</f>
        <v>796.08</v>
      </c>
      <c r="I43" s="532"/>
      <c r="J43" s="532"/>
      <c r="K43" s="532"/>
      <c r="L43" s="532"/>
      <c r="M43" s="532"/>
      <c r="N43" s="393" t="n">
        <v>1595</v>
      </c>
      <c r="O43" s="393" t="n">
        <v>1626</v>
      </c>
      <c r="P43" s="390"/>
      <c r="Q43" s="392"/>
      <c r="R43" s="533" t="n">
        <v>40</v>
      </c>
      <c r="S43" s="393" t="n">
        <f aca="false">(O43-N43)*R43</f>
        <v>1240</v>
      </c>
      <c r="T43" s="721" t="s">
        <v>1139</v>
      </c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9758.4</v>
      </c>
      <c r="C44" s="535"/>
      <c r="D44" s="535" t="n">
        <f aca="false">E44+F44</f>
        <v>638.4</v>
      </c>
      <c r="E44" s="535" t="n">
        <f aca="false">0.04*G44</f>
        <v>364.8</v>
      </c>
      <c r="F44" s="535" t="n">
        <f aca="false">0.03*G44</f>
        <v>273.6</v>
      </c>
      <c r="G44" s="535" t="n">
        <f aca="false">S44</f>
        <v>9120</v>
      </c>
      <c r="H44" s="535" t="n">
        <f aca="false">0.6*B44</f>
        <v>5855.04</v>
      </c>
      <c r="I44" s="536"/>
      <c r="J44" s="536"/>
      <c r="K44" s="536"/>
      <c r="L44" s="536"/>
      <c r="M44" s="536"/>
      <c r="N44" s="535" t="n">
        <v>28720</v>
      </c>
      <c r="O44" s="535" t="n">
        <v>28948</v>
      </c>
      <c r="P44" s="537"/>
      <c r="Q44" s="538"/>
      <c r="R44" s="539" t="n">
        <v>40</v>
      </c>
      <c r="S44" s="535" t="n">
        <f aca="false">(O44-N44)*R44</f>
        <v>9120</v>
      </c>
      <c r="T44" s="721" t="s">
        <v>1110</v>
      </c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18618</v>
      </c>
      <c r="C45" s="393"/>
      <c r="D45" s="393" t="n">
        <f aca="false">E45+F45</f>
        <v>1218</v>
      </c>
      <c r="E45" s="393" t="n">
        <f aca="false">0.04*G45</f>
        <v>696</v>
      </c>
      <c r="F45" s="393" t="n">
        <f aca="false">0.03*G45</f>
        <v>522</v>
      </c>
      <c r="G45" s="393" t="n">
        <f aca="false">S45</f>
        <v>17400</v>
      </c>
      <c r="H45" s="393" t="n">
        <f aca="false">0.6*B45</f>
        <v>11170.8</v>
      </c>
      <c r="I45" s="532"/>
      <c r="J45" s="532"/>
      <c r="K45" s="532"/>
      <c r="L45" s="532"/>
      <c r="M45" s="532"/>
      <c r="N45" s="393" t="n">
        <v>24712</v>
      </c>
      <c r="O45" s="393" t="n">
        <v>25147</v>
      </c>
      <c r="P45" s="390"/>
      <c r="Q45" s="392"/>
      <c r="R45" s="533" t="n">
        <v>40</v>
      </c>
      <c r="S45" s="393" t="n">
        <f aca="false">(O45-N45)*R45</f>
        <v>17400</v>
      </c>
      <c r="T45" s="721" t="s">
        <v>1140</v>
      </c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11855.6</v>
      </c>
      <c r="C46" s="393"/>
      <c r="D46" s="393" t="n">
        <f aca="false">E46+F46</f>
        <v>775.6</v>
      </c>
      <c r="E46" s="393" t="n">
        <f aca="false">0.04*G46</f>
        <v>443.2</v>
      </c>
      <c r="F46" s="393" t="n">
        <f aca="false">0.03*G46</f>
        <v>332.4</v>
      </c>
      <c r="G46" s="393" t="n">
        <f aca="false">S46</f>
        <v>11080</v>
      </c>
      <c r="H46" s="393" t="n">
        <f aca="false">0.6*B46</f>
        <v>7113.36</v>
      </c>
      <c r="I46" s="532"/>
      <c r="J46" s="532"/>
      <c r="K46" s="532"/>
      <c r="L46" s="532"/>
      <c r="M46" s="532"/>
      <c r="N46" s="393" t="n">
        <v>18667</v>
      </c>
      <c r="O46" s="393" t="n">
        <v>18944</v>
      </c>
      <c r="P46" s="390"/>
      <c r="Q46" s="392"/>
      <c r="R46" s="533" t="n">
        <v>40</v>
      </c>
      <c r="S46" s="393" t="n">
        <f aca="false">(O46-N46)*R46</f>
        <v>11080</v>
      </c>
      <c r="T46" s="721" t="s">
        <v>1141</v>
      </c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1583.6</v>
      </c>
      <c r="C47" s="393"/>
      <c r="D47" s="393" t="n">
        <f aca="false">E47+F47</f>
        <v>103.6</v>
      </c>
      <c r="E47" s="393" t="n">
        <f aca="false">0.04*G47</f>
        <v>59.2</v>
      </c>
      <c r="F47" s="393" t="n">
        <f aca="false">0.03*G47</f>
        <v>44.4</v>
      </c>
      <c r="G47" s="393" t="n">
        <f aca="false">S47</f>
        <v>1480</v>
      </c>
      <c r="H47" s="393" t="n">
        <f aca="false">0.6*B47</f>
        <v>950.16</v>
      </c>
      <c r="I47" s="532"/>
      <c r="J47" s="532"/>
      <c r="K47" s="532"/>
      <c r="L47" s="532"/>
      <c r="M47" s="532"/>
      <c r="N47" s="393" t="n">
        <v>2751</v>
      </c>
      <c r="O47" s="393" t="n">
        <v>2788</v>
      </c>
      <c r="P47" s="390"/>
      <c r="Q47" s="392"/>
      <c r="R47" s="533" t="n">
        <v>40</v>
      </c>
      <c r="S47" s="393" t="n">
        <f aca="false">(O47-N47)*R47</f>
        <v>1480</v>
      </c>
      <c r="T47" s="721" t="s">
        <v>1142</v>
      </c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721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27285</v>
      </c>
      <c r="C49" s="393"/>
      <c r="D49" s="393" t="n">
        <f aca="false">E49+F49</f>
        <v>1785</v>
      </c>
      <c r="E49" s="393" t="n">
        <f aca="false">0.04*G49</f>
        <v>1020</v>
      </c>
      <c r="F49" s="393" t="n">
        <f aca="false">0.03*G49</f>
        <v>765</v>
      </c>
      <c r="G49" s="393" t="n">
        <f aca="false">S49</f>
        <v>25500</v>
      </c>
      <c r="H49" s="393" t="n">
        <f aca="false">0.6*B49</f>
        <v>16371</v>
      </c>
      <c r="I49" s="532"/>
      <c r="J49" s="532"/>
      <c r="K49" s="532"/>
      <c r="L49" s="532"/>
      <c r="M49" s="532"/>
      <c r="N49" s="393" t="n">
        <v>26395</v>
      </c>
      <c r="O49" s="393" t="n">
        <v>26820</v>
      </c>
      <c r="P49" s="390"/>
      <c r="Q49" s="392"/>
      <c r="R49" s="533" t="n">
        <v>60</v>
      </c>
      <c r="S49" s="393" t="n">
        <f aca="false">(O49-N49)*R49</f>
        <v>25500</v>
      </c>
      <c r="T49" s="721" t="s">
        <v>1143</v>
      </c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2953.2</v>
      </c>
      <c r="C50" s="393"/>
      <c r="D50" s="393" t="n">
        <f aca="false">E50+F50</f>
        <v>193.2</v>
      </c>
      <c r="E50" s="393" t="n">
        <f aca="false">0.04*G50</f>
        <v>110.4</v>
      </c>
      <c r="F50" s="393" t="n">
        <f aca="false">0.03*G50</f>
        <v>82.8</v>
      </c>
      <c r="G50" s="393" t="n">
        <f aca="false">S50</f>
        <v>2760</v>
      </c>
      <c r="H50" s="393" t="n">
        <f aca="false">0.6*B50</f>
        <v>1771.92</v>
      </c>
      <c r="I50" s="532"/>
      <c r="J50" s="532"/>
      <c r="K50" s="532"/>
      <c r="L50" s="532"/>
      <c r="M50" s="532"/>
      <c r="N50" s="393" t="n">
        <v>3454</v>
      </c>
      <c r="O50" s="393" t="n">
        <v>3523</v>
      </c>
      <c r="P50" s="390"/>
      <c r="Q50" s="392"/>
      <c r="R50" s="533" t="n">
        <v>40</v>
      </c>
      <c r="S50" s="393" t="n">
        <f aca="false">(O50-N50)*R50</f>
        <v>2760</v>
      </c>
      <c r="T50" s="721" t="s">
        <v>1144</v>
      </c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2054.4</v>
      </c>
      <c r="C51" s="393"/>
      <c r="D51" s="393" t="n">
        <f aca="false">E51+F51</f>
        <v>134.4</v>
      </c>
      <c r="E51" s="393" t="n">
        <f aca="false">0.04*G51</f>
        <v>76.8</v>
      </c>
      <c r="F51" s="393" t="n">
        <f aca="false">0.03*G51</f>
        <v>57.6</v>
      </c>
      <c r="G51" s="393" t="n">
        <f aca="false">S51</f>
        <v>1920</v>
      </c>
      <c r="H51" s="393" t="n">
        <f aca="false">0.6*B51</f>
        <v>1232.64</v>
      </c>
      <c r="I51" s="532"/>
      <c r="J51" s="532"/>
      <c r="K51" s="532"/>
      <c r="L51" s="532"/>
      <c r="M51" s="532"/>
      <c r="N51" s="393" t="n">
        <v>2697</v>
      </c>
      <c r="O51" s="393" t="n">
        <v>2745</v>
      </c>
      <c r="P51" s="390"/>
      <c r="Q51" s="392"/>
      <c r="R51" s="533" t="n">
        <v>40</v>
      </c>
      <c r="S51" s="393" t="n">
        <f aca="false">(O51-N51)*R51</f>
        <v>1920</v>
      </c>
      <c r="T51" s="721" t="s">
        <v>1145</v>
      </c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1369.6</v>
      </c>
      <c r="C52" s="393"/>
      <c r="D52" s="393" t="n">
        <f aca="false">E52+F52</f>
        <v>89.6</v>
      </c>
      <c r="E52" s="393" t="n">
        <f aca="false">0.04*G52</f>
        <v>51.2</v>
      </c>
      <c r="F52" s="393" t="n">
        <f aca="false">0.03*G52</f>
        <v>38.4</v>
      </c>
      <c r="G52" s="393" t="n">
        <f aca="false">S52</f>
        <v>1280</v>
      </c>
      <c r="H52" s="393" t="n">
        <f aca="false">0.6*B52</f>
        <v>821.76</v>
      </c>
      <c r="I52" s="532"/>
      <c r="J52" s="532"/>
      <c r="K52" s="532"/>
      <c r="L52" s="532"/>
      <c r="M52" s="532"/>
      <c r="N52" s="393" t="n">
        <v>5399</v>
      </c>
      <c r="O52" s="393" t="n">
        <v>5431</v>
      </c>
      <c r="P52" s="390"/>
      <c r="Q52" s="392"/>
      <c r="R52" s="533" t="n">
        <v>40</v>
      </c>
      <c r="S52" s="393" t="n">
        <f aca="false">(O52-N52)*R52</f>
        <v>1280</v>
      </c>
      <c r="T52" s="721" t="s">
        <v>1146</v>
      </c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14423.6</v>
      </c>
      <c r="C53" s="393"/>
      <c r="D53" s="393" t="n">
        <f aca="false">E53+F53</f>
        <v>943.6</v>
      </c>
      <c r="E53" s="393" t="n">
        <f aca="false">0.04*G53</f>
        <v>539.2</v>
      </c>
      <c r="F53" s="393" t="n">
        <f aca="false">0.03*G53</f>
        <v>404.4</v>
      </c>
      <c r="G53" s="393" t="n">
        <f aca="false">S53</f>
        <v>13480</v>
      </c>
      <c r="H53" s="393" t="n">
        <f aca="false">0.6*B53</f>
        <v>8654.16</v>
      </c>
      <c r="I53" s="532"/>
      <c r="J53" s="532"/>
      <c r="K53" s="532"/>
      <c r="L53" s="532"/>
      <c r="M53" s="532"/>
      <c r="N53" s="393" t="n">
        <v>30834</v>
      </c>
      <c r="O53" s="393" t="n">
        <v>31171</v>
      </c>
      <c r="P53" s="390"/>
      <c r="Q53" s="392"/>
      <c r="R53" s="533" t="n">
        <v>40</v>
      </c>
      <c r="S53" s="393" t="n">
        <f aca="false">(O53-N53)*R53</f>
        <v>13480</v>
      </c>
      <c r="T53" s="721" t="s">
        <v>1147</v>
      </c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8902.4</v>
      </c>
      <c r="C54" s="393"/>
      <c r="D54" s="393" t="n">
        <f aca="false">E54+F54</f>
        <v>582.4</v>
      </c>
      <c r="E54" s="393" t="n">
        <f aca="false">0.04*G54</f>
        <v>332.8</v>
      </c>
      <c r="F54" s="393" t="n">
        <f aca="false">0.03*G54</f>
        <v>249.6</v>
      </c>
      <c r="G54" s="393" t="n">
        <f aca="false">S54</f>
        <v>8320</v>
      </c>
      <c r="H54" s="393" t="n">
        <f aca="false">0.6*B54</f>
        <v>5341.44</v>
      </c>
      <c r="I54" s="532"/>
      <c r="J54" s="532"/>
      <c r="K54" s="532"/>
      <c r="L54" s="532"/>
      <c r="M54" s="532"/>
      <c r="N54" s="393" t="n">
        <v>9940</v>
      </c>
      <c r="O54" s="393" t="n">
        <v>10148</v>
      </c>
      <c r="P54" s="390"/>
      <c r="Q54" s="392"/>
      <c r="R54" s="533" t="n">
        <v>40</v>
      </c>
      <c r="S54" s="393" t="n">
        <f aca="false">(O54-N54)*R54</f>
        <v>8320</v>
      </c>
      <c r="T54" s="721" t="s">
        <v>1148</v>
      </c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1326.8</v>
      </c>
      <c r="C55" s="393"/>
      <c r="D55" s="393" t="n">
        <f aca="false">E55+F55</f>
        <v>86.8</v>
      </c>
      <c r="E55" s="393" t="n">
        <f aca="false">0.04*G55</f>
        <v>49.6</v>
      </c>
      <c r="F55" s="393" t="n">
        <f aca="false">0.03*G55</f>
        <v>37.2</v>
      </c>
      <c r="G55" s="393" t="n">
        <f aca="false">S55</f>
        <v>1240</v>
      </c>
      <c r="H55" s="393" t="n">
        <f aca="false">0.6*B55</f>
        <v>796.08</v>
      </c>
      <c r="I55" s="532"/>
      <c r="J55" s="532"/>
      <c r="K55" s="532"/>
      <c r="L55" s="532"/>
      <c r="M55" s="532"/>
      <c r="N55" s="393" t="n">
        <v>2186</v>
      </c>
      <c r="O55" s="393" t="n">
        <v>2217</v>
      </c>
      <c r="P55" s="390"/>
      <c r="Q55" s="392"/>
      <c r="R55" s="533" t="n">
        <v>40</v>
      </c>
      <c r="S55" s="393" t="n">
        <f aca="false">(O55-N55)*R55</f>
        <v>1240</v>
      </c>
      <c r="T55" s="721" t="s">
        <v>1149</v>
      </c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36251.6</v>
      </c>
      <c r="C56" s="393"/>
      <c r="D56" s="393" t="n">
        <f aca="false">E56+F56</f>
        <v>2371.6</v>
      </c>
      <c r="E56" s="393" t="n">
        <f aca="false">0.04*G56</f>
        <v>1355.2</v>
      </c>
      <c r="F56" s="393" t="n">
        <f aca="false">0.03*G56</f>
        <v>1016.4</v>
      </c>
      <c r="G56" s="393" t="n">
        <f aca="false">S56</f>
        <v>33880</v>
      </c>
      <c r="H56" s="393" t="n">
        <f aca="false">0.6*B56</f>
        <v>21750.96</v>
      </c>
      <c r="I56" s="532"/>
      <c r="J56" s="532"/>
      <c r="K56" s="532"/>
      <c r="L56" s="532"/>
      <c r="M56" s="532"/>
      <c r="N56" s="393" t="n">
        <v>44222</v>
      </c>
      <c r="O56" s="393" t="n">
        <v>45069</v>
      </c>
      <c r="P56" s="390"/>
      <c r="Q56" s="392"/>
      <c r="R56" s="533" t="n">
        <v>40</v>
      </c>
      <c r="S56" s="393" t="n">
        <f aca="false">(O56-N56)*R56</f>
        <v>33880</v>
      </c>
      <c r="T56" s="721" t="s">
        <v>1150</v>
      </c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13567.6</v>
      </c>
      <c r="C57" s="393"/>
      <c r="D57" s="393" t="n">
        <f aca="false">E57+F57</f>
        <v>887.6</v>
      </c>
      <c r="E57" s="393" t="n">
        <f aca="false">0.04*G57</f>
        <v>507.2</v>
      </c>
      <c r="F57" s="393" t="n">
        <f aca="false">0.03*G57</f>
        <v>380.4</v>
      </c>
      <c r="G57" s="393" t="n">
        <f aca="false">S57</f>
        <v>12680</v>
      </c>
      <c r="H57" s="393" t="n">
        <f aca="false">0.6*B57</f>
        <v>8140.56</v>
      </c>
      <c r="I57" s="532"/>
      <c r="J57" s="532"/>
      <c r="K57" s="532"/>
      <c r="L57" s="532"/>
      <c r="M57" s="532"/>
      <c r="N57" s="393" t="n">
        <v>12570</v>
      </c>
      <c r="O57" s="393" t="n">
        <v>12887</v>
      </c>
      <c r="P57" s="390"/>
      <c r="Q57" s="392"/>
      <c r="R57" s="533" t="n">
        <v>40</v>
      </c>
      <c r="S57" s="393" t="n">
        <f aca="false">(O57-N57)*R57</f>
        <v>12680</v>
      </c>
      <c r="T57" s="721" t="s">
        <v>1151</v>
      </c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721" t="s">
        <v>1152</v>
      </c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6248.8</v>
      </c>
      <c r="C59" s="540"/>
      <c r="D59" s="540" t="n">
        <f aca="false">E59+F59</f>
        <v>408.8</v>
      </c>
      <c r="E59" s="540" t="n">
        <f aca="false">0.04*G59</f>
        <v>233.6</v>
      </c>
      <c r="F59" s="540" t="n">
        <f aca="false">0.03*G59</f>
        <v>175.2</v>
      </c>
      <c r="G59" s="540" t="n">
        <f aca="false">S59</f>
        <v>5840</v>
      </c>
      <c r="H59" s="540" t="n">
        <f aca="false">0.6*B59</f>
        <v>3749.28</v>
      </c>
      <c r="I59" s="532"/>
      <c r="J59" s="532"/>
      <c r="K59" s="532"/>
      <c r="L59" s="532"/>
      <c r="M59" s="532"/>
      <c r="N59" s="540" t="n">
        <v>1670</v>
      </c>
      <c r="O59" s="540" t="n">
        <v>1816</v>
      </c>
      <c r="P59" s="390"/>
      <c r="Q59" s="541"/>
      <c r="R59" s="542" t="n">
        <v>40</v>
      </c>
      <c r="S59" s="540" t="n">
        <f aca="false">(O59-N59)*R59</f>
        <v>5840</v>
      </c>
      <c r="T59" s="721" t="s">
        <v>1153</v>
      </c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4815</v>
      </c>
      <c r="C60" s="393"/>
      <c r="D60" s="393" t="n">
        <f aca="false">E60+F60</f>
        <v>315</v>
      </c>
      <c r="E60" s="393" t="n">
        <f aca="false">0.04*G60</f>
        <v>180</v>
      </c>
      <c r="F60" s="393" t="n">
        <f aca="false">0.03*G60</f>
        <v>135</v>
      </c>
      <c r="G60" s="393" t="n">
        <f aca="false">S60</f>
        <v>4500</v>
      </c>
      <c r="H60" s="393" t="n">
        <f aca="false">0.6*B60</f>
        <v>2889</v>
      </c>
      <c r="I60" s="543"/>
      <c r="J60" s="543"/>
      <c r="K60" s="543"/>
      <c r="L60" s="543"/>
      <c r="M60" s="543"/>
      <c r="N60" s="393" t="n">
        <v>2137</v>
      </c>
      <c r="O60" s="393" t="n">
        <v>2287</v>
      </c>
      <c r="P60" s="544"/>
      <c r="Q60" s="392"/>
      <c r="R60" s="533" t="n">
        <v>30</v>
      </c>
      <c r="S60" s="393" t="n">
        <f aca="false">(O60-N60)*R60</f>
        <v>4500</v>
      </c>
      <c r="T60" s="721" t="s">
        <v>1154</v>
      </c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2291</v>
      </c>
      <c r="C61" s="207"/>
      <c r="D61" s="206" t="n">
        <f aca="false">E61+F61</f>
        <v>160.37</v>
      </c>
      <c r="E61" s="206" t="n">
        <f aca="false">0.04*G61</f>
        <v>91.64</v>
      </c>
      <c r="F61" s="206" t="n">
        <f aca="false">0.03*G61</f>
        <v>68.73</v>
      </c>
      <c r="G61" s="207" t="n">
        <f aca="false">S61</f>
        <v>2291</v>
      </c>
      <c r="H61" s="546" t="n">
        <f aca="false">B61*0.4</f>
        <v>916.4</v>
      </c>
      <c r="I61" s="216"/>
      <c r="J61" s="216"/>
      <c r="K61" s="216"/>
      <c r="L61" s="216"/>
      <c r="M61" s="216"/>
      <c r="N61" s="207" t="n">
        <v>13257</v>
      </c>
      <c r="O61" s="207" t="n">
        <v>15548</v>
      </c>
      <c r="P61" s="547"/>
      <c r="Q61" s="548"/>
      <c r="R61" s="548" t="n">
        <v>1</v>
      </c>
      <c r="S61" s="207" t="n">
        <f aca="false">(O61-N61)*R61</f>
        <v>2291</v>
      </c>
      <c r="T61" s="721" t="s">
        <v>1155</v>
      </c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196870.5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722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723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791</v>
      </c>
      <c r="C64" s="207"/>
      <c r="D64" s="206" t="n">
        <f aca="false">E64+F64</f>
        <v>55.37</v>
      </c>
      <c r="E64" s="206" t="n">
        <f aca="false">0.04*G64</f>
        <v>31.64</v>
      </c>
      <c r="F64" s="206" t="n">
        <f aca="false">0.03*G64</f>
        <v>23.73</v>
      </c>
      <c r="G64" s="207" t="n">
        <f aca="false">S64</f>
        <v>791</v>
      </c>
      <c r="H64" s="546" t="n">
        <f aca="false">B64*0.4</f>
        <v>316.4</v>
      </c>
      <c r="I64" s="216"/>
      <c r="J64" s="216"/>
      <c r="K64" s="216"/>
      <c r="L64" s="216"/>
      <c r="M64" s="216"/>
      <c r="N64" s="207" t="n">
        <v>24559</v>
      </c>
      <c r="O64" s="207" t="n">
        <v>25350</v>
      </c>
      <c r="P64" s="547"/>
      <c r="Q64" s="548"/>
      <c r="R64" s="548" t="n">
        <v>1</v>
      </c>
      <c r="S64" s="207" t="n">
        <f aca="false">(O64-N64)*R64</f>
        <v>791</v>
      </c>
      <c r="T64" s="721" t="s">
        <v>1156</v>
      </c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568709.279999998</v>
      </c>
      <c r="C65" s="389"/>
      <c r="D65" s="389" t="n">
        <f aca="false">E65+F65</f>
        <v>37205.2799999999</v>
      </c>
      <c r="E65" s="389" t="n">
        <f aca="false">0.04*G65</f>
        <v>21260.1599999999</v>
      </c>
      <c r="F65" s="389" t="n">
        <f aca="false">0.03*G65</f>
        <v>15945.1199999999</v>
      </c>
      <c r="G65" s="389" t="n">
        <f aca="false">(S65+S66)</f>
        <v>531503.999999998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81177.41</v>
      </c>
      <c r="O65" s="391" t="n">
        <v>82082.4</v>
      </c>
      <c r="P65" s="390"/>
      <c r="Q65" s="392" t="s">
        <v>835</v>
      </c>
      <c r="R65" s="389" t="n">
        <v>300</v>
      </c>
      <c r="S65" s="393" t="n">
        <f aca="false">(O65-N65)*R65</f>
        <v>271496.999999997</v>
      </c>
      <c r="T65" s="724" t="s">
        <v>1157</v>
      </c>
      <c r="U65" s="725"/>
      <c r="V65" s="725"/>
      <c r="W65" s="725"/>
      <c r="X65" s="725"/>
      <c r="Y65" s="725"/>
      <c r="Z65" s="725"/>
      <c r="AA65" s="725"/>
      <c r="AB65" s="725"/>
      <c r="AC65" s="725"/>
      <c r="AD65" s="725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75234.91</v>
      </c>
      <c r="O66" s="391" t="n">
        <v>76101.6</v>
      </c>
      <c r="P66" s="390"/>
      <c r="Q66" s="392" t="s">
        <v>835</v>
      </c>
      <c r="R66" s="389" t="n">
        <v>300</v>
      </c>
      <c r="S66" s="393" t="n">
        <f aca="false">(O66-N66)*R66</f>
        <v>260007.000000001</v>
      </c>
      <c r="T66" s="721" t="s">
        <v>1158</v>
      </c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B65-(B62+B44+B86+'Июнь 2021'!C328)</f>
        <v>215224.275999998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9915</v>
      </c>
      <c r="C78" s="207"/>
      <c r="D78" s="206" t="n">
        <f aca="false">E78+F78</f>
        <v>694.05</v>
      </c>
      <c r="E78" s="206" t="n">
        <f aca="false">0.04*G78</f>
        <v>396.6</v>
      </c>
      <c r="F78" s="206" t="n">
        <f aca="false">0.03*G78</f>
        <v>297.45</v>
      </c>
      <c r="G78" s="207" t="n">
        <f aca="false">S78</f>
        <v>9915</v>
      </c>
      <c r="H78" s="546" t="n">
        <f aca="false">B78*0.4</f>
        <v>3966</v>
      </c>
      <c r="I78" s="216"/>
      <c r="J78" s="216"/>
      <c r="K78" s="216"/>
      <c r="L78" s="216"/>
      <c r="M78" s="216"/>
      <c r="N78" s="148" t="n">
        <v>129603</v>
      </c>
      <c r="O78" s="32" t="n">
        <v>139518</v>
      </c>
      <c r="P78" s="466"/>
      <c r="Q78" s="498"/>
      <c r="R78" s="498" t="n">
        <v>1</v>
      </c>
      <c r="S78" s="149" t="n">
        <f aca="false">(O78-N78)*R78</f>
        <v>9915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2642.9</v>
      </c>
      <c r="C79" s="206"/>
      <c r="D79" s="206" t="n">
        <f aca="false">E79+F79</f>
        <v>172.9</v>
      </c>
      <c r="E79" s="206" t="n">
        <f aca="false">0.04*G79</f>
        <v>98.8</v>
      </c>
      <c r="F79" s="206" t="n">
        <f aca="false">0.03*G79</f>
        <v>74.1</v>
      </c>
      <c r="G79" s="206" t="n">
        <f aca="false">S79</f>
        <v>2470</v>
      </c>
      <c r="H79" s="206" t="n">
        <f aca="false">0.6*B79</f>
        <v>1585.74</v>
      </c>
      <c r="I79" s="208"/>
      <c r="J79" s="208"/>
      <c r="K79" s="208"/>
      <c r="L79" s="208"/>
      <c r="M79" s="208" t="s">
        <v>170</v>
      </c>
      <c r="N79" s="148" t="n">
        <v>44725</v>
      </c>
      <c r="O79" s="32" t="n">
        <v>47195</v>
      </c>
      <c r="P79" s="204"/>
      <c r="Q79" s="276"/>
      <c r="R79" s="239" t="n">
        <v>1</v>
      </c>
      <c r="S79" s="148" t="n">
        <f aca="false">(O79-N79)*R79</f>
        <v>2470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1661.71</v>
      </c>
      <c r="C80" s="329"/>
      <c r="D80" s="329" t="n">
        <f aca="false">E80+F80</f>
        <v>108.71</v>
      </c>
      <c r="E80" s="329" t="n">
        <f aca="false">0.04*G80</f>
        <v>62.12</v>
      </c>
      <c r="F80" s="329" t="n">
        <f aca="false">0.03*G80</f>
        <v>46.59</v>
      </c>
      <c r="G80" s="329" t="n">
        <f aca="false">S80</f>
        <v>1553</v>
      </c>
      <c r="H80" s="329"/>
      <c r="I80" s="208"/>
      <c r="J80" s="208"/>
      <c r="K80" s="208"/>
      <c r="L80" s="208"/>
      <c r="M80" s="208" t="s">
        <v>340</v>
      </c>
      <c r="N80" s="194" t="n">
        <v>35671</v>
      </c>
      <c r="O80" s="40" t="n">
        <v>37224</v>
      </c>
      <c r="P80" s="237"/>
      <c r="Q80" s="561"/>
      <c r="R80" s="194" t="n">
        <v>1</v>
      </c>
      <c r="S80" s="148" t="n">
        <f aca="false">(O80-N80)*R80</f>
        <v>1553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284.62</v>
      </c>
      <c r="C82" s="329"/>
      <c r="D82" s="329" t="n">
        <f aca="false">E82+F82</f>
        <v>18.62</v>
      </c>
      <c r="E82" s="329" t="n">
        <f aca="false">0.04*G82</f>
        <v>10.64</v>
      </c>
      <c r="F82" s="329" t="n">
        <f aca="false">0.03*G82</f>
        <v>7.98</v>
      </c>
      <c r="G82" s="329" t="n">
        <f aca="false">S82</f>
        <v>266</v>
      </c>
      <c r="H82" s="329"/>
      <c r="I82" s="208"/>
      <c r="J82" s="208"/>
      <c r="K82" s="208"/>
      <c r="L82" s="208"/>
      <c r="M82" s="208" t="s">
        <v>340</v>
      </c>
      <c r="N82" s="194" t="n">
        <v>5838</v>
      </c>
      <c r="O82" s="40" t="n">
        <v>6104</v>
      </c>
      <c r="P82" s="237"/>
      <c r="Q82" s="561"/>
      <c r="R82" s="194" t="n">
        <v>1</v>
      </c>
      <c r="S82" s="194" t="n">
        <f aca="false">O82-N82</f>
        <v>266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1223.01</v>
      </c>
      <c r="C83" s="206"/>
      <c r="D83" s="206" t="n">
        <f aca="false">E83+F83</f>
        <v>80.01</v>
      </c>
      <c r="E83" s="206" t="n">
        <f aca="false">0.04*G83</f>
        <v>45.72</v>
      </c>
      <c r="F83" s="206" t="n">
        <f aca="false">0.03*G83</f>
        <v>34.29</v>
      </c>
      <c r="G83" s="206" t="n">
        <f aca="false">S83</f>
        <v>1143</v>
      </c>
      <c r="H83" s="206" t="n">
        <f aca="false">0.6*B83</f>
        <v>733.806</v>
      </c>
      <c r="I83" s="208"/>
      <c r="J83" s="208"/>
      <c r="K83" s="208"/>
      <c r="L83" s="208"/>
      <c r="M83" s="208"/>
      <c r="N83" s="206" t="n">
        <v>28905</v>
      </c>
      <c r="O83" s="130" t="n">
        <v>30048</v>
      </c>
      <c r="P83" s="9"/>
      <c r="Q83" s="151"/>
      <c r="R83" s="206" t="n">
        <v>1</v>
      </c>
      <c r="S83" s="206" t="n">
        <f aca="false">(O83-N83)*R83</f>
        <v>1143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323.14</v>
      </c>
      <c r="C84" s="329"/>
      <c r="D84" s="329" t="n">
        <f aca="false">E84+F84</f>
        <v>21.14</v>
      </c>
      <c r="E84" s="329" t="n">
        <f aca="false">0.04*G84</f>
        <v>12.08</v>
      </c>
      <c r="F84" s="329" t="n">
        <f aca="false">0.03*G84</f>
        <v>9.06</v>
      </c>
      <c r="G84" s="329" t="n">
        <f aca="false">S84</f>
        <v>302</v>
      </c>
      <c r="H84" s="329"/>
      <c r="I84" s="208"/>
      <c r="J84" s="208"/>
      <c r="K84" s="208"/>
      <c r="L84" s="208"/>
      <c r="M84" s="208" t="s">
        <v>340</v>
      </c>
      <c r="N84" s="194" t="n">
        <v>14221</v>
      </c>
      <c r="O84" s="40" t="n">
        <v>14523</v>
      </c>
      <c r="P84" s="237"/>
      <c r="Q84" s="561"/>
      <c r="R84" s="194" t="n">
        <v>1</v>
      </c>
      <c r="S84" s="194" t="n">
        <f aca="false">O84-N84</f>
        <v>302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7970</v>
      </c>
      <c r="C85" s="207"/>
      <c r="D85" s="206" t="n">
        <f aca="false">E85+F85</f>
        <v>557.9</v>
      </c>
      <c r="E85" s="206" t="n">
        <f aca="false">0.04*G85</f>
        <v>318.8</v>
      </c>
      <c r="F85" s="206" t="n">
        <f aca="false">0.03*G85</f>
        <v>239.1</v>
      </c>
      <c r="G85" s="207" t="n">
        <f aca="false">S85</f>
        <v>7970</v>
      </c>
      <c r="H85" s="546" t="n">
        <f aca="false">B85*0.4</f>
        <v>3188</v>
      </c>
      <c r="I85" s="216"/>
      <c r="J85" s="216"/>
      <c r="K85" s="216"/>
      <c r="L85" s="216"/>
      <c r="M85" s="216"/>
      <c r="N85" s="149" t="n">
        <v>139275</v>
      </c>
      <c r="O85" s="126" t="n">
        <v>147245</v>
      </c>
      <c r="P85" s="466"/>
      <c r="Q85" s="498"/>
      <c r="R85" s="498" t="n">
        <v>1</v>
      </c>
      <c r="S85" s="149" t="n">
        <f aca="false">(O85-N85)*R85</f>
        <v>7970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25311.38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1" ySplit="6" topLeftCell="B357" activePane="bottomRight" state="frozen"/>
      <selection pane="topLeft" activeCell="A1" activeCellId="0" sqref="A1"/>
      <selection pane="topRight" activeCell="B1" activeCellId="0" sqref="B1"/>
      <selection pane="bottomLeft" activeCell="A357" activeCellId="0" sqref="A357"/>
      <selection pane="bottomRight" activeCell="B377" activeCellId="0" sqref="B37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false" outlineLevel="0" max="18" min="18" style="1" width="0.29"/>
    <col collapsed="false" customWidth="true" hidden="false" outlineLevel="0" max="19" min="19" style="1" width="11.85"/>
    <col collapsed="false" customWidth="true" hidden="false" outlineLevel="0" max="20" min="20" style="1" width="21.85"/>
    <col collapsed="false" customWidth="true" hidden="false" outlineLevel="0" max="21" min="21" style="3" width="36.85"/>
    <col collapsed="false" customWidth="true" hidden="false" outlineLevel="0" max="22" min="22" style="4" width="84.85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3251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3251</v>
      </c>
      <c r="I8" s="148" t="n">
        <f aca="false">0.4*C8</f>
        <v>1300.4</v>
      </c>
      <c r="J8" s="24"/>
      <c r="K8" s="24"/>
      <c r="L8" s="24"/>
      <c r="M8" s="566"/>
      <c r="N8" s="25"/>
      <c r="O8" s="148" t="n">
        <v>613079</v>
      </c>
      <c r="P8" s="148" t="n">
        <v>615375</v>
      </c>
      <c r="Q8" s="204"/>
      <c r="R8" s="226"/>
      <c r="S8" s="148" t="n">
        <v>1</v>
      </c>
      <c r="T8" s="148" t="n">
        <f aca="false">(P8-O8)*S8</f>
        <v>2296</v>
      </c>
      <c r="U8" s="640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279923</v>
      </c>
      <c r="P9" s="194" t="n">
        <v>280878</v>
      </c>
      <c r="Q9" s="204"/>
      <c r="R9" s="567"/>
      <c r="S9" s="194" t="n">
        <v>1</v>
      </c>
      <c r="T9" s="148" t="n">
        <f aca="false">(P9-O9)*S9</f>
        <v>955</v>
      </c>
      <c r="U9" s="640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4353.5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4353.5</v>
      </c>
      <c r="I10" s="148" t="n">
        <f aca="false">0.4*C10</f>
        <v>1741.4</v>
      </c>
      <c r="J10" s="24"/>
      <c r="K10" s="24"/>
      <c r="L10" s="24"/>
      <c r="M10" s="24"/>
      <c r="N10" s="25"/>
      <c r="O10" s="194" t="n">
        <v>8640.1</v>
      </c>
      <c r="P10" s="194" t="n">
        <v>8835.6</v>
      </c>
      <c r="Q10" s="204"/>
      <c r="R10" s="276"/>
      <c r="S10" s="194" t="n">
        <v>15</v>
      </c>
      <c r="T10" s="148" t="n">
        <f aca="false">(P10-O10)*S10</f>
        <v>2932.5</v>
      </c>
      <c r="U10" s="640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70079</v>
      </c>
      <c r="P11" s="194" t="n">
        <v>71500</v>
      </c>
      <c r="Q11" s="204"/>
      <c r="R11" s="276"/>
      <c r="S11" s="194" t="n">
        <v>1</v>
      </c>
      <c r="T11" s="148" t="n">
        <f aca="false">(P11-O11)*S11</f>
        <v>1421</v>
      </c>
      <c r="U11" s="640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147" t="s">
        <v>1160</v>
      </c>
      <c r="C12" s="190" t="n">
        <f aca="false">H12+E12</f>
        <v>103</v>
      </c>
      <c r="D12" s="148"/>
      <c r="E12" s="148"/>
      <c r="F12" s="148" t="n">
        <f aca="false">0.04*H12</f>
        <v>4.12</v>
      </c>
      <c r="G12" s="148" t="n">
        <f aca="false">0.03*H12</f>
        <v>3.09</v>
      </c>
      <c r="H12" s="148" t="n">
        <f aca="false">T12</f>
        <v>103</v>
      </c>
      <c r="I12" s="148" t="n">
        <f aca="false">0.6*C12</f>
        <v>61.8</v>
      </c>
      <c r="J12" s="25"/>
      <c r="K12" s="25"/>
      <c r="L12" s="25"/>
      <c r="M12" s="25"/>
      <c r="N12" s="25" t="s">
        <v>170</v>
      </c>
      <c r="O12" s="148" t="n">
        <v>123</v>
      </c>
      <c r="P12" s="148" t="n">
        <v>226</v>
      </c>
      <c r="Q12" s="204"/>
      <c r="R12" s="276"/>
      <c r="S12" s="239" t="n">
        <v>1</v>
      </c>
      <c r="T12" s="148" t="n">
        <f aca="false">(P12-O12)*S12</f>
        <v>103</v>
      </c>
      <c r="U12" s="640" t="s">
        <v>1161</v>
      </c>
      <c r="V12" s="147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2544.31999999998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0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0</v>
      </c>
      <c r="I14" s="148" t="n">
        <f aca="false">0.4*C14</f>
        <v>0</v>
      </c>
      <c r="J14" s="162" t="s">
        <v>16</v>
      </c>
      <c r="K14" s="162"/>
      <c r="L14" s="162"/>
      <c r="M14" s="25"/>
      <c r="N14" s="25"/>
      <c r="O14" s="148" t="n">
        <v>3919.9</v>
      </c>
      <c r="P14" s="148" t="n">
        <v>3919.9</v>
      </c>
      <c r="Q14" s="226" t="s">
        <v>29</v>
      </c>
      <c r="R14" s="226"/>
      <c r="S14" s="148" t="n">
        <v>20</v>
      </c>
      <c r="T14" s="148" t="n">
        <f aca="false">(P14-O14)*S14</f>
        <v>0</v>
      </c>
      <c r="U14" s="640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1" t="s">
        <v>921</v>
      </c>
      <c r="C15" s="429" t="n">
        <f aca="false">H15+E15</f>
        <v>0</v>
      </c>
      <c r="D15" s="429"/>
      <c r="E15" s="429"/>
      <c r="F15" s="429"/>
      <c r="G15" s="429"/>
      <c r="H15" s="429" t="n">
        <f aca="false">T15</f>
        <v>0</v>
      </c>
      <c r="I15" s="429" t="n">
        <f aca="false">0.2*C15</f>
        <v>0</v>
      </c>
      <c r="J15" s="569"/>
      <c r="K15" s="569"/>
      <c r="L15" s="569"/>
      <c r="M15" s="430"/>
      <c r="N15" s="430"/>
      <c r="O15" s="429" t="n">
        <v>1182</v>
      </c>
      <c r="P15" s="429" t="n">
        <v>1182</v>
      </c>
      <c r="Q15" s="431" t="s">
        <v>35</v>
      </c>
      <c r="R15" s="431"/>
      <c r="S15" s="429" t="n">
        <v>1</v>
      </c>
      <c r="T15" s="429" t="n">
        <f aca="false">P15-O15</f>
        <v>0</v>
      </c>
      <c r="U15" s="668" t="n">
        <v>1152</v>
      </c>
      <c r="V15" s="571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</f>
        <v>0</v>
      </c>
      <c r="D16" s="148"/>
      <c r="E16" s="148" t="n">
        <f aca="false">F16+G16</f>
        <v>0</v>
      </c>
      <c r="F16" s="148" t="n">
        <f aca="false">0.04*H16</f>
        <v>0</v>
      </c>
      <c r="G16" s="148" t="n">
        <f aca="false">0.03*H16</f>
        <v>0</v>
      </c>
      <c r="H16" s="148" t="n">
        <f aca="false">T16</f>
        <v>0</v>
      </c>
      <c r="I16" s="148" t="n">
        <f aca="false">0.6*C16</f>
        <v>0</v>
      </c>
      <c r="J16" s="25"/>
      <c r="K16" s="25"/>
      <c r="L16" s="25"/>
      <c r="M16" s="25"/>
      <c r="N16" s="25"/>
      <c r="O16" s="148" t="n">
        <v>55900</v>
      </c>
      <c r="P16" s="148" t="n">
        <v>55900</v>
      </c>
      <c r="Q16" s="204"/>
      <c r="R16" s="562"/>
      <c r="S16" s="239" t="n">
        <v>1</v>
      </c>
      <c r="T16" s="148" t="n">
        <f aca="false">(P16-O16)*S16</f>
        <v>0</v>
      </c>
      <c r="U16" s="640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0</v>
      </c>
      <c r="D17" s="429"/>
      <c r="E17" s="429"/>
      <c r="F17" s="429"/>
      <c r="G17" s="429"/>
      <c r="H17" s="429" t="n">
        <f aca="false">T17</f>
        <v>0</v>
      </c>
      <c r="I17" s="429" t="n">
        <f aca="false">0.2*C17</f>
        <v>0</v>
      </c>
      <c r="J17" s="569"/>
      <c r="K17" s="569"/>
      <c r="L17" s="569"/>
      <c r="M17" s="430"/>
      <c r="N17" s="430"/>
      <c r="O17" s="429" t="n">
        <v>626181</v>
      </c>
      <c r="P17" s="429" t="n">
        <v>626181</v>
      </c>
      <c r="Q17" s="431" t="s">
        <v>35</v>
      </c>
      <c r="R17" s="431"/>
      <c r="S17" s="429" t="n">
        <v>1</v>
      </c>
      <c r="T17" s="429" t="n">
        <f aca="false">P17-O17</f>
        <v>0</v>
      </c>
      <c r="U17" s="668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913.48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913.48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952.5515</v>
      </c>
      <c r="P18" s="469" t="n">
        <v>975.3885</v>
      </c>
      <c r="Q18" s="226" t="s">
        <v>39</v>
      </c>
      <c r="R18" s="226"/>
      <c r="S18" s="148" t="n">
        <v>40</v>
      </c>
      <c r="T18" s="148" t="n">
        <f aca="false">(P18-O18)*S18</f>
        <v>913.48</v>
      </c>
      <c r="U18" s="640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640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2308.00000000001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2308.00000000001</v>
      </c>
      <c r="I21" s="148" t="n">
        <f aca="false">0.4*C21</f>
        <v>923.200000000004</v>
      </c>
      <c r="J21" s="25"/>
      <c r="K21" s="162"/>
      <c r="L21" s="162"/>
      <c r="M21" s="25"/>
      <c r="N21" s="25"/>
      <c r="O21" s="148" t="n">
        <v>5321.7</v>
      </c>
      <c r="P21" s="148" t="n">
        <v>5437.1</v>
      </c>
      <c r="Q21" s="259"/>
      <c r="R21" s="259"/>
      <c r="S21" s="148" t="n">
        <v>20</v>
      </c>
      <c r="T21" s="148" t="n">
        <f aca="false">(P21-O21)*S21</f>
        <v>2308.00000000001</v>
      </c>
      <c r="U21" s="640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187.25</v>
      </c>
      <c r="D22" s="148"/>
      <c r="E22" s="148" t="n">
        <f aca="false">F22+G22</f>
        <v>12.25</v>
      </c>
      <c r="F22" s="148" t="n">
        <f aca="false">0.04*H22</f>
        <v>7</v>
      </c>
      <c r="G22" s="148" t="n">
        <f aca="false">0.03*H22</f>
        <v>5.25</v>
      </c>
      <c r="H22" s="148" t="n">
        <f aca="false">T22</f>
        <v>175</v>
      </c>
      <c r="I22" s="148" t="n">
        <f aca="false">0.6*C22</f>
        <v>112.35</v>
      </c>
      <c r="J22" s="25"/>
      <c r="K22" s="25"/>
      <c r="L22" s="25"/>
      <c r="M22" s="25"/>
      <c r="N22" s="25"/>
      <c r="O22" s="148" t="n">
        <v>27236</v>
      </c>
      <c r="P22" s="148" t="n">
        <v>27411</v>
      </c>
      <c r="Q22" s="204"/>
      <c r="R22" s="562"/>
      <c r="S22" s="239" t="n">
        <v>1</v>
      </c>
      <c r="T22" s="148" t="n">
        <f aca="false">(P22-O22)*S22</f>
        <v>175</v>
      </c>
      <c r="U22" s="640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6" t="s">
        <v>51</v>
      </c>
      <c r="C25" s="148" t="n">
        <f aca="false">H25+E25</f>
        <v>68819.9999999994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68819.9999999994</v>
      </c>
      <c r="I25" s="148" t="n">
        <f aca="false">0.4*C25</f>
        <v>27527.9999999997</v>
      </c>
      <c r="J25" s="162"/>
      <c r="K25" s="162"/>
      <c r="L25" s="162"/>
      <c r="M25" s="25"/>
      <c r="N25" s="25"/>
      <c r="O25" s="148" t="n">
        <v>47961.3</v>
      </c>
      <c r="P25" s="148" t="n">
        <v>48420.1</v>
      </c>
      <c r="Q25" s="226" t="s">
        <v>52</v>
      </c>
      <c r="R25" s="226"/>
      <c r="S25" s="148" t="n">
        <v>300</v>
      </c>
      <c r="T25" s="148" t="n">
        <f aca="false">(P25-O25)*S25/2</f>
        <v>68819.9999999994</v>
      </c>
      <c r="U25" s="640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694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43617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43617</v>
      </c>
      <c r="I27" s="148" t="n">
        <f aca="false">0.4*C27</f>
        <v>17446.8</v>
      </c>
      <c r="J27" s="162"/>
      <c r="K27" s="162"/>
      <c r="L27" s="162"/>
      <c r="M27" s="25"/>
      <c r="N27" s="25"/>
      <c r="O27" s="148" t="n">
        <v>4079.25</v>
      </c>
      <c r="P27" s="148" t="n">
        <v>4806.2</v>
      </c>
      <c r="Q27" s="204"/>
      <c r="R27" s="576"/>
      <c r="S27" s="148" t="n">
        <v>120</v>
      </c>
      <c r="T27" s="148" t="n">
        <f aca="false">(P27-O27)*S27/2</f>
        <v>43617</v>
      </c>
      <c r="U27" s="671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3758.9999999999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3758.9999999999</v>
      </c>
      <c r="I28" s="148" t="n">
        <f aca="false">0.4*C28</f>
        <v>1503.59999999996</v>
      </c>
      <c r="J28" s="162"/>
      <c r="K28" s="162"/>
      <c r="L28" s="162"/>
      <c r="M28" s="25"/>
      <c r="N28" s="25"/>
      <c r="O28" s="148" t="n">
        <v>15510.1</v>
      </c>
      <c r="P28" s="148" t="n">
        <v>15551.5</v>
      </c>
      <c r="Q28" s="204"/>
      <c r="R28" s="576"/>
      <c r="S28" s="148" t="n">
        <v>300</v>
      </c>
      <c r="T28" s="148" t="n">
        <f aca="false">(P28-O28)*S28-T32-T27+63000</f>
        <v>3758.9999999999</v>
      </c>
      <c r="U28" s="640" t="s">
        <v>58</v>
      </c>
      <c r="V28" s="153" t="s">
        <v>1184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23008.8948</v>
      </c>
      <c r="D30" s="148"/>
      <c r="E30" s="148" t="n">
        <f aca="false">F30+G30</f>
        <v>1505.2548</v>
      </c>
      <c r="F30" s="148" t="n">
        <f aca="false">0.04*H30</f>
        <v>860.145600000001</v>
      </c>
      <c r="G30" s="148" t="n">
        <f aca="false">0.03*H30</f>
        <v>645.1092</v>
      </c>
      <c r="H30" s="148" t="n">
        <f aca="false">T30</f>
        <v>21503.64</v>
      </c>
      <c r="I30" s="148" t="n">
        <f aca="false">T31</f>
        <v>145280</v>
      </c>
      <c r="J30" s="162"/>
      <c r="K30" s="162"/>
      <c r="L30" s="162"/>
      <c r="M30" s="25"/>
      <c r="N30" s="25"/>
      <c r="O30" s="148" t="n">
        <v>42816.795</v>
      </c>
      <c r="P30" s="148" t="n">
        <v>43175.189</v>
      </c>
      <c r="Q30" s="204"/>
      <c r="R30" s="362"/>
      <c r="S30" s="148" t="n">
        <v>60</v>
      </c>
      <c r="T30" s="148" t="n">
        <f aca="false">(P30-O30)*S30</f>
        <v>21503.64</v>
      </c>
      <c r="U30" s="640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145280</v>
      </c>
      <c r="D31" s="148"/>
      <c r="E31" s="148" t="n">
        <f aca="false">F31+G31</f>
        <v>10169.6</v>
      </c>
      <c r="F31" s="148" t="n">
        <f aca="false">0.04*H31</f>
        <v>5811.2</v>
      </c>
      <c r="G31" s="148" t="n">
        <f aca="false">0.03*H31</f>
        <v>4358.4</v>
      </c>
      <c r="H31" s="148" t="n">
        <f aca="false">T31</f>
        <v>145280</v>
      </c>
      <c r="I31" s="148" t="n">
        <f aca="false">0.6*C31</f>
        <v>87168</v>
      </c>
      <c r="J31" s="25"/>
      <c r="K31" s="25"/>
      <c r="L31" s="25"/>
      <c r="M31" s="25"/>
      <c r="N31" s="25"/>
      <c r="O31" s="148" t="n">
        <v>10603</v>
      </c>
      <c r="P31" s="148" t="n">
        <v>11511</v>
      </c>
      <c r="Q31" s="204"/>
      <c r="R31" s="562"/>
      <c r="S31" s="239" t="n">
        <v>160</v>
      </c>
      <c r="T31" s="148" t="n">
        <f aca="false">(P31-O31)*S31</f>
        <v>145280</v>
      </c>
      <c r="U31" s="640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940</v>
      </c>
      <c r="C32" s="148" t="n">
        <f aca="false">H32+E32</f>
        <v>30007.08</v>
      </c>
      <c r="D32" s="148"/>
      <c r="E32" s="148" t="n">
        <f aca="false">F32+G32</f>
        <v>1963.08</v>
      </c>
      <c r="F32" s="148" t="n">
        <f aca="false">0.04*H32</f>
        <v>1121.76</v>
      </c>
      <c r="G32" s="148" t="n">
        <f aca="false">0.03*H32</f>
        <v>841.32</v>
      </c>
      <c r="H32" s="148" t="n">
        <f aca="false">T32</f>
        <v>28044</v>
      </c>
      <c r="I32" s="190" t="n">
        <f aca="false">T34</f>
        <v>1352</v>
      </c>
      <c r="J32" s="162"/>
      <c r="K32" s="162"/>
      <c r="L32" s="162"/>
      <c r="M32" s="25"/>
      <c r="N32" s="25"/>
      <c r="O32" s="148" t="n">
        <v>2129</v>
      </c>
      <c r="P32" s="148" t="n">
        <v>2596.4</v>
      </c>
      <c r="Q32" s="204"/>
      <c r="R32" s="362"/>
      <c r="S32" s="148" t="n">
        <v>60</v>
      </c>
      <c r="T32" s="148" t="n">
        <f aca="false">(P32-O32)*S32</f>
        <v>28044</v>
      </c>
      <c r="U32" s="640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18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1" t="s">
        <v>69</v>
      </c>
      <c r="C34" s="148" t="n">
        <f aca="false">H34+E34</f>
        <v>1446.64</v>
      </c>
      <c r="D34" s="148"/>
      <c r="E34" s="148" t="n">
        <f aca="false">F34+G34</f>
        <v>94.64</v>
      </c>
      <c r="F34" s="148" t="n">
        <f aca="false">0.04*H34</f>
        <v>54.08</v>
      </c>
      <c r="G34" s="148" t="n">
        <f aca="false">0.03*H34</f>
        <v>40.56</v>
      </c>
      <c r="H34" s="148" t="n">
        <f aca="false">T34</f>
        <v>1352</v>
      </c>
      <c r="I34" s="148" t="n">
        <f aca="false">0.6*C34</f>
        <v>867.984</v>
      </c>
      <c r="J34" s="25"/>
      <c r="K34" s="25"/>
      <c r="L34" s="25"/>
      <c r="M34" s="25"/>
      <c r="N34" s="25"/>
      <c r="O34" s="148" t="n">
        <v>34765</v>
      </c>
      <c r="P34" s="148" t="n">
        <v>36117</v>
      </c>
      <c r="Q34" s="204"/>
      <c r="R34" s="562"/>
      <c r="S34" s="239" t="n">
        <v>1</v>
      </c>
      <c r="T34" s="148" t="n">
        <f aca="false">(P34-O34)*S34</f>
        <v>1352</v>
      </c>
      <c r="U34" s="640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405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405</v>
      </c>
      <c r="I35" s="148" t="n">
        <f aca="false">0.4*C35</f>
        <v>162</v>
      </c>
      <c r="J35" s="162"/>
      <c r="K35" s="162"/>
      <c r="L35" s="162"/>
      <c r="M35" s="25"/>
      <c r="N35" s="25"/>
      <c r="O35" s="148" t="n">
        <v>7391</v>
      </c>
      <c r="P35" s="148" t="n">
        <v>7796</v>
      </c>
      <c r="Q35" s="204"/>
      <c r="R35" s="576"/>
      <c r="S35" s="148" t="n">
        <v>1</v>
      </c>
      <c r="T35" s="148" t="n">
        <f aca="false">(P35-O35)*S35</f>
        <v>405</v>
      </c>
      <c r="U35" s="668" t="s">
        <v>1109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11187.0000000001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11187.0000000001</v>
      </c>
      <c r="I36" s="148" t="n">
        <f aca="false">0.4*C36</f>
        <v>4474.80000000002</v>
      </c>
      <c r="J36" s="162"/>
      <c r="K36" s="162"/>
      <c r="L36" s="162"/>
      <c r="M36" s="25"/>
      <c r="N36" s="25"/>
      <c r="O36" s="148" t="n">
        <v>29826.5</v>
      </c>
      <c r="P36" s="148" t="n">
        <v>29979.2</v>
      </c>
      <c r="Q36" s="204"/>
      <c r="R36" s="276"/>
      <c r="S36" s="148" t="n">
        <v>80</v>
      </c>
      <c r="T36" s="148" t="n">
        <f aca="false">(P36-O36)*S36-T35-T271-T272-T270-T279-T280-T282-T284</f>
        <v>11187.0000000001</v>
      </c>
      <c r="U36" s="640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267.5</v>
      </c>
      <c r="D37" s="148"/>
      <c r="E37" s="148" t="n">
        <f aca="false">F37+G37</f>
        <v>17.5</v>
      </c>
      <c r="F37" s="148" t="n">
        <f aca="false">0.04*H37</f>
        <v>10</v>
      </c>
      <c r="G37" s="148" t="n">
        <f aca="false">0.03*H37</f>
        <v>7.5</v>
      </c>
      <c r="H37" s="148" t="n">
        <f aca="false">T37</f>
        <v>250</v>
      </c>
      <c r="I37" s="148" t="n">
        <f aca="false">0.6*C37</f>
        <v>160.5</v>
      </c>
      <c r="J37" s="25"/>
      <c r="K37" s="25"/>
      <c r="L37" s="25"/>
      <c r="M37" s="25"/>
      <c r="N37" s="25"/>
      <c r="O37" s="148" t="n">
        <v>79620</v>
      </c>
      <c r="P37" s="148" t="n">
        <v>79870</v>
      </c>
      <c r="Q37" s="204"/>
      <c r="R37" s="562"/>
      <c r="S37" s="239" t="n">
        <v>1</v>
      </c>
      <c r="T37" s="148" t="n">
        <f aca="false">(P37-O37)*S37</f>
        <v>250</v>
      </c>
      <c r="U37" s="640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6548.4</v>
      </c>
      <c r="D39" s="148"/>
      <c r="E39" s="148" t="n">
        <f aca="false">F39+G39</f>
        <v>428.4</v>
      </c>
      <c r="F39" s="148" t="n">
        <f aca="false">0.04*H39</f>
        <v>244.8</v>
      </c>
      <c r="G39" s="149" t="n">
        <f aca="false">0.03*H39</f>
        <v>183.6</v>
      </c>
      <c r="H39" s="148" t="n">
        <f aca="false">T39-H214-H216-H215-H213-H188-H169-H232-H233</f>
        <v>6120</v>
      </c>
      <c r="I39" s="148" t="n">
        <f aca="false">0.4*C39</f>
        <v>2619.36</v>
      </c>
      <c r="J39" s="162"/>
      <c r="K39" s="162"/>
      <c r="L39" s="162"/>
      <c r="M39" s="25"/>
      <c r="N39" s="25"/>
      <c r="O39" s="579" t="n">
        <v>16708</v>
      </c>
      <c r="P39" s="579" t="n">
        <v>16929</v>
      </c>
      <c r="Q39" s="204"/>
      <c r="R39" s="226"/>
      <c r="S39" s="148" t="n">
        <v>40</v>
      </c>
      <c r="T39" s="148" t="n">
        <f aca="false">(P39-O39)*S39</f>
        <v>8840</v>
      </c>
      <c r="U39" s="640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0</v>
      </c>
      <c r="D40" s="148"/>
      <c r="E40" s="148" t="n">
        <f aca="false">F40+G40</f>
        <v>0</v>
      </c>
      <c r="F40" s="148" t="n">
        <f aca="false">0.04*H40</f>
        <v>0</v>
      </c>
      <c r="G40" s="149" t="n">
        <f aca="false">0.03*H40</f>
        <v>0</v>
      </c>
      <c r="H40" s="148" t="n">
        <f aca="false">T40-T232</f>
        <v>0</v>
      </c>
      <c r="I40" s="148" t="n">
        <f aca="false">0.4*C40</f>
        <v>0</v>
      </c>
      <c r="J40" s="162"/>
      <c r="K40" s="162"/>
      <c r="L40" s="162"/>
      <c r="M40" s="25"/>
      <c r="N40" s="25"/>
      <c r="O40" s="148" t="n">
        <v>35322</v>
      </c>
      <c r="P40" s="148" t="n">
        <v>35322</v>
      </c>
      <c r="Q40" s="204"/>
      <c r="R40" s="226"/>
      <c r="S40" s="148" t="n">
        <v>40</v>
      </c>
      <c r="T40" s="148" t="n">
        <f aca="false">(P40-O40)*S40</f>
        <v>0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802</v>
      </c>
      <c r="D41" s="207"/>
      <c r="E41" s="206" t="n">
        <f aca="false">F41+G41</f>
        <v>56.14</v>
      </c>
      <c r="F41" s="206" t="n">
        <f aca="false">0.04*H41</f>
        <v>32.08</v>
      </c>
      <c r="G41" s="206" t="n">
        <f aca="false">0.03*H41</f>
        <v>24.06</v>
      </c>
      <c r="H41" s="207" t="n">
        <f aca="false">T41</f>
        <v>802</v>
      </c>
      <c r="I41" s="546" t="n">
        <f aca="false">C41*0.4</f>
        <v>320.8</v>
      </c>
      <c r="J41" s="216"/>
      <c r="K41" s="216"/>
      <c r="L41" s="216"/>
      <c r="M41" s="216"/>
      <c r="N41" s="216"/>
      <c r="O41" s="207" t="n">
        <v>25350</v>
      </c>
      <c r="P41" s="207" t="n">
        <v>26152</v>
      </c>
      <c r="Q41" s="547"/>
      <c r="R41" s="548"/>
      <c r="S41" s="548" t="n">
        <v>1</v>
      </c>
      <c r="T41" s="207" t="n">
        <f aca="false">(P41-O41)*S41</f>
        <v>802</v>
      </c>
      <c r="U41" s="673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2173</v>
      </c>
      <c r="D42" s="149"/>
      <c r="E42" s="148" t="n">
        <f aca="false">F42+G42</f>
        <v>152.11</v>
      </c>
      <c r="F42" s="148" t="n">
        <f aca="false">0.04*H42</f>
        <v>86.92</v>
      </c>
      <c r="G42" s="148" t="n">
        <f aca="false">0.03*H42</f>
        <v>65.19</v>
      </c>
      <c r="H42" s="149" t="n">
        <f aca="false">T42</f>
        <v>2173</v>
      </c>
      <c r="I42" s="579" t="n">
        <f aca="false">C42*0.4</f>
        <v>869.2</v>
      </c>
      <c r="J42" s="162"/>
      <c r="K42" s="162"/>
      <c r="L42" s="162"/>
      <c r="M42" s="162"/>
      <c r="N42" s="162"/>
      <c r="O42" s="149" t="n">
        <v>48681</v>
      </c>
      <c r="P42" s="149" t="n">
        <v>50854</v>
      </c>
      <c r="Q42" s="466"/>
      <c r="R42" s="498"/>
      <c r="S42" s="498" t="n">
        <v>1</v>
      </c>
      <c r="T42" s="149" t="n">
        <f aca="false">(P42-O42)*S42</f>
        <v>2173</v>
      </c>
      <c r="U42" s="640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211</v>
      </c>
      <c r="D43" s="148"/>
      <c r="E43" s="148"/>
      <c r="F43" s="148"/>
      <c r="G43" s="149" t="n">
        <v>0</v>
      </c>
      <c r="H43" s="148" t="n">
        <f aca="false">T43</f>
        <v>211</v>
      </c>
      <c r="I43" s="148" t="n">
        <f aca="false">0.4*C43</f>
        <v>84.4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116.05</v>
      </c>
      <c r="O43" s="148" t="n">
        <v>47990</v>
      </c>
      <c r="P43" s="148" t="n">
        <v>48201</v>
      </c>
      <c r="Q43" s="204"/>
      <c r="R43" s="276"/>
      <c r="S43" s="148" t="n">
        <v>1</v>
      </c>
      <c r="T43" s="148" t="n">
        <f aca="false">(P43-O43)*S43</f>
        <v>211</v>
      </c>
      <c r="U43" s="640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26488.92</v>
      </c>
      <c r="D44" s="190"/>
      <c r="E44" s="190" t="n">
        <f aca="false">F44+G44</f>
        <v>1732.92</v>
      </c>
      <c r="F44" s="190" t="n">
        <f aca="false">0.04*H44</f>
        <v>990.24</v>
      </c>
      <c r="G44" s="190" t="n">
        <f aca="false">0.03*H44</f>
        <v>742.68</v>
      </c>
      <c r="H44" s="190" t="n">
        <f aca="false">T44</f>
        <v>24756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0</v>
      </c>
      <c r="P44" s="148" t="n">
        <v>206.3</v>
      </c>
      <c r="Q44" s="25" t="s">
        <v>35</v>
      </c>
      <c r="R44" s="226"/>
      <c r="S44" s="239" t="n">
        <v>120</v>
      </c>
      <c r="T44" s="148" t="n">
        <f aca="false">(P44-O44)*S44</f>
        <v>24756</v>
      </c>
      <c r="U44" s="640" t="n">
        <v>42000</v>
      </c>
      <c r="V44" s="153" t="s">
        <v>1185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845</v>
      </c>
      <c r="D45" s="206"/>
      <c r="E45" s="206"/>
      <c r="F45" s="206"/>
      <c r="G45" s="207" t="n">
        <v>0</v>
      </c>
      <c r="H45" s="206" t="n">
        <f aca="false">T45</f>
        <v>845</v>
      </c>
      <c r="I45" s="206" t="n">
        <f aca="false">0.4*C45</f>
        <v>338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464.75</v>
      </c>
      <c r="O45" s="206" t="n">
        <v>293278</v>
      </c>
      <c r="P45" s="206" t="n">
        <v>294123</v>
      </c>
      <c r="Q45" s="9"/>
      <c r="R45" s="151"/>
      <c r="S45" s="206" t="n">
        <v>1</v>
      </c>
      <c r="T45" s="206" t="n">
        <f aca="false">(P45-O45)*S45</f>
        <v>845</v>
      </c>
      <c r="U45" s="673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47</v>
      </c>
      <c r="D46" s="149"/>
      <c r="E46" s="148" t="n">
        <f aca="false">F46+G46</f>
        <v>3.29</v>
      </c>
      <c r="F46" s="148" t="n">
        <f aca="false">0.04*H46</f>
        <v>1.88</v>
      </c>
      <c r="G46" s="148" t="n">
        <f aca="false">0.03*H46</f>
        <v>1.41</v>
      </c>
      <c r="H46" s="149" t="n">
        <f aca="false">T46</f>
        <v>47</v>
      </c>
      <c r="I46" s="579" t="n">
        <f aca="false">C46*0.4</f>
        <v>18.8</v>
      </c>
      <c r="J46" s="162"/>
      <c r="K46" s="162"/>
      <c r="L46" s="162"/>
      <c r="M46" s="162"/>
      <c r="N46" s="162"/>
      <c r="O46" s="149" t="n">
        <v>2713</v>
      </c>
      <c r="P46" s="149" t="n">
        <v>2760</v>
      </c>
      <c r="Q46" s="466"/>
      <c r="R46" s="498"/>
      <c r="S46" s="498" t="n">
        <v>1</v>
      </c>
      <c r="T46" s="149" t="n">
        <f aca="false">(P46-O46)*S46</f>
        <v>47</v>
      </c>
      <c r="U46" s="640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5935</v>
      </c>
      <c r="D47" s="149"/>
      <c r="E47" s="148" t="n">
        <f aca="false">F47+G47</f>
        <v>415.45</v>
      </c>
      <c r="F47" s="148" t="n">
        <f aca="false">0.04*H47</f>
        <v>237.4</v>
      </c>
      <c r="G47" s="148" t="n">
        <f aca="false">0.03*H47</f>
        <v>178.05</v>
      </c>
      <c r="H47" s="149" t="n">
        <f aca="false">T47</f>
        <v>5935</v>
      </c>
      <c r="I47" s="579" t="n">
        <f aca="false">C47*0.4</f>
        <v>2374</v>
      </c>
      <c r="J47" s="162"/>
      <c r="K47" s="162"/>
      <c r="L47" s="162"/>
      <c r="M47" s="162"/>
      <c r="N47" s="162"/>
      <c r="O47" s="149" t="n">
        <v>147245</v>
      </c>
      <c r="P47" s="149" t="n">
        <v>153180</v>
      </c>
      <c r="Q47" s="466"/>
      <c r="R47" s="498"/>
      <c r="S47" s="498" t="n">
        <v>1</v>
      </c>
      <c r="T47" s="149" t="n">
        <f aca="false">(P47-O47)*S47</f>
        <v>5935</v>
      </c>
      <c r="U47" s="640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7325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7325</v>
      </c>
      <c r="I48" s="148" t="n">
        <f aca="false">0.4*C48</f>
        <v>2930</v>
      </c>
      <c r="J48" s="162"/>
      <c r="K48" s="162"/>
      <c r="L48" s="162"/>
      <c r="M48" s="25"/>
      <c r="N48" s="25"/>
      <c r="O48" s="148" t="n">
        <v>139518</v>
      </c>
      <c r="P48" s="148" t="n">
        <v>146843</v>
      </c>
      <c r="Q48" s="204"/>
      <c r="R48" s="576"/>
      <c r="S48" s="148" t="n">
        <v>1</v>
      </c>
      <c r="T48" s="148" t="n">
        <f aca="false">(P48-O48)*S48</f>
        <v>7325</v>
      </c>
      <c r="U48" s="668" t="n">
        <v>5732</v>
      </c>
      <c r="V48" s="433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2593</v>
      </c>
      <c r="D49" s="149"/>
      <c r="E49" s="148" t="n">
        <f aca="false">F49+G49</f>
        <v>181.51</v>
      </c>
      <c r="F49" s="148" t="n">
        <f aca="false">0.04*H49</f>
        <v>103.72</v>
      </c>
      <c r="G49" s="148" t="n">
        <f aca="false">0.03*H49</f>
        <v>77.79</v>
      </c>
      <c r="H49" s="149" t="n">
        <f aca="false">T49</f>
        <v>2593</v>
      </c>
      <c r="I49" s="579" t="n">
        <f aca="false">C49*0.4</f>
        <v>1037.2</v>
      </c>
      <c r="J49" s="162"/>
      <c r="K49" s="162"/>
      <c r="L49" s="162"/>
      <c r="M49" s="162"/>
      <c r="N49" s="162"/>
      <c r="O49" s="149" t="n">
        <v>87941</v>
      </c>
      <c r="P49" s="149" t="n">
        <v>91604</v>
      </c>
      <c r="Q49" s="466"/>
      <c r="R49" s="498"/>
      <c r="S49" s="498" t="n">
        <v>1</v>
      </c>
      <c r="T49" s="149" t="n">
        <f aca="false">(P49-O49)*S49-T225-T223-T227-T226-T228</f>
        <v>2593</v>
      </c>
      <c r="U49" s="640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9458.8</v>
      </c>
      <c r="D53" s="393"/>
      <c r="E53" s="393" t="n">
        <f aca="false">F53+G53</f>
        <v>618.8</v>
      </c>
      <c r="F53" s="393" t="n">
        <f aca="false">0.04*H53</f>
        <v>353.6</v>
      </c>
      <c r="G53" s="393" t="n">
        <f aca="false">0.03*H53</f>
        <v>265.2</v>
      </c>
      <c r="H53" s="393" t="n">
        <f aca="false">T53</f>
        <v>8840</v>
      </c>
      <c r="I53" s="393" t="n">
        <f aca="false">0.6*C53</f>
        <v>5675.28</v>
      </c>
      <c r="J53" s="532"/>
      <c r="K53" s="532"/>
      <c r="L53" s="532"/>
      <c r="M53" s="532"/>
      <c r="N53" s="532"/>
      <c r="O53" s="393" t="n">
        <v>28948</v>
      </c>
      <c r="P53" s="393" t="n">
        <v>29169</v>
      </c>
      <c r="Q53" s="390"/>
      <c r="R53" s="392"/>
      <c r="S53" s="533" t="n">
        <v>40</v>
      </c>
      <c r="T53" s="393" t="n">
        <f aca="false">(P53-O53)*S53</f>
        <v>8840</v>
      </c>
      <c r="U53" s="640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403885.784799999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1039</v>
      </c>
      <c r="D57" s="149"/>
      <c r="E57" s="148" t="n">
        <f aca="false">F57+G57</f>
        <v>72.73</v>
      </c>
      <c r="F57" s="148" t="n">
        <f aca="false">0.04*H57</f>
        <v>41.56</v>
      </c>
      <c r="G57" s="148" t="n">
        <f aca="false">0.03*H57</f>
        <v>31.17</v>
      </c>
      <c r="H57" s="149" t="n">
        <f aca="false">T57</f>
        <v>1039</v>
      </c>
      <c r="I57" s="579" t="n">
        <f aca="false">C57*0.4</f>
        <v>415.6</v>
      </c>
      <c r="J57" s="162"/>
      <c r="K57" s="162"/>
      <c r="L57" s="162"/>
      <c r="M57" s="162"/>
      <c r="N57" s="162"/>
      <c r="O57" s="149" t="n">
        <v>397292</v>
      </c>
      <c r="P57" s="149" t="n">
        <v>398331</v>
      </c>
      <c r="Q57" s="466"/>
      <c r="R57" s="498"/>
      <c r="S57" s="498" t="n">
        <v>1</v>
      </c>
      <c r="T57" s="149" t="n">
        <f aca="false">(P57-O57)*S57</f>
        <v>1039</v>
      </c>
      <c r="U57" s="640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9509.64000000013</v>
      </c>
      <c r="D58" s="149"/>
      <c r="E58" s="148"/>
      <c r="F58" s="148"/>
      <c r="G58" s="148"/>
      <c r="H58" s="149" t="n">
        <f aca="false">T58</f>
        <v>9509.64000000013</v>
      </c>
      <c r="I58" s="149" t="n">
        <f aca="false">T59</f>
        <v>1010</v>
      </c>
      <c r="J58" s="162"/>
      <c r="K58" s="162"/>
      <c r="L58" s="162"/>
      <c r="M58" s="162"/>
      <c r="N58" s="162"/>
      <c r="O58" s="149" t="n">
        <v>22572.943</v>
      </c>
      <c r="P58" s="149" t="n">
        <v>22822.451</v>
      </c>
      <c r="Q58" s="466"/>
      <c r="R58" s="498"/>
      <c r="S58" s="498" t="n">
        <v>80</v>
      </c>
      <c r="T58" s="149" t="n">
        <f aca="false">(P58-O58)*S58-T624</f>
        <v>9509.64000000013</v>
      </c>
      <c r="U58" s="640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1010</v>
      </c>
      <c r="D59" s="149"/>
      <c r="E59" s="148" t="n">
        <f aca="false">F59+G59</f>
        <v>70.7</v>
      </c>
      <c r="F59" s="148" t="n">
        <f aca="false">0.04*H59</f>
        <v>40.4</v>
      </c>
      <c r="G59" s="148" t="n">
        <f aca="false">0.03*H59</f>
        <v>30.3</v>
      </c>
      <c r="H59" s="149" t="n">
        <f aca="false">T59</f>
        <v>1010</v>
      </c>
      <c r="I59" s="579" t="n">
        <f aca="false">C59*0.4</f>
        <v>404</v>
      </c>
      <c r="J59" s="162"/>
      <c r="K59" s="162"/>
      <c r="L59" s="162"/>
      <c r="M59" s="162"/>
      <c r="N59" s="162"/>
      <c r="O59" s="149" t="n">
        <v>18871</v>
      </c>
      <c r="P59" s="149" t="n">
        <v>19881</v>
      </c>
      <c r="Q59" s="466"/>
      <c r="R59" s="498"/>
      <c r="S59" s="498" t="n">
        <v>1</v>
      </c>
      <c r="T59" s="149" t="n">
        <f aca="false">(P59-O59)*S59</f>
        <v>1010</v>
      </c>
      <c r="U59" s="640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17727.6</v>
      </c>
      <c r="D60" s="149"/>
      <c r="E60" s="148"/>
      <c r="F60" s="148"/>
      <c r="G60" s="148"/>
      <c r="H60" s="149" t="n">
        <f aca="false">T60</f>
        <v>17727.6</v>
      </c>
      <c r="I60" s="149" t="n">
        <f aca="false">T61</f>
        <v>8485.99999999998</v>
      </c>
      <c r="J60" s="162"/>
      <c r="K60" s="162"/>
      <c r="L60" s="162"/>
      <c r="M60" s="162"/>
      <c r="N60" s="162"/>
      <c r="O60" s="149" t="n">
        <v>6132</v>
      </c>
      <c r="P60" s="149" t="n">
        <v>6427.46</v>
      </c>
      <c r="Q60" s="466"/>
      <c r="R60" s="498"/>
      <c r="S60" s="498" t="n">
        <v>60</v>
      </c>
      <c r="T60" s="149" t="n">
        <f aca="false">(P60-O60)*S60</f>
        <v>17727.6</v>
      </c>
      <c r="U60" s="640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8485.99999999998</v>
      </c>
      <c r="D61" s="149"/>
      <c r="E61" s="148"/>
      <c r="F61" s="148"/>
      <c r="G61" s="148"/>
      <c r="H61" s="149" t="n">
        <f aca="false">T61</f>
        <v>8485.99999999998</v>
      </c>
      <c r="I61" s="149" t="n">
        <f aca="false">T62</f>
        <v>5423</v>
      </c>
      <c r="J61" s="162"/>
      <c r="K61" s="162"/>
      <c r="L61" s="162"/>
      <c r="M61" s="162"/>
      <c r="N61" s="162"/>
      <c r="O61" s="149" t="n">
        <v>1611.7</v>
      </c>
      <c r="P61" s="149" t="n">
        <v>1749.1</v>
      </c>
      <c r="Q61" s="466"/>
      <c r="R61" s="498"/>
      <c r="S61" s="498" t="n">
        <v>120</v>
      </c>
      <c r="T61" s="149" t="n">
        <f aca="false">(P61-O61)*S61-T636-T59-T65-T62</f>
        <v>8485.99999999998</v>
      </c>
      <c r="U61" s="640" t="s">
        <v>1111</v>
      </c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5423</v>
      </c>
      <c r="D62" s="149"/>
      <c r="E62" s="148"/>
      <c r="F62" s="148"/>
      <c r="G62" s="148"/>
      <c r="H62" s="149" t="n">
        <f aca="false">T62</f>
        <v>5423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24967</v>
      </c>
      <c r="P62" s="149" t="n">
        <v>30390</v>
      </c>
      <c r="Q62" s="466"/>
      <c r="R62" s="498"/>
      <c r="S62" s="498" t="n">
        <v>1</v>
      </c>
      <c r="T62" s="149" t="n">
        <f aca="false">(P62-O62)*S62</f>
        <v>5423</v>
      </c>
      <c r="U62" s="668" t="s">
        <v>1112</v>
      </c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668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696.000000000004</v>
      </c>
      <c r="D64" s="586"/>
      <c r="E64" s="194"/>
      <c r="F64" s="194"/>
      <c r="G64" s="194"/>
      <c r="H64" s="586" t="n">
        <f aca="false">T64</f>
        <v>696.000000000004</v>
      </c>
      <c r="I64" s="586" t="n">
        <f aca="false">T64*0.3</f>
        <v>208.800000000001</v>
      </c>
      <c r="J64" s="162"/>
      <c r="K64" s="162"/>
      <c r="L64" s="162"/>
      <c r="M64" s="162"/>
      <c r="N64" s="162"/>
      <c r="O64" s="587" t="n">
        <v>4101.3</v>
      </c>
      <c r="P64" s="587" t="n">
        <v>4136.1</v>
      </c>
      <c r="Q64" s="466"/>
      <c r="R64" s="588"/>
      <c r="S64" s="364" t="n">
        <v>20</v>
      </c>
      <c r="T64" s="586" t="n">
        <f aca="false">(P64-O64)*S64</f>
        <v>696.000000000004</v>
      </c>
      <c r="U64" s="640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1569</v>
      </c>
      <c r="D65" s="149"/>
      <c r="E65" s="148"/>
      <c r="F65" s="148"/>
      <c r="G65" s="148"/>
      <c r="H65" s="149" t="n">
        <f aca="false">T65</f>
        <v>1569</v>
      </c>
      <c r="I65" s="149" t="n">
        <f aca="false">T65*0.3</f>
        <v>470.7</v>
      </c>
      <c r="J65" s="226"/>
      <c r="K65" s="226"/>
      <c r="L65" s="226"/>
      <c r="M65" s="226"/>
      <c r="N65" s="226"/>
      <c r="O65" s="148" t="n">
        <v>229831</v>
      </c>
      <c r="P65" s="148" t="n">
        <v>231400</v>
      </c>
      <c r="Q65" s="149"/>
      <c r="R65" s="149"/>
      <c r="S65" s="148" t="n">
        <v>1</v>
      </c>
      <c r="T65" s="149" t="n">
        <f aca="false">(P65-O65)*S65</f>
        <v>1569</v>
      </c>
      <c r="U65" s="640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45460.2400000001</v>
      </c>
      <c r="D66" s="186"/>
      <c r="E66" s="187"/>
      <c r="F66" s="187"/>
      <c r="G66" s="187"/>
      <c r="H66" s="186"/>
      <c r="I66" s="188" t="n">
        <f aca="false">SUM(I56:I65)</f>
        <v>16418.1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13650.24+33076.37</f>
        <v>46726.61</v>
      </c>
      <c r="P68" s="148" t="n">
        <f aca="false">13828.02+33391.17</f>
        <v>47219.19</v>
      </c>
      <c r="Q68" s="149"/>
      <c r="R68" s="149"/>
      <c r="S68" s="148" t="n">
        <v>80</v>
      </c>
      <c r="T68" s="149" t="n">
        <f aca="false">(P68-O68)*S68-T72-T73</f>
        <v>35903.4000000001</v>
      </c>
      <c r="U68" s="640" t="s">
        <v>1113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29870.3999999999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40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6348</v>
      </c>
      <c r="D70" s="148"/>
      <c r="E70" s="148" t="n">
        <f aca="false">F70+G70</f>
        <v>444.36</v>
      </c>
      <c r="F70" s="148" t="n">
        <f aca="false">0.04*H70</f>
        <v>253.92</v>
      </c>
      <c r="G70" s="148" t="n">
        <f aca="false">0.03*H70</f>
        <v>190.44</v>
      </c>
      <c r="H70" s="148" t="n">
        <f aca="false">T70</f>
        <v>6348</v>
      </c>
      <c r="I70" s="148" t="n">
        <f aca="false">0.6*C70</f>
        <v>3808.8</v>
      </c>
      <c r="J70" s="25"/>
      <c r="K70" s="25"/>
      <c r="L70" s="25"/>
      <c r="M70" s="25"/>
      <c r="N70" s="25"/>
      <c r="O70" s="148" t="n">
        <f aca="false">200294+20400</f>
        <v>220694</v>
      </c>
      <c r="P70" s="148" t="n">
        <f aca="false">205333+21709</f>
        <v>227042</v>
      </c>
      <c r="Q70" s="204"/>
      <c r="R70" s="276"/>
      <c r="S70" s="239" t="n">
        <v>1</v>
      </c>
      <c r="T70" s="148" t="n">
        <f aca="false">(P70-O70)*S70</f>
        <v>6348</v>
      </c>
      <c r="U70" s="640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87.2900000001391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4927.66+4075.11</f>
        <v>9002.77</v>
      </c>
      <c r="P71" s="148" t="n">
        <f aca="false">4269.5+5106.65</f>
        <v>9376.15</v>
      </c>
      <c r="Q71" s="149"/>
      <c r="R71" s="149"/>
      <c r="S71" s="148" t="n">
        <v>80</v>
      </c>
      <c r="T71" s="149" t="n">
        <f aca="false">(P71-O71)*S71</f>
        <v>29870.3999999999</v>
      </c>
      <c r="U71" s="640" t="s">
        <v>1115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2886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2886</v>
      </c>
      <c r="I72" s="148" t="n">
        <f aca="false">0.4*C72</f>
        <v>1154.4</v>
      </c>
      <c r="J72" s="162"/>
      <c r="K72" s="162"/>
      <c r="L72" s="162"/>
      <c r="M72" s="25"/>
      <c r="N72" s="25"/>
      <c r="O72" s="148" t="n">
        <v>71644</v>
      </c>
      <c r="P72" s="148" t="n">
        <v>74530</v>
      </c>
      <c r="Q72" s="204"/>
      <c r="R72" s="576"/>
      <c r="S72" s="148" t="n">
        <v>1</v>
      </c>
      <c r="T72" s="148" t="n">
        <f aca="false">(P72-O72)*S72</f>
        <v>2886</v>
      </c>
      <c r="U72" s="668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660.19</v>
      </c>
      <c r="D73" s="148"/>
      <c r="E73" s="148" t="n">
        <f aca="false">F73+G73</f>
        <v>43.19</v>
      </c>
      <c r="F73" s="148" t="n">
        <f aca="false">0.04*H73</f>
        <v>24.68</v>
      </c>
      <c r="G73" s="148" t="n">
        <f aca="false">0.03*H73</f>
        <v>18.51</v>
      </c>
      <c r="H73" s="148" t="n">
        <f aca="false">T73</f>
        <v>617</v>
      </c>
      <c r="I73" s="148" t="n">
        <f aca="false">0.6*C73</f>
        <v>396.114</v>
      </c>
      <c r="J73" s="162"/>
      <c r="K73" s="162"/>
      <c r="L73" s="162"/>
      <c r="M73" s="162"/>
      <c r="N73" s="162"/>
      <c r="O73" s="148" t="n">
        <v>19387</v>
      </c>
      <c r="P73" s="148" t="n">
        <v>20004</v>
      </c>
      <c r="Q73" s="149"/>
      <c r="R73" s="149"/>
      <c r="S73" s="148" t="n">
        <v>1</v>
      </c>
      <c r="T73" s="148" t="n">
        <f aca="false">(P73-O73)*S73</f>
        <v>617</v>
      </c>
      <c r="U73" s="640" t="s">
        <v>1116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41372.8800000001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19352.5000000001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673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19352.5000000001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13049.47</v>
      </c>
      <c r="P78" s="206" t="n">
        <v>13436.52</v>
      </c>
      <c r="Q78" s="304" t="s">
        <v>39</v>
      </c>
      <c r="R78" s="304"/>
      <c r="S78" s="206" t="n">
        <v>50</v>
      </c>
      <c r="T78" s="206" t="n">
        <f aca="false">(P78-O78)*S78-T98</f>
        <v>19352.5000000001</v>
      </c>
      <c r="U78" s="673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673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321</v>
      </c>
      <c r="D80" s="206"/>
      <c r="E80" s="206" t="n">
        <f aca="false">F80+G80</f>
        <v>21</v>
      </c>
      <c r="F80" s="206" t="n">
        <f aca="false">0.04*H80</f>
        <v>12</v>
      </c>
      <c r="G80" s="206" t="n">
        <f aca="false">0.03*H80</f>
        <v>9</v>
      </c>
      <c r="H80" s="206" t="n">
        <f aca="false">T80</f>
        <v>300</v>
      </c>
      <c r="I80" s="206" t="n">
        <f aca="false">0.6*C80</f>
        <v>192.6</v>
      </c>
      <c r="J80" s="216"/>
      <c r="K80" s="216"/>
      <c r="L80" s="216"/>
      <c r="M80" s="216"/>
      <c r="N80" s="216"/>
      <c r="O80" s="206" t="n">
        <v>5700</v>
      </c>
      <c r="P80" s="206" t="n">
        <v>6000</v>
      </c>
      <c r="Q80" s="207"/>
      <c r="R80" s="207"/>
      <c r="S80" s="206" t="n">
        <v>1</v>
      </c>
      <c r="T80" s="206" t="n">
        <f aca="false">(P80-O80)*S80</f>
        <v>300</v>
      </c>
      <c r="U80" s="673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19352.5000000001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2495.99999999999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2495.99999999999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4160.6</v>
      </c>
      <c r="P83" s="206" t="n">
        <v>4223</v>
      </c>
      <c r="Q83" s="304" t="s">
        <v>39</v>
      </c>
      <c r="R83" s="304"/>
      <c r="S83" s="206" t="n">
        <v>40</v>
      </c>
      <c r="T83" s="206" t="n">
        <f aca="false">(P83-O83)*S83</f>
        <v>2495.99999999999</v>
      </c>
      <c r="U83" s="673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6816.00000000002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6816.00000000002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4029</v>
      </c>
      <c r="P84" s="206" t="n">
        <v>4224</v>
      </c>
      <c r="Q84" s="304" t="s">
        <v>39</v>
      </c>
      <c r="R84" s="304"/>
      <c r="S84" s="206" t="n">
        <v>120</v>
      </c>
      <c r="T84" s="206" t="n">
        <f aca="false">(P84-O84)*S84-T377-T343-T83-T362-T376-T172</f>
        <v>6816.00000000002</v>
      </c>
      <c r="U84" s="673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519383.4048</v>
      </c>
      <c r="D85" s="148"/>
      <c r="E85" s="190"/>
      <c r="F85" s="148"/>
      <c r="G85" s="148"/>
      <c r="H85" s="190"/>
      <c r="I85" s="148" t="n">
        <f aca="false">SUM(I8:I43)+I74+I81+I66</f>
        <v>310394.694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23294</v>
      </c>
      <c r="D88" s="148"/>
      <c r="E88" s="148"/>
      <c r="F88" s="148"/>
      <c r="G88" s="148"/>
      <c r="H88" s="148" t="n">
        <f aca="false">T88</f>
        <v>29840</v>
      </c>
      <c r="I88" s="148" t="n">
        <v>0</v>
      </c>
      <c r="J88" s="25"/>
      <c r="K88" s="25"/>
      <c r="L88" s="25"/>
      <c r="M88" s="25"/>
      <c r="N88" s="25"/>
      <c r="O88" s="148" t="n">
        <v>43265</v>
      </c>
      <c r="P88" s="148" t="n">
        <v>44011</v>
      </c>
      <c r="Q88" s="204"/>
      <c r="R88" s="276"/>
      <c r="S88" s="148" t="n">
        <v>40</v>
      </c>
      <c r="T88" s="148" t="n">
        <f aca="false">(P88-O88)*S88</f>
        <v>29840</v>
      </c>
      <c r="U88" s="640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2797</v>
      </c>
      <c r="D90" s="149"/>
      <c r="E90" s="148" t="n">
        <f aca="false">247</f>
        <v>247</v>
      </c>
      <c r="F90" s="148"/>
      <c r="G90" s="148"/>
      <c r="H90" s="148" t="n">
        <f aca="false">T90</f>
        <v>2550</v>
      </c>
      <c r="I90" s="148"/>
      <c r="J90" s="25"/>
      <c r="K90" s="25"/>
      <c r="L90" s="25"/>
      <c r="M90" s="25"/>
      <c r="N90" s="25"/>
      <c r="O90" s="148" t="n">
        <v>15767</v>
      </c>
      <c r="P90" s="148" t="n">
        <v>15852</v>
      </c>
      <c r="Q90" s="237"/>
      <c r="R90" s="238"/>
      <c r="S90" s="239" t="n">
        <v>30</v>
      </c>
      <c r="T90" s="148" t="n">
        <f aca="false">(P90-O90)*S90</f>
        <v>2550</v>
      </c>
      <c r="U90" s="640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29840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1664.68000000001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1664.68000000001</v>
      </c>
      <c r="I96" s="206" t="n">
        <f aca="false">0.5*C96</f>
        <v>832.340000000004</v>
      </c>
      <c r="J96" s="208"/>
      <c r="K96" s="208"/>
      <c r="L96" s="208"/>
      <c r="M96" s="208"/>
      <c r="N96" s="208"/>
      <c r="O96" s="309" t="n">
        <v>14671.444</v>
      </c>
      <c r="P96" s="309" t="n">
        <v>14713.061</v>
      </c>
      <c r="Q96" s="9"/>
      <c r="R96" s="448"/>
      <c r="S96" s="223" t="n">
        <v>40</v>
      </c>
      <c r="T96" s="206" t="n">
        <f aca="false">(P96-O96)*S96</f>
        <v>1664.68000000001</v>
      </c>
      <c r="U96" s="673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673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4255.99999999999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4255.99999999999</v>
      </c>
      <c r="I98" s="206" t="n">
        <f aca="false">0.6*C98</f>
        <v>2553.59999999999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673" t="s">
        <v>1117</v>
      </c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3460.6</v>
      </c>
      <c r="P99" s="206" t="n">
        <v>3487.2</v>
      </c>
      <c r="Q99" s="221"/>
      <c r="R99" s="404"/>
      <c r="S99" s="223" t="n">
        <v>80</v>
      </c>
      <c r="T99" s="206" t="n">
        <f aca="false">(P99-O99)*S99*2</f>
        <v>4255.99999999999</v>
      </c>
      <c r="U99" s="673" t="s">
        <v>1118</v>
      </c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9637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9637</v>
      </c>
      <c r="I101" s="206" t="n">
        <f aca="false">T12+0.5*(T108+T105)</f>
        <v>2663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29332</v>
      </c>
      <c r="P102" s="206" t="n">
        <v>29409</v>
      </c>
      <c r="Q102" s="221"/>
      <c r="R102" s="304"/>
      <c r="S102" s="206" t="n">
        <v>60</v>
      </c>
      <c r="T102" s="206" t="n">
        <f aca="false">(P102-O102)*S102-T12</f>
        <v>4517</v>
      </c>
      <c r="U102" s="673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673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6130</v>
      </c>
      <c r="P105" s="206" t="n">
        <v>6167</v>
      </c>
      <c r="Q105" s="221"/>
      <c r="R105" s="404"/>
      <c r="S105" s="206" t="n">
        <v>40</v>
      </c>
      <c r="T105" s="206" t="n">
        <f aca="false">(P105-O105)*S105</f>
        <v>1480</v>
      </c>
      <c r="U105" s="673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673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673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5479</v>
      </c>
      <c r="P108" s="206" t="n">
        <v>5570</v>
      </c>
      <c r="Q108" s="221"/>
      <c r="R108" s="304"/>
      <c r="S108" s="206" t="n">
        <v>40</v>
      </c>
      <c r="T108" s="206" t="n">
        <f aca="false">(P108-O108)*S108</f>
        <v>3640</v>
      </c>
      <c r="U108" s="673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11301.68</v>
      </c>
      <c r="D109" s="190"/>
      <c r="E109" s="190"/>
      <c r="F109" s="148"/>
      <c r="G109" s="148"/>
      <c r="H109" s="190" t="n">
        <f aca="false">SUM(H99:H108)</f>
        <v>9637</v>
      </c>
      <c r="I109" s="190" t="n">
        <f aca="false">I101+I99</f>
        <v>2663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6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4"/>
      <c r="R114" s="276"/>
      <c r="S114" s="239" t="n">
        <v>1</v>
      </c>
      <c r="T114" s="148" t="n">
        <f aca="false">(P114-O114)*S114</f>
        <v>0</v>
      </c>
      <c r="U114" s="640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6342.95999999988</v>
      </c>
      <c r="D115" s="148"/>
      <c r="E115" s="148" t="n">
        <f aca="false">F115+G115</f>
        <v>414.959999999992</v>
      </c>
      <c r="F115" s="148" t="n">
        <f aca="false">0.04*H115</f>
        <v>237.119999999995</v>
      </c>
      <c r="G115" s="148" t="n">
        <f aca="false">0.03*H115</f>
        <v>177.839999999997</v>
      </c>
      <c r="H115" s="148" t="n">
        <f aca="false">T115</f>
        <v>5927.99999999988</v>
      </c>
      <c r="I115" s="148" t="n">
        <f aca="false">0.6*C115</f>
        <v>3805.77599999993</v>
      </c>
      <c r="J115" s="25"/>
      <c r="K115" s="25"/>
      <c r="L115" s="25"/>
      <c r="M115" s="25"/>
      <c r="N115" s="25" t="s">
        <v>173</v>
      </c>
      <c r="O115" s="148" t="n">
        <v>9616.2</v>
      </c>
      <c r="P115" s="148" t="n">
        <v>9690.3</v>
      </c>
      <c r="Q115" s="237"/>
      <c r="R115" s="398"/>
      <c r="S115" s="239" t="n">
        <v>80</v>
      </c>
      <c r="T115" s="148" t="n">
        <f aca="false">(P115-O115)*S115</f>
        <v>5927.99999999988</v>
      </c>
      <c r="U115" s="640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55854</v>
      </c>
      <c r="D118" s="190"/>
      <c r="E118" s="190" t="n">
        <f aca="false">F118+G118</f>
        <v>3654</v>
      </c>
      <c r="F118" s="190" t="n">
        <f aca="false">0.04*H118</f>
        <v>2088</v>
      </c>
      <c r="G118" s="190" t="n">
        <f aca="false">0.03*H118</f>
        <v>1566</v>
      </c>
      <c r="H118" s="190" t="n">
        <f aca="false">T118</f>
        <v>52200</v>
      </c>
      <c r="I118" s="190" t="n">
        <v>11490</v>
      </c>
      <c r="J118" s="262"/>
      <c r="K118" s="262"/>
      <c r="L118" s="262"/>
      <c r="M118" s="262"/>
      <c r="N118" s="262"/>
      <c r="O118" s="190" t="n">
        <v>48181</v>
      </c>
      <c r="P118" s="190" t="n">
        <v>48616</v>
      </c>
      <c r="Q118" s="237"/>
      <c r="R118" s="467"/>
      <c r="S118" s="401" t="n">
        <v>120</v>
      </c>
      <c r="T118" s="148" t="n">
        <f aca="false">(P118-O118)*S118</f>
        <v>52200</v>
      </c>
      <c r="U118" s="640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131.61</v>
      </c>
      <c r="D119" s="148"/>
      <c r="E119" s="148" t="n">
        <f aca="false">F119+G119</f>
        <v>8.61</v>
      </c>
      <c r="F119" s="148" t="n">
        <f aca="false">0.04*H119</f>
        <v>4.92</v>
      </c>
      <c r="G119" s="148" t="n">
        <f aca="false">0.03*H119</f>
        <v>3.69</v>
      </c>
      <c r="H119" s="148" t="n">
        <f aca="false">T119</f>
        <v>123</v>
      </c>
      <c r="I119" s="148" t="n">
        <f aca="false">0.6*C119</f>
        <v>78.966</v>
      </c>
      <c r="J119" s="25"/>
      <c r="K119" s="25"/>
      <c r="L119" s="25"/>
      <c r="M119" s="25"/>
      <c r="N119" s="25"/>
      <c r="O119" s="148" t="n">
        <v>59799</v>
      </c>
      <c r="P119" s="148" t="n">
        <v>59922</v>
      </c>
      <c r="Q119" s="204"/>
      <c r="R119" s="276"/>
      <c r="S119" s="239" t="n">
        <v>1</v>
      </c>
      <c r="T119" s="148" t="n">
        <f aca="false">(P119-O119)*S119</f>
        <v>123</v>
      </c>
      <c r="U119" s="640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6"/>
      <c r="C120" s="265" t="n">
        <f aca="false">H120+E120</f>
        <v>0</v>
      </c>
      <c r="D120" s="281"/>
      <c r="E120" s="265" t="n">
        <f aca="false">F120+G120</f>
        <v>0</v>
      </c>
      <c r="F120" s="265" t="n">
        <f aca="false">0.04*H120</f>
        <v>0</v>
      </c>
      <c r="G120" s="265" t="n">
        <f aca="false">0.03*H120</f>
        <v>0</v>
      </c>
      <c r="H120" s="265" t="n">
        <f aca="false">T120</f>
        <v>0</v>
      </c>
      <c r="I120" s="282" t="n">
        <f aca="false">0.6*C120</f>
        <v>0</v>
      </c>
      <c r="J120" s="283"/>
      <c r="K120" s="283"/>
      <c r="L120" s="283"/>
      <c r="M120" s="283"/>
      <c r="N120" s="283"/>
      <c r="O120" s="281" t="n">
        <v>16982</v>
      </c>
      <c r="P120" s="281" t="n">
        <v>16982</v>
      </c>
      <c r="Q120" s="284"/>
      <c r="R120" s="285"/>
      <c r="S120" s="281" t="n">
        <v>1</v>
      </c>
      <c r="T120" s="265" t="n">
        <f aca="false">(P120-O120)*S120</f>
        <v>0</v>
      </c>
      <c r="U120" s="677" t="n">
        <v>2437131</v>
      </c>
      <c r="V120" s="270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157.29</v>
      </c>
      <c r="D121" s="148"/>
      <c r="E121" s="148" t="n">
        <f aca="false">F121+G121</f>
        <v>10.29</v>
      </c>
      <c r="F121" s="148" t="n">
        <f aca="false">0.04*H121</f>
        <v>5.88</v>
      </c>
      <c r="G121" s="148" t="n">
        <f aca="false">0.03*H121</f>
        <v>4.41</v>
      </c>
      <c r="H121" s="148" t="n">
        <f aca="false">T121</f>
        <v>147</v>
      </c>
      <c r="I121" s="148" t="n">
        <f aca="false">0.6*C121</f>
        <v>94.374</v>
      </c>
      <c r="J121" s="25"/>
      <c r="K121" s="25"/>
      <c r="L121" s="25"/>
      <c r="M121" s="25"/>
      <c r="N121" s="25"/>
      <c r="O121" s="148" t="n">
        <v>7953</v>
      </c>
      <c r="P121" s="148" t="n">
        <v>8100</v>
      </c>
      <c r="Q121" s="204"/>
      <c r="R121" s="276"/>
      <c r="S121" s="239" t="n">
        <v>1</v>
      </c>
      <c r="T121" s="148" t="n">
        <f aca="false">(P121-O121)*S121</f>
        <v>147</v>
      </c>
      <c r="U121" s="640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507.18</v>
      </c>
      <c r="D122" s="148"/>
      <c r="E122" s="148" t="n">
        <f aca="false">F122+G122</f>
        <v>33.18</v>
      </c>
      <c r="F122" s="148" t="n">
        <f aca="false">0.04*H122</f>
        <v>18.96</v>
      </c>
      <c r="G122" s="148" t="n">
        <f aca="false">0.03*H122</f>
        <v>14.22</v>
      </c>
      <c r="H122" s="148" t="n">
        <f aca="false">T122</f>
        <v>474</v>
      </c>
      <c r="I122" s="148" t="n">
        <f aca="false">0.6*C122</f>
        <v>304.308</v>
      </c>
      <c r="J122" s="25"/>
      <c r="K122" s="25"/>
      <c r="L122" s="25"/>
      <c r="M122" s="25"/>
      <c r="N122" s="25"/>
      <c r="O122" s="148" t="n">
        <f aca="false">58922+31851</f>
        <v>90773</v>
      </c>
      <c r="P122" s="148" t="n">
        <f aca="false">59193+32054</f>
        <v>91247</v>
      </c>
      <c r="Q122" s="204"/>
      <c r="R122" s="276"/>
      <c r="S122" s="239" t="n">
        <v>1</v>
      </c>
      <c r="T122" s="148" t="n">
        <f aca="false">(P122-O122)*S122</f>
        <v>474</v>
      </c>
      <c r="U122" s="640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3023.82</v>
      </c>
      <c r="D123" s="148"/>
      <c r="E123" s="148" t="n">
        <f aca="false">F123+G123</f>
        <v>197.82</v>
      </c>
      <c r="F123" s="148" t="n">
        <f aca="false">0.04*H123</f>
        <v>113.04</v>
      </c>
      <c r="G123" s="148" t="n">
        <f aca="false">0.03*H123</f>
        <v>84.78</v>
      </c>
      <c r="H123" s="148" t="n">
        <f aca="false">T123</f>
        <v>2826</v>
      </c>
      <c r="I123" s="148" t="n">
        <f aca="false">0.6*C123</f>
        <v>1814.292</v>
      </c>
      <c r="J123" s="25"/>
      <c r="K123" s="25"/>
      <c r="L123" s="25"/>
      <c r="M123" s="25"/>
      <c r="N123" s="25" t="s">
        <v>170</v>
      </c>
      <c r="O123" s="148" t="n">
        <v>47195</v>
      </c>
      <c r="P123" s="148" t="n">
        <v>50021</v>
      </c>
      <c r="Q123" s="204"/>
      <c r="R123" s="276"/>
      <c r="S123" s="239" t="n">
        <v>1</v>
      </c>
      <c r="T123" s="148" t="n">
        <f aca="false">(P123-O123)*S123</f>
        <v>2826</v>
      </c>
      <c r="U123" s="640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5136</v>
      </c>
      <c r="D124" s="190"/>
      <c r="E124" s="190" t="n">
        <f aca="false">F124+G124</f>
        <v>336</v>
      </c>
      <c r="F124" s="190" t="n">
        <f aca="false">0.04*H124</f>
        <v>192</v>
      </c>
      <c r="G124" s="190" t="n">
        <f aca="false">0.03*H124</f>
        <v>144</v>
      </c>
      <c r="H124" s="190" t="n">
        <f aca="false">T124</f>
        <v>4800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13030</v>
      </c>
      <c r="P124" s="190" t="n">
        <v>13090</v>
      </c>
      <c r="Q124" s="262"/>
      <c r="R124" s="398"/>
      <c r="S124" s="401" t="n">
        <v>80</v>
      </c>
      <c r="T124" s="190" t="n">
        <f aca="false">(P124-O124)*S124</f>
        <v>4800</v>
      </c>
      <c r="U124" s="640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591.25</v>
      </c>
      <c r="D126" s="148"/>
      <c r="E126" s="148" t="n">
        <f aca="false">F126+G126</f>
        <v>41.25</v>
      </c>
      <c r="F126" s="148" t="n">
        <f aca="false">0.035*H126</f>
        <v>19.25</v>
      </c>
      <c r="G126" s="148" t="n">
        <f aca="false">H126*0.04</f>
        <v>22</v>
      </c>
      <c r="H126" s="148" t="n">
        <f aca="false">T126</f>
        <v>550</v>
      </c>
      <c r="I126" s="148" t="n">
        <f aca="false">0.6*C126</f>
        <v>354.75</v>
      </c>
      <c r="J126" s="25"/>
      <c r="K126" s="25"/>
      <c r="L126" s="25"/>
      <c r="M126" s="25"/>
      <c r="N126" s="25"/>
      <c r="O126" s="148" t="n">
        <v>8422.5</v>
      </c>
      <c r="P126" s="148" t="n">
        <v>8450</v>
      </c>
      <c r="Q126" s="204"/>
      <c r="R126" s="276"/>
      <c r="S126" s="239" t="n">
        <v>20</v>
      </c>
      <c r="T126" s="148" t="n">
        <f aca="false">(P126-O126)*S126</f>
        <v>550</v>
      </c>
      <c r="U126" s="640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63.13</v>
      </c>
      <c r="D128" s="148"/>
      <c r="E128" s="148" t="n">
        <f aca="false">F128+G128</f>
        <v>4.13</v>
      </c>
      <c r="F128" s="148" t="n">
        <f aca="false">0.04*H128</f>
        <v>2.36</v>
      </c>
      <c r="G128" s="148" t="n">
        <f aca="false">0.03*H128</f>
        <v>1.77</v>
      </c>
      <c r="H128" s="148" t="n">
        <f aca="false">T128</f>
        <v>59</v>
      </c>
      <c r="I128" s="148" t="n">
        <f aca="false">0.6*C128</f>
        <v>37.878</v>
      </c>
      <c r="J128" s="25"/>
      <c r="K128" s="25"/>
      <c r="L128" s="25"/>
      <c r="M128" s="25"/>
      <c r="N128" s="25"/>
      <c r="O128" s="148" t="n">
        <v>4169</v>
      </c>
      <c r="P128" s="148" t="n">
        <v>4228</v>
      </c>
      <c r="Q128" s="204"/>
      <c r="R128" s="276"/>
      <c r="S128" s="239" t="n">
        <v>1</v>
      </c>
      <c r="T128" s="148" t="n">
        <f aca="false">(P128-O128)*S128</f>
        <v>59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1" t="s">
        <v>941</v>
      </c>
      <c r="C129" s="148" t="n">
        <f aca="false">H129+E129</f>
        <v>2.14</v>
      </c>
      <c r="D129" s="148"/>
      <c r="E129" s="148" t="n">
        <f aca="false">F129+G129</f>
        <v>0.14</v>
      </c>
      <c r="F129" s="148" t="n">
        <f aca="false">0.04*H129</f>
        <v>0.08</v>
      </c>
      <c r="G129" s="148" t="n">
        <f aca="false">0.03*H129</f>
        <v>0.06</v>
      </c>
      <c r="H129" s="148" t="n">
        <f aca="false">T129</f>
        <v>2</v>
      </c>
      <c r="I129" s="148" t="n">
        <f aca="false">0.5*C129</f>
        <v>1.07</v>
      </c>
      <c r="J129" s="25"/>
      <c r="K129" s="25"/>
      <c r="L129" s="25"/>
      <c r="M129" s="25"/>
      <c r="N129" s="25"/>
      <c r="O129" s="148" t="n">
        <v>7509</v>
      </c>
      <c r="P129" s="148" t="n">
        <v>7511</v>
      </c>
      <c r="Q129" s="204"/>
      <c r="R129" s="276"/>
      <c r="S129" s="148" t="n">
        <v>1</v>
      </c>
      <c r="T129" s="148" t="n">
        <f aca="false">(P129-O129)*S129</f>
        <v>2</v>
      </c>
      <c r="U129" s="640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71809.3799999999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1991.31961</v>
      </c>
      <c r="D134" s="206" t="n">
        <f aca="false">D138+D139</f>
        <v>28447.423</v>
      </c>
      <c r="E134" s="206" t="n">
        <f aca="false">F134+G134</f>
        <v>1991.31961</v>
      </c>
      <c r="F134" s="206" t="n">
        <f aca="false">0.04*D134</f>
        <v>1137.89692</v>
      </c>
      <c r="G134" s="206" t="n">
        <f aca="false">0.03*D134</f>
        <v>853.422689999999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3182.03</v>
      </c>
      <c r="P134" s="309" t="n">
        <v>3284.49</v>
      </c>
      <c r="Q134" s="221"/>
      <c r="R134" s="404"/>
      <c r="S134" s="206" t="n">
        <v>60</v>
      </c>
      <c r="T134" s="206" t="n">
        <f aca="false">(P134-O134)*S134</f>
        <v>6147.59999999998</v>
      </c>
      <c r="U134" s="673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0"/>
      <c r="J135" s="212"/>
      <c r="K135" s="212"/>
      <c r="L135" s="212"/>
      <c r="M135" s="212"/>
      <c r="N135" s="212"/>
      <c r="O135" s="309" t="n">
        <v>1568.76</v>
      </c>
      <c r="P135" s="309" t="n">
        <v>1589.44</v>
      </c>
      <c r="Q135" s="221"/>
      <c r="R135" s="404"/>
      <c r="S135" s="206" t="n">
        <v>20</v>
      </c>
      <c r="T135" s="206" t="n">
        <f aca="false">(P135-O135)*S135</f>
        <v>413.600000000001</v>
      </c>
      <c r="U135" s="673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771.019</v>
      </c>
      <c r="P136" s="309" t="n">
        <v>788.81</v>
      </c>
      <c r="Q136" s="221"/>
      <c r="R136" s="595"/>
      <c r="S136" s="206" t="n">
        <v>60</v>
      </c>
      <c r="T136" s="206" t="n">
        <f aca="false">(P136-O136)*S136</f>
        <v>1067.46</v>
      </c>
      <c r="U136" s="673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94345.57</v>
      </c>
      <c r="P137" s="309" t="n">
        <v>95741.593</v>
      </c>
      <c r="Q137" s="221"/>
      <c r="R137" s="596"/>
      <c r="S137" s="206" t="n">
        <v>1</v>
      </c>
      <c r="T137" s="206" t="n">
        <f aca="false">(P137-O137)*S137</f>
        <v>1396.02299999999</v>
      </c>
      <c r="U137" s="673" t="n">
        <v>9454</v>
      </c>
      <c r="V137" s="210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9108.62299999996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2236.812</v>
      </c>
      <c r="P138" s="309" t="n">
        <v>2320.752</v>
      </c>
      <c r="Q138" s="221"/>
      <c r="R138" s="461"/>
      <c r="S138" s="206" t="n">
        <v>1</v>
      </c>
      <c r="T138" s="206" t="n">
        <f aca="false">(P138-O138)*S138</f>
        <v>83.9400000000001</v>
      </c>
      <c r="U138" s="673" t="n">
        <v>9314</v>
      </c>
      <c r="V138" s="210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19338.8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26743.9015</v>
      </c>
      <c r="P139" s="309" t="n">
        <v>27192.68</v>
      </c>
      <c r="Q139" s="221"/>
      <c r="R139" s="461"/>
      <c r="S139" s="206" t="n">
        <v>40</v>
      </c>
      <c r="T139" s="206" t="n">
        <f aca="false">(P139-O139)*S139</f>
        <v>17951.14</v>
      </c>
      <c r="U139" s="673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3341.9575</v>
      </c>
      <c r="P140" s="309" t="n">
        <v>3376.649</v>
      </c>
      <c r="Q140" s="9"/>
      <c r="R140" s="151"/>
      <c r="S140" s="206" t="n">
        <v>40</v>
      </c>
      <c r="T140" s="206" t="n">
        <f aca="false">(P140-O140)*S140</f>
        <v>1387.66</v>
      </c>
      <c r="U140" s="673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6448.26000000001</v>
      </c>
      <c r="D142" s="598" t="n">
        <f aca="false">T142</f>
        <v>82638.0000000002</v>
      </c>
      <c r="E142" s="599" t="n">
        <f aca="false">F142+G142</f>
        <v>5784.66000000001</v>
      </c>
      <c r="F142" s="598" t="n">
        <f aca="false">0.04*D142</f>
        <v>3305.52000000001</v>
      </c>
      <c r="G142" s="598" t="n">
        <f aca="false">0.03*D142</f>
        <v>2479.14000000001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52034.5</v>
      </c>
      <c r="P142" s="206" t="n">
        <v>53569.8</v>
      </c>
      <c r="Q142" s="9"/>
      <c r="R142" s="304"/>
      <c r="S142" s="598" t="n">
        <v>60</v>
      </c>
      <c r="T142" s="598" t="n">
        <f aca="false">(P142-O142)*S142-T144</f>
        <v>82638.0000000002</v>
      </c>
      <c r="U142" s="673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663.6</v>
      </c>
      <c r="D144" s="598" t="n">
        <f aca="false">T144</f>
        <v>9480</v>
      </c>
      <c r="E144" s="599" t="n">
        <f aca="false">F144+G144</f>
        <v>663.6</v>
      </c>
      <c r="F144" s="598" t="n">
        <f aca="false">0.04*D144</f>
        <v>379.2</v>
      </c>
      <c r="G144" s="598" t="n">
        <f aca="false">0.03*D144</f>
        <v>284.4</v>
      </c>
      <c r="H144" s="598"/>
      <c r="I144" s="206" t="n">
        <f aca="false">T145</f>
        <v>12240</v>
      </c>
      <c r="J144" s="208"/>
      <c r="K144" s="208"/>
      <c r="L144" s="208"/>
      <c r="M144" s="208"/>
      <c r="N144" s="208" t="s">
        <v>213</v>
      </c>
      <c r="O144" s="206" t="n">
        <v>7653</v>
      </c>
      <c r="P144" s="206" t="n">
        <v>7890</v>
      </c>
      <c r="Q144" s="9"/>
      <c r="R144" s="304"/>
      <c r="S144" s="598" t="n">
        <v>40</v>
      </c>
      <c r="T144" s="598" t="n">
        <f aca="false">(P144-O144)*S144</f>
        <v>9480</v>
      </c>
      <c r="U144" s="673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1239.63</v>
      </c>
      <c r="D145" s="206" t="n">
        <f aca="false">T145</f>
        <v>12240</v>
      </c>
      <c r="E145" s="206" t="n">
        <f aca="false">F145+G145</f>
        <v>1138.32</v>
      </c>
      <c r="F145" s="206" t="n">
        <f aca="false">0.05*D145</f>
        <v>612</v>
      </c>
      <c r="G145" s="206" t="n">
        <f aca="false">0.043*D145</f>
        <v>526.32</v>
      </c>
      <c r="H145" s="206"/>
      <c r="I145" s="206" t="n">
        <f aca="false">0.6*D145</f>
        <v>7344</v>
      </c>
      <c r="J145" s="208"/>
      <c r="K145" s="208"/>
      <c r="L145" s="208"/>
      <c r="M145" s="208"/>
      <c r="N145" s="208"/>
      <c r="O145" s="598" t="n">
        <v>17663</v>
      </c>
      <c r="P145" s="598" t="n">
        <v>17969</v>
      </c>
      <c r="Q145" s="208" t="s">
        <v>39</v>
      </c>
      <c r="R145" s="304"/>
      <c r="S145" s="223" t="n">
        <v>40</v>
      </c>
      <c r="T145" s="206" t="n">
        <f aca="false">(P145-O145)*S145</f>
        <v>12240</v>
      </c>
      <c r="U145" s="673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3377</v>
      </c>
      <c r="E146" s="206" t="n">
        <f aca="false">F146+G146</f>
        <v>101.31</v>
      </c>
      <c r="F146" s="206" t="n">
        <f aca="false">0.02*D146</f>
        <v>67.54</v>
      </c>
      <c r="G146" s="206" t="n">
        <f aca="false">0.01*D146</f>
        <v>33.77</v>
      </c>
      <c r="H146" s="206"/>
      <c r="I146" s="206" t="n">
        <f aca="false">0.6*D146</f>
        <v>2026.2</v>
      </c>
      <c r="J146" s="208"/>
      <c r="K146" s="208"/>
      <c r="L146" s="208"/>
      <c r="M146" s="208"/>
      <c r="N146" s="208"/>
      <c r="O146" s="598" t="n">
        <v>128260</v>
      </c>
      <c r="P146" s="598" t="n">
        <v>131637</v>
      </c>
      <c r="Q146" s="208"/>
      <c r="R146" s="304"/>
      <c r="S146" s="223" t="n">
        <v>1</v>
      </c>
      <c r="T146" s="206" t="n">
        <f aca="false">(P146-O146)*S146</f>
        <v>3377</v>
      </c>
      <c r="U146" s="673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1665.6612</v>
      </c>
      <c r="D148" s="206" t="n">
        <f aca="false">T148</f>
        <v>23795.16</v>
      </c>
      <c r="E148" s="206" t="n">
        <f aca="false">F148+G148</f>
        <v>1665.6612</v>
      </c>
      <c r="F148" s="206" t="n">
        <f aca="false">0.04*H148</f>
        <v>951.806399999999</v>
      </c>
      <c r="G148" s="206" t="n">
        <f aca="false">0.03*H148</f>
        <v>713.854799999999</v>
      </c>
      <c r="H148" s="206" t="n">
        <f aca="false">T148</f>
        <v>23795.16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1165</v>
      </c>
      <c r="P148" s="603" t="s">
        <v>1186</v>
      </c>
      <c r="Q148" s="208" t="s">
        <v>52</v>
      </c>
      <c r="R148" s="304"/>
      <c r="S148" s="223" t="n">
        <v>60</v>
      </c>
      <c r="T148" s="206" t="n">
        <f aca="false">(P148-O148)*S148</f>
        <v>23795.16</v>
      </c>
      <c r="U148" s="673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0</v>
      </c>
      <c r="D150" s="206" t="n">
        <f aca="false">T150+T151</f>
        <v>0</v>
      </c>
      <c r="E150" s="206" t="n">
        <f aca="false">F150+G150</f>
        <v>0</v>
      </c>
      <c r="F150" s="206" t="n">
        <f aca="false">0.04*(H150+D150)</f>
        <v>0</v>
      </c>
      <c r="G150" s="206" t="n">
        <f aca="false">0.03*(H150+D150)</f>
        <v>0</v>
      </c>
      <c r="H150" s="206" t="n">
        <f aca="false">T152</f>
        <v>0</v>
      </c>
      <c r="I150" s="206" t="n">
        <f aca="false">0.4*C150</f>
        <v>0</v>
      </c>
      <c r="J150" s="208"/>
      <c r="K150" s="208"/>
      <c r="L150" s="208"/>
      <c r="M150" s="208"/>
      <c r="N150" s="208" t="s">
        <v>228</v>
      </c>
      <c r="O150" s="309" t="n">
        <v>1042.785</v>
      </c>
      <c r="P150" s="309" t="n">
        <v>1042.785</v>
      </c>
      <c r="Q150" s="9"/>
      <c r="R150" s="461"/>
      <c r="S150" s="223" t="n">
        <v>40</v>
      </c>
      <c r="T150" s="206" t="n">
        <f aca="false">(P150-O150)*S150</f>
        <v>0</v>
      </c>
      <c r="U150" s="673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673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5" t="s">
        <v>229</v>
      </c>
      <c r="C154" s="161" t="n">
        <f aca="false">H154+E154</f>
        <v>162.098999999999</v>
      </c>
      <c r="D154" s="546" t="n">
        <f aca="false">T154+T156+T157+T159+T160+T161</f>
        <v>6007.4999999996</v>
      </c>
      <c r="E154" s="206" t="n">
        <f aca="false">G154+F154</f>
        <v>162.098999999999</v>
      </c>
      <c r="F154" s="206" t="n">
        <f aca="false">0.04*(T160+T161)</f>
        <v>92.6279999999997</v>
      </c>
      <c r="G154" s="206" t="n">
        <f aca="false">0.03*(T160+T161)</f>
        <v>69.4709999999998</v>
      </c>
      <c r="H154" s="206"/>
      <c r="I154" s="206" t="n">
        <f aca="false">0.54*(T160+T161)*0</f>
        <v>0</v>
      </c>
      <c r="J154" s="208"/>
      <c r="K154" s="208"/>
      <c r="L154" s="208"/>
      <c r="M154" s="208"/>
      <c r="N154" s="208"/>
      <c r="O154" s="309"/>
      <c r="P154" s="309"/>
      <c r="Q154" s="9"/>
      <c r="R154" s="461"/>
      <c r="S154" s="223"/>
      <c r="T154" s="206"/>
      <c r="U154" s="673"/>
      <c r="V154" s="210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08"/>
      <c r="C156" s="206"/>
      <c r="D156" s="206"/>
      <c r="E156" s="206"/>
      <c r="F156" s="206"/>
      <c r="G156" s="206"/>
      <c r="H156" s="206"/>
      <c r="I156" s="206" t="n">
        <f aca="false">0.54*C156</f>
        <v>0</v>
      </c>
      <c r="J156" s="208"/>
      <c r="K156" s="208"/>
      <c r="L156" s="208"/>
      <c r="M156" s="208"/>
      <c r="N156" s="208"/>
      <c r="O156" s="603" t="s">
        <v>1166</v>
      </c>
      <c r="P156" s="603" t="s">
        <v>1187</v>
      </c>
      <c r="Q156" s="9"/>
      <c r="R156" s="461"/>
      <c r="S156" s="223" t="n">
        <v>300</v>
      </c>
      <c r="T156" s="206" t="n">
        <f aca="false">(P156-O156)*S156</f>
        <v>2963.09999999958</v>
      </c>
      <c r="U156" s="673" t="n">
        <v>257</v>
      </c>
      <c r="V156" s="210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206" t="n">
        <f aca="false">0.54*C157</f>
        <v>0</v>
      </c>
      <c r="J157" s="208"/>
      <c r="K157" s="208"/>
      <c r="L157" s="208"/>
      <c r="M157" s="208"/>
      <c r="N157" s="208"/>
      <c r="O157" s="603" t="s">
        <v>1167</v>
      </c>
      <c r="P157" s="603" t="s">
        <v>1188</v>
      </c>
      <c r="Q157" s="9"/>
      <c r="R157" s="461"/>
      <c r="S157" s="223" t="n">
        <v>300</v>
      </c>
      <c r="T157" s="206" t="n">
        <f aca="false">(P157-O157)*S157</f>
        <v>728.700000000026</v>
      </c>
      <c r="U157" s="673" t="n">
        <v>851</v>
      </c>
      <c r="V157" s="210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206" t="n">
        <f aca="false">0.54*C160</f>
        <v>0</v>
      </c>
      <c r="J160" s="208"/>
      <c r="K160" s="208"/>
      <c r="L160" s="208"/>
      <c r="M160" s="208"/>
      <c r="N160" s="208"/>
      <c r="O160" s="309" t="n">
        <v>2466.589</v>
      </c>
      <c r="P160" s="309" t="n">
        <v>2474.455</v>
      </c>
      <c r="Q160" s="9"/>
      <c r="R160" s="461"/>
      <c r="S160" s="223" t="n">
        <v>40</v>
      </c>
      <c r="T160" s="206" t="n">
        <f aca="false">(P160-O160)*S160</f>
        <v>314.639999999999</v>
      </c>
      <c r="U160" s="673" t="n">
        <v>6289</v>
      </c>
      <c r="V160" s="210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206" t="n">
        <f aca="false">0.54*C161</f>
        <v>0</v>
      </c>
      <c r="J161" s="208"/>
      <c r="K161" s="208"/>
      <c r="L161" s="208"/>
      <c r="M161" s="208"/>
      <c r="N161" s="208"/>
      <c r="O161" s="309" t="n">
        <v>2142.739</v>
      </c>
      <c r="P161" s="309" t="n">
        <v>2209.441</v>
      </c>
      <c r="Q161" s="9"/>
      <c r="R161" s="461"/>
      <c r="S161" s="223" t="n">
        <v>30</v>
      </c>
      <c r="T161" s="206" t="n">
        <f aca="false">(P161-O161)*S161</f>
        <v>2001.05999999999</v>
      </c>
      <c r="U161" s="673" t="n">
        <v>9845</v>
      </c>
      <c r="V161" s="210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280.931279999999</v>
      </c>
      <c r="D162" s="206" t="n">
        <f aca="false">H162+E162</f>
        <v>4294.23527999999</v>
      </c>
      <c r="E162" s="206" t="n">
        <f aca="false">F162+G162</f>
        <v>280.931279999999</v>
      </c>
      <c r="F162" s="206" t="n">
        <f aca="false">0.04*H162</f>
        <v>160.53216</v>
      </c>
      <c r="G162" s="206" t="n">
        <f aca="false">0.03*H162</f>
        <v>120.39912</v>
      </c>
      <c r="H162" s="206" t="n">
        <f aca="false">T162</f>
        <v>4013.30399999999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9767.799</v>
      </c>
      <c r="P162" s="309" t="n">
        <v>9935.02</v>
      </c>
      <c r="Q162" s="221"/>
      <c r="R162" s="404"/>
      <c r="S162" s="223" t="n">
        <v>24</v>
      </c>
      <c r="T162" s="206" t="n">
        <f aca="false">(P162-O162)*S162</f>
        <v>4013.30399999999</v>
      </c>
      <c r="U162" s="673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12451.50109</v>
      </c>
      <c r="D163" s="206" t="n">
        <f aca="false">SUM(D138:D162)</f>
        <v>170279.31828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1829.7</v>
      </c>
      <c r="D166" s="206"/>
      <c r="E166" s="206" t="n">
        <f aca="false">F166+G166</f>
        <v>119.7</v>
      </c>
      <c r="F166" s="206" t="n">
        <f aca="false">0.04*H166</f>
        <v>68.4</v>
      </c>
      <c r="G166" s="206" t="n">
        <f aca="false">0.03*H166</f>
        <v>51.3</v>
      </c>
      <c r="H166" s="206" t="n">
        <f aca="false">T166</f>
        <v>1710</v>
      </c>
      <c r="I166" s="206" t="n">
        <f aca="false">0.6*C166</f>
        <v>1097.82</v>
      </c>
      <c r="J166" s="208"/>
      <c r="K166" s="208"/>
      <c r="L166" s="208"/>
      <c r="M166" s="208"/>
      <c r="N166" s="208"/>
      <c r="O166" s="206" t="n">
        <v>30048</v>
      </c>
      <c r="P166" s="206" t="n">
        <v>31758</v>
      </c>
      <c r="Q166" s="9"/>
      <c r="R166" s="151"/>
      <c r="S166" s="206" t="n">
        <v>1</v>
      </c>
      <c r="T166" s="206" t="n">
        <f aca="false">(P166-O166)*S166</f>
        <v>1710</v>
      </c>
      <c r="U166" s="673" t="s">
        <v>946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115.56</v>
      </c>
      <c r="D167" s="206"/>
      <c r="E167" s="206" t="n">
        <f aca="false">F167+G167</f>
        <v>7.56</v>
      </c>
      <c r="F167" s="206" t="n">
        <f aca="false">0.04*H167</f>
        <v>4.32</v>
      </c>
      <c r="G167" s="206" t="n">
        <f aca="false">0.03*H167</f>
        <v>3.24</v>
      </c>
      <c r="H167" s="206" t="n">
        <f aca="false">T167</f>
        <v>108</v>
      </c>
      <c r="I167" s="206" t="n">
        <f aca="false">0.6*C167</f>
        <v>69.336</v>
      </c>
      <c r="J167" s="208"/>
      <c r="K167" s="208"/>
      <c r="L167" s="208"/>
      <c r="M167" s="208"/>
      <c r="N167" s="208"/>
      <c r="O167" s="206" t="n">
        <v>71095</v>
      </c>
      <c r="P167" s="206" t="n">
        <v>71203</v>
      </c>
      <c r="Q167" s="221"/>
      <c r="R167" s="404"/>
      <c r="S167" s="223" t="n">
        <v>1</v>
      </c>
      <c r="T167" s="206" t="n">
        <f aca="false">(P167-O167)*S167</f>
        <v>108</v>
      </c>
      <c r="U167" s="673" t="s">
        <v>947</v>
      </c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116.63</v>
      </c>
      <c r="D168" s="206"/>
      <c r="E168" s="206" t="n">
        <f aca="false">F168+G168</f>
        <v>7.63</v>
      </c>
      <c r="F168" s="206" t="n">
        <f aca="false">0.04*H168</f>
        <v>4.36</v>
      </c>
      <c r="G168" s="206" t="n">
        <f aca="false">0.03*H168</f>
        <v>3.27</v>
      </c>
      <c r="H168" s="206" t="n">
        <f aca="false">T168</f>
        <v>109</v>
      </c>
      <c r="I168" s="206" t="n">
        <f aca="false">0.6*C168</f>
        <v>69.978</v>
      </c>
      <c r="J168" s="208"/>
      <c r="K168" s="208"/>
      <c r="L168" s="208"/>
      <c r="M168" s="208"/>
      <c r="N168" s="208"/>
      <c r="O168" s="206" t="n">
        <v>10362</v>
      </c>
      <c r="P168" s="206" t="n">
        <v>10471</v>
      </c>
      <c r="Q168" s="208" t="s">
        <v>35</v>
      </c>
      <c r="R168" s="304"/>
      <c r="S168" s="223" t="n">
        <v>1</v>
      </c>
      <c r="T168" s="206" t="n">
        <f aca="false">(P168-O168)*S168</f>
        <v>109</v>
      </c>
      <c r="U168" s="673" t="s">
        <v>948</v>
      </c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1168</v>
      </c>
      <c r="C169" s="605" t="n">
        <f aca="false">H169+E169</f>
        <v>608.83</v>
      </c>
      <c r="D169" s="605"/>
      <c r="E169" s="605" t="n">
        <f aca="false">F169+G169</f>
        <v>39.83</v>
      </c>
      <c r="F169" s="605" t="n">
        <f aca="false">0.04*H169</f>
        <v>22.76</v>
      </c>
      <c r="G169" s="605" t="n">
        <f aca="false">0.03*H169</f>
        <v>17.07</v>
      </c>
      <c r="H169" s="605" t="n">
        <f aca="false">T169</f>
        <v>569</v>
      </c>
      <c r="I169" s="605" t="n">
        <f aca="false">0.6*C169</f>
        <v>365.298</v>
      </c>
      <c r="J169" s="606"/>
      <c r="K169" s="606"/>
      <c r="L169" s="606"/>
      <c r="M169" s="606"/>
      <c r="N169" s="606"/>
      <c r="O169" s="605" t="n">
        <v>26054</v>
      </c>
      <c r="P169" s="605" t="n">
        <v>26623</v>
      </c>
      <c r="Q169" s="606" t="s">
        <v>35</v>
      </c>
      <c r="R169" s="595"/>
      <c r="S169" s="607" t="n">
        <v>1</v>
      </c>
      <c r="T169" s="605" t="n">
        <f aca="false">(P169-O169)*S169</f>
        <v>569</v>
      </c>
      <c r="U169" s="673" t="s">
        <v>949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2774.51</v>
      </c>
      <c r="D170" s="206"/>
      <c r="E170" s="206" t="n">
        <f aca="false">F170+G170</f>
        <v>181.51</v>
      </c>
      <c r="F170" s="206" t="n">
        <f aca="false">0.04*H170</f>
        <v>103.72</v>
      </c>
      <c r="G170" s="206" t="n">
        <f aca="false">0.03*H170</f>
        <v>77.79</v>
      </c>
      <c r="H170" s="206" t="n">
        <f aca="false">T170</f>
        <v>2593</v>
      </c>
      <c r="I170" s="206" t="n">
        <f aca="false">0.6*C170</f>
        <v>1664.706</v>
      </c>
      <c r="J170" s="208"/>
      <c r="K170" s="208"/>
      <c r="L170" s="208"/>
      <c r="M170" s="208"/>
      <c r="N170" s="208"/>
      <c r="O170" s="206" t="n">
        <v>93204</v>
      </c>
      <c r="P170" s="206" t="n">
        <v>95797</v>
      </c>
      <c r="Q170" s="9"/>
      <c r="R170" s="151"/>
      <c r="S170" s="223" t="n">
        <v>1</v>
      </c>
      <c r="T170" s="206" t="n">
        <f aca="false">(P170-O170)*S170</f>
        <v>2593</v>
      </c>
      <c r="U170" s="673" t="s">
        <v>950</v>
      </c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4507.91</v>
      </c>
      <c r="D171" s="206"/>
      <c r="E171" s="206" t="n">
        <f aca="false">F171+G171</f>
        <v>294.91</v>
      </c>
      <c r="F171" s="206" t="n">
        <f aca="false">0.04*H171</f>
        <v>168.52</v>
      </c>
      <c r="G171" s="206" t="n">
        <f aca="false">0.03*H171</f>
        <v>126.39</v>
      </c>
      <c r="H171" s="206" t="n">
        <f aca="false">T171</f>
        <v>4213</v>
      </c>
      <c r="I171" s="206" t="n">
        <f aca="false">0.6*C171</f>
        <v>2704.746</v>
      </c>
      <c r="J171" s="208"/>
      <c r="K171" s="208"/>
      <c r="L171" s="208"/>
      <c r="M171" s="208"/>
      <c r="N171" s="208"/>
      <c r="O171" s="206" t="n">
        <v>227255</v>
      </c>
      <c r="P171" s="206" t="n">
        <v>231468</v>
      </c>
      <c r="Q171" s="208"/>
      <c r="R171" s="304"/>
      <c r="S171" s="223" t="n">
        <v>1</v>
      </c>
      <c r="T171" s="206" t="n">
        <f aca="false">(P171-O171)*S171</f>
        <v>4213</v>
      </c>
      <c r="U171" s="673" t="s">
        <v>951</v>
      </c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1323.59</v>
      </c>
      <c r="D172" s="206"/>
      <c r="E172" s="206" t="n">
        <f aca="false">F172+G172</f>
        <v>86.59</v>
      </c>
      <c r="F172" s="206" t="n">
        <f aca="false">0.04*H172</f>
        <v>49.48</v>
      </c>
      <c r="G172" s="206" t="n">
        <f aca="false">0.03*H172</f>
        <v>37.11</v>
      </c>
      <c r="H172" s="206" t="n">
        <f aca="false">T172</f>
        <v>1237</v>
      </c>
      <c r="I172" s="206" t="n">
        <f aca="false">0.6*C172</f>
        <v>794.154</v>
      </c>
      <c r="J172" s="292"/>
      <c r="K172" s="292"/>
      <c r="L172" s="292"/>
      <c r="M172" s="292"/>
      <c r="N172" s="292"/>
      <c r="O172" s="206" t="n">
        <v>37166</v>
      </c>
      <c r="P172" s="206" t="n">
        <v>38403</v>
      </c>
      <c r="Q172" s="9"/>
      <c r="R172" s="304"/>
      <c r="S172" s="223" t="n">
        <v>1</v>
      </c>
      <c r="T172" s="206" t="n">
        <f aca="false">(P172-O172)*S172</f>
        <v>1237</v>
      </c>
      <c r="U172" s="673" t="s">
        <v>952</v>
      </c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169.06</v>
      </c>
      <c r="D173" s="206"/>
      <c r="E173" s="206" t="n">
        <f aca="false">F173+G173</f>
        <v>11.06</v>
      </c>
      <c r="F173" s="206" t="n">
        <f aca="false">0.04*H173</f>
        <v>6.32</v>
      </c>
      <c r="G173" s="206" t="n">
        <f aca="false">0.03*H173</f>
        <v>4.74</v>
      </c>
      <c r="H173" s="206" t="n">
        <f aca="false">T173</f>
        <v>158</v>
      </c>
      <c r="I173" s="206" t="n">
        <f aca="false">0.6*C173</f>
        <v>101.436</v>
      </c>
      <c r="J173" s="208"/>
      <c r="K173" s="208"/>
      <c r="L173" s="208"/>
      <c r="M173" s="208"/>
      <c r="N173" s="208"/>
      <c r="O173" s="206" t="n">
        <v>27196</v>
      </c>
      <c r="P173" s="206" t="n">
        <v>27354</v>
      </c>
      <c r="Q173" s="9"/>
      <c r="R173" s="151"/>
      <c r="S173" s="223" t="n">
        <v>1</v>
      </c>
      <c r="T173" s="206" t="n">
        <f aca="false">(P173-O173)*S173</f>
        <v>158</v>
      </c>
      <c r="U173" s="673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23852.3543999998</v>
      </c>
      <c r="D174" s="161"/>
      <c r="E174" s="161" t="n">
        <f aca="false">F174+G174</f>
        <v>1560.43439999999</v>
      </c>
      <c r="F174" s="161" t="n">
        <f aca="false">0.04*H174</f>
        <v>891.676799999992</v>
      </c>
      <c r="G174" s="161" t="n">
        <f aca="false">0.03*H174</f>
        <v>668.757599999994</v>
      </c>
      <c r="H174" s="161" t="n">
        <f aca="false">T174</f>
        <v>22291.9199999998</v>
      </c>
      <c r="I174" s="161" t="n">
        <f aca="false">T175+250+750</f>
        <v>3242</v>
      </c>
      <c r="J174" s="292"/>
      <c r="K174" s="292"/>
      <c r="L174" s="292"/>
      <c r="M174" s="292"/>
      <c r="N174" s="292"/>
      <c r="O174" s="608" t="n">
        <v>66414.515</v>
      </c>
      <c r="P174" s="608" t="n">
        <v>66971.813</v>
      </c>
      <c r="Q174" s="221"/>
      <c r="R174" s="404"/>
      <c r="S174" s="161" t="n">
        <v>40</v>
      </c>
      <c r="T174" s="206" t="n">
        <f aca="false">(P174-O174)*S174</f>
        <v>22291.9199999998</v>
      </c>
      <c r="U174" s="673" t="s">
        <v>953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80" t="s">
        <v>954</v>
      </c>
      <c r="C175" s="206" t="n">
        <f aca="false">H175+E175</f>
        <v>2398.94</v>
      </c>
      <c r="D175" s="206"/>
      <c r="E175" s="206" t="n">
        <f aca="false">F175+G175</f>
        <v>156.94</v>
      </c>
      <c r="F175" s="206" t="n">
        <f aca="false">0.04*H175</f>
        <v>89.68</v>
      </c>
      <c r="G175" s="206" t="n">
        <f aca="false">0.03*H175</f>
        <v>67.26</v>
      </c>
      <c r="H175" s="206" t="n">
        <f aca="false">T175</f>
        <v>2242</v>
      </c>
      <c r="I175" s="206" t="n">
        <f aca="false">0.6*C175</f>
        <v>1439.364</v>
      </c>
      <c r="J175" s="208"/>
      <c r="K175" s="208"/>
      <c r="L175" s="208"/>
      <c r="M175" s="208"/>
      <c r="N175" s="208"/>
      <c r="O175" s="206" t="n">
        <v>5536</v>
      </c>
      <c r="P175" s="206" t="n">
        <v>7778</v>
      </c>
      <c r="Q175" s="9"/>
      <c r="R175" s="151"/>
      <c r="S175" s="223" t="n">
        <v>1</v>
      </c>
      <c r="T175" s="206" t="n">
        <f aca="false">(P175-O175)*S175</f>
        <v>2242</v>
      </c>
      <c r="U175" s="673" t="s">
        <v>955</v>
      </c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570.31</v>
      </c>
      <c r="D176" s="206"/>
      <c r="E176" s="206" t="n">
        <f aca="false">F176+G176</f>
        <v>37.31</v>
      </c>
      <c r="F176" s="206" t="n">
        <f aca="false">0.04*H176</f>
        <v>21.32</v>
      </c>
      <c r="G176" s="206" t="n">
        <f aca="false">0.03*H176</f>
        <v>15.99</v>
      </c>
      <c r="H176" s="206" t="n">
        <f aca="false">T176</f>
        <v>533</v>
      </c>
      <c r="I176" s="206" t="n">
        <f aca="false">0.6*C176</f>
        <v>342.186</v>
      </c>
      <c r="J176" s="208"/>
      <c r="K176" s="208"/>
      <c r="L176" s="208"/>
      <c r="M176" s="208"/>
      <c r="N176" s="208"/>
      <c r="O176" s="206" t="n">
        <v>34644</v>
      </c>
      <c r="P176" s="206" t="n">
        <v>35177</v>
      </c>
      <c r="Q176" s="9"/>
      <c r="R176" s="151"/>
      <c r="S176" s="223" t="n">
        <v>1</v>
      </c>
      <c r="T176" s="206" t="n">
        <f aca="false">(P176-O176)*S176</f>
        <v>533</v>
      </c>
      <c r="U176" s="681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17892.5400000003</v>
      </c>
      <c r="D177" s="188"/>
      <c r="E177" s="188" t="n">
        <f aca="false">F177+G177</f>
        <v>1170.54000000002</v>
      </c>
      <c r="F177" s="188" t="n">
        <f aca="false">0.04*H177</f>
        <v>668.88000000001</v>
      </c>
      <c r="G177" s="188" t="n">
        <f aca="false">0.03*H177</f>
        <v>501.660000000008</v>
      </c>
      <c r="H177" s="188" t="n">
        <f aca="false">T177</f>
        <v>16722.0000000003</v>
      </c>
      <c r="I177" s="303" t="n">
        <f aca="false">0.6*C177</f>
        <v>10735.5240000002</v>
      </c>
      <c r="J177" s="25"/>
      <c r="K177" s="25"/>
      <c r="L177" s="25"/>
      <c r="M177" s="25"/>
      <c r="N177" s="25"/>
      <c r="O177" s="610" t="n">
        <v>38208.7</v>
      </c>
      <c r="P177" s="610" t="n">
        <v>38487.4</v>
      </c>
      <c r="Q177" s="25" t="s">
        <v>35</v>
      </c>
      <c r="R177" s="611"/>
      <c r="S177" s="612" t="n">
        <v>60</v>
      </c>
      <c r="T177" s="188" t="n">
        <f aca="false">(P177-O177)*S177</f>
        <v>16722.0000000003</v>
      </c>
      <c r="U177" s="640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4291.77</v>
      </c>
      <c r="D178" s="449"/>
      <c r="E178" s="449" t="n">
        <f aca="false">G178+F178</f>
        <v>280.77</v>
      </c>
      <c r="F178" s="449" t="n">
        <f aca="false">0.04*H178</f>
        <v>160.44</v>
      </c>
      <c r="G178" s="449" t="n">
        <f aca="false">0.03*H178</f>
        <v>120.33</v>
      </c>
      <c r="H178" s="449" t="n">
        <f aca="false">T178</f>
        <v>4011</v>
      </c>
      <c r="I178" s="449" t="n">
        <f aca="false">0.6*C178</f>
        <v>2575.062</v>
      </c>
      <c r="J178" s="614"/>
      <c r="K178" s="614"/>
      <c r="L178" s="614"/>
      <c r="M178" s="614"/>
      <c r="N178" s="614"/>
      <c r="O178" s="449" t="n">
        <v>9399</v>
      </c>
      <c r="P178" s="449" t="n">
        <v>13410</v>
      </c>
      <c r="Q178" s="615"/>
      <c r="R178" s="616"/>
      <c r="S178" s="617" t="n">
        <v>1</v>
      </c>
      <c r="T178" s="449" t="n">
        <f aca="false">(P178-O178)*S178</f>
        <v>4011</v>
      </c>
      <c r="U178" s="640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711.55</v>
      </c>
      <c r="D179" s="148"/>
      <c r="E179" s="148" t="n">
        <f aca="false">F179+G179</f>
        <v>46.55</v>
      </c>
      <c r="F179" s="148" t="n">
        <f aca="false">0.04*H179</f>
        <v>26.6</v>
      </c>
      <c r="G179" s="148" t="n">
        <f aca="false">0.03*H179</f>
        <v>19.95</v>
      </c>
      <c r="H179" s="148" t="n">
        <f aca="false">T179</f>
        <v>665</v>
      </c>
      <c r="I179" s="148" t="n">
        <f aca="false">0.6*C179</f>
        <v>426.93</v>
      </c>
      <c r="J179" s="25"/>
      <c r="K179" s="25"/>
      <c r="L179" s="25"/>
      <c r="M179" s="25"/>
      <c r="N179" s="25"/>
      <c r="O179" s="148" t="n">
        <v>10984</v>
      </c>
      <c r="P179" s="148" t="n">
        <v>11649</v>
      </c>
      <c r="Q179" s="204"/>
      <c r="R179" s="276"/>
      <c r="S179" s="239" t="n">
        <v>1</v>
      </c>
      <c r="T179" s="148" t="n">
        <f aca="false">(P179-O179)*S179</f>
        <v>665</v>
      </c>
      <c r="U179" s="640" t="s">
        <v>960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633.44</v>
      </c>
      <c r="D180" s="148"/>
      <c r="E180" s="148" t="n">
        <f aca="false">F180+G180</f>
        <v>41.44</v>
      </c>
      <c r="F180" s="148" t="n">
        <f aca="false">0.04*H180</f>
        <v>23.68</v>
      </c>
      <c r="G180" s="148" t="n">
        <f aca="false">0.03*H180</f>
        <v>17.76</v>
      </c>
      <c r="H180" s="148" t="n">
        <f aca="false">T180</f>
        <v>592</v>
      </c>
      <c r="I180" s="148" t="n">
        <f aca="false">0.6*C180</f>
        <v>380.064</v>
      </c>
      <c r="J180" s="25"/>
      <c r="K180" s="25"/>
      <c r="L180" s="25"/>
      <c r="M180" s="25"/>
      <c r="N180" s="25"/>
      <c r="O180" s="148" t="n">
        <v>7019</v>
      </c>
      <c r="P180" s="148" t="n">
        <v>7611</v>
      </c>
      <c r="Q180" s="204"/>
      <c r="R180" s="276"/>
      <c r="S180" s="239" t="n">
        <v>1</v>
      </c>
      <c r="T180" s="148" t="n">
        <f aca="false">(P180-O180)*S180</f>
        <v>592</v>
      </c>
      <c r="U180" s="640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865.63</v>
      </c>
      <c r="D181" s="148"/>
      <c r="E181" s="148" t="n">
        <f aca="false">F181+G181</f>
        <v>56.63</v>
      </c>
      <c r="F181" s="148" t="n">
        <f aca="false">0.04*H181</f>
        <v>32.36</v>
      </c>
      <c r="G181" s="148" t="n">
        <f aca="false">0.03*H181</f>
        <v>24.27</v>
      </c>
      <c r="H181" s="148" t="n">
        <f aca="false">T181</f>
        <v>809</v>
      </c>
      <c r="I181" s="148" t="n">
        <f aca="false">0.6*C181</f>
        <v>519.378</v>
      </c>
      <c r="J181" s="25"/>
      <c r="K181" s="25"/>
      <c r="L181" s="25"/>
      <c r="M181" s="25"/>
      <c r="N181" s="25"/>
      <c r="O181" s="148" t="n">
        <v>12930</v>
      </c>
      <c r="P181" s="148" t="n">
        <v>13739</v>
      </c>
      <c r="Q181" s="204"/>
      <c r="R181" s="276"/>
      <c r="S181" s="148" t="n">
        <v>1</v>
      </c>
      <c r="T181" s="148" t="n">
        <f aca="false">(P181-O181)*S181</f>
        <v>809</v>
      </c>
      <c r="U181" s="640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680.52</v>
      </c>
      <c r="D182" s="148"/>
      <c r="E182" s="148" t="n">
        <f aca="false">F182+G182</f>
        <v>44.52</v>
      </c>
      <c r="F182" s="148" t="n">
        <f aca="false">0.04*H182</f>
        <v>25.44</v>
      </c>
      <c r="G182" s="148" t="n">
        <f aca="false">0.03*H182</f>
        <v>19.08</v>
      </c>
      <c r="H182" s="148" t="n">
        <f aca="false">T182</f>
        <v>636</v>
      </c>
      <c r="I182" s="148" t="n">
        <f aca="false">0.6*C182</f>
        <v>408.312</v>
      </c>
      <c r="J182" s="25"/>
      <c r="K182" s="25"/>
      <c r="L182" s="25"/>
      <c r="M182" s="25"/>
      <c r="N182" s="25" t="s">
        <v>271</v>
      </c>
      <c r="O182" s="148" t="n">
        <v>38027</v>
      </c>
      <c r="P182" s="148" t="n">
        <v>38663</v>
      </c>
      <c r="Q182" s="237"/>
      <c r="R182" s="259"/>
      <c r="S182" s="148" t="n">
        <v>1</v>
      </c>
      <c r="T182" s="148" t="n">
        <f aca="false">(P182-O182)*S182</f>
        <v>636</v>
      </c>
      <c r="U182" s="640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460.1</v>
      </c>
      <c r="D183" s="148"/>
      <c r="E183" s="148" t="n">
        <f aca="false">F183+G183</f>
        <v>30.1</v>
      </c>
      <c r="F183" s="148" t="n">
        <f aca="false">0.04*H183</f>
        <v>17.2</v>
      </c>
      <c r="G183" s="148" t="n">
        <f aca="false">0.03*H183</f>
        <v>12.9</v>
      </c>
      <c r="H183" s="148" t="n">
        <f aca="false">T183</f>
        <v>430</v>
      </c>
      <c r="I183" s="148" t="n">
        <f aca="false">0.6*C183</f>
        <v>276.06</v>
      </c>
      <c r="J183" s="25"/>
      <c r="K183" s="25"/>
      <c r="L183" s="25"/>
      <c r="M183" s="25"/>
      <c r="N183" s="25" t="s">
        <v>274</v>
      </c>
      <c r="O183" s="148" t="n">
        <v>88770</v>
      </c>
      <c r="P183" s="148" t="n">
        <v>89200</v>
      </c>
      <c r="Q183" s="204"/>
      <c r="R183" s="276"/>
      <c r="S183" s="148" t="n">
        <v>1</v>
      </c>
      <c r="T183" s="148" t="n">
        <f aca="false">(P183-O183)*S183</f>
        <v>430</v>
      </c>
      <c r="U183" s="640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799.29</v>
      </c>
      <c r="D184" s="148"/>
      <c r="E184" s="148" t="n">
        <f aca="false">F184++G184</f>
        <v>52.29</v>
      </c>
      <c r="F184" s="148" t="n">
        <f aca="false">0.04*H184</f>
        <v>29.88</v>
      </c>
      <c r="G184" s="148" t="n">
        <f aca="false">0.03*H184</f>
        <v>22.41</v>
      </c>
      <c r="H184" s="148" t="n">
        <f aca="false">T184</f>
        <v>747</v>
      </c>
      <c r="I184" s="148" t="n">
        <f aca="false">0.6*C184</f>
        <v>479.574</v>
      </c>
      <c r="J184" s="25"/>
      <c r="K184" s="25"/>
      <c r="L184" s="25"/>
      <c r="M184" s="25"/>
      <c r="N184" s="25" t="s">
        <v>277</v>
      </c>
      <c r="O184" s="148" t="n">
        <v>49695</v>
      </c>
      <c r="P184" s="148" t="n">
        <v>50442</v>
      </c>
      <c r="Q184" s="25" t="s">
        <v>35</v>
      </c>
      <c r="R184" s="226"/>
      <c r="S184" s="239" t="n">
        <v>1</v>
      </c>
      <c r="T184" s="148" t="n">
        <f aca="false">(P184-O184)*S184</f>
        <v>747</v>
      </c>
      <c r="U184" s="640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280.34</v>
      </c>
      <c r="D185" s="148"/>
      <c r="E185" s="148" t="n">
        <f aca="false">G185+F185</f>
        <v>18.34</v>
      </c>
      <c r="F185" s="148" t="n">
        <f aca="false">0.04*H185</f>
        <v>10.48</v>
      </c>
      <c r="G185" s="148" t="n">
        <f aca="false">0.03*H185</f>
        <v>7.86</v>
      </c>
      <c r="H185" s="148" t="n">
        <f aca="false">T185</f>
        <v>262</v>
      </c>
      <c r="I185" s="148" t="n">
        <f aca="false">0.6*C185</f>
        <v>168.204</v>
      </c>
      <c r="J185" s="25"/>
      <c r="K185" s="25"/>
      <c r="L185" s="25"/>
      <c r="M185" s="25"/>
      <c r="N185" s="25"/>
      <c r="O185" s="148" t="n">
        <v>75230</v>
      </c>
      <c r="P185" s="148" t="n">
        <v>75492</v>
      </c>
      <c r="Q185" s="237"/>
      <c r="R185" s="259"/>
      <c r="S185" s="239" t="n">
        <v>1</v>
      </c>
      <c r="T185" s="148" t="n">
        <f aca="false">(P185-O185)*S185</f>
        <v>262</v>
      </c>
      <c r="U185" s="640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375.57</v>
      </c>
      <c r="D186" s="148"/>
      <c r="E186" s="148" t="n">
        <f aca="false">F186+G186</f>
        <v>24.57</v>
      </c>
      <c r="F186" s="148" t="n">
        <f aca="false">0.04*H186</f>
        <v>14.04</v>
      </c>
      <c r="G186" s="148" t="n">
        <f aca="false">0.03*H186</f>
        <v>10.53</v>
      </c>
      <c r="H186" s="148" t="n">
        <f aca="false">T186</f>
        <v>351</v>
      </c>
      <c r="I186" s="148" t="n">
        <f aca="false">0.6*C186</f>
        <v>225.342</v>
      </c>
      <c r="J186" s="25"/>
      <c r="K186" s="25"/>
      <c r="L186" s="25"/>
      <c r="M186" s="25"/>
      <c r="N186" s="25"/>
      <c r="O186" s="148" t="n">
        <v>73368</v>
      </c>
      <c r="P186" s="148" t="n">
        <v>73719</v>
      </c>
      <c r="Q186" s="204"/>
      <c r="R186" s="276"/>
      <c r="S186" s="239" t="n">
        <v>1</v>
      </c>
      <c r="T186" s="148" t="n">
        <f aca="false">(P186-O186)*S186</f>
        <v>351</v>
      </c>
      <c r="U186" s="640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789.66</v>
      </c>
      <c r="D187" s="148"/>
      <c r="E187" s="148" t="n">
        <f aca="false">F187+G187</f>
        <v>51.66</v>
      </c>
      <c r="F187" s="148" t="n">
        <f aca="false">0.04*H187</f>
        <v>29.52</v>
      </c>
      <c r="G187" s="148" t="n">
        <f aca="false">0.03*H187</f>
        <v>22.14</v>
      </c>
      <c r="H187" s="148" t="n">
        <f aca="false">T187</f>
        <v>738</v>
      </c>
      <c r="I187" s="148" t="n">
        <f aca="false">0.6*C187</f>
        <v>473.796</v>
      </c>
      <c r="J187" s="25"/>
      <c r="K187" s="25"/>
      <c r="L187" s="25"/>
      <c r="M187" s="25"/>
      <c r="N187" s="25"/>
      <c r="O187" s="148" t="n">
        <v>86649</v>
      </c>
      <c r="P187" s="148" t="n">
        <v>87387</v>
      </c>
      <c r="Q187" s="237"/>
      <c r="R187" s="259"/>
      <c r="S187" s="239" t="n">
        <v>1</v>
      </c>
      <c r="T187" s="148" t="n">
        <f aca="false">(P187-O187)*S187</f>
        <v>738</v>
      </c>
      <c r="U187" s="640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708.34</v>
      </c>
      <c r="D188" s="148"/>
      <c r="E188" s="148" t="n">
        <f aca="false">F188+G188</f>
        <v>46.34</v>
      </c>
      <c r="F188" s="148" t="n">
        <f aca="false">0.04*H188</f>
        <v>26.48</v>
      </c>
      <c r="G188" s="148" t="n">
        <f aca="false">0.03*H188</f>
        <v>19.86</v>
      </c>
      <c r="H188" s="148" t="n">
        <f aca="false">T188</f>
        <v>662</v>
      </c>
      <c r="I188" s="148" t="n">
        <f aca="false">0.6*C188</f>
        <v>425.004</v>
      </c>
      <c r="J188" s="25"/>
      <c r="K188" s="25"/>
      <c r="L188" s="25"/>
      <c r="M188" s="25"/>
      <c r="N188" s="25"/>
      <c r="O188" s="148" t="n">
        <v>78977</v>
      </c>
      <c r="P188" s="148" t="n">
        <v>79639</v>
      </c>
      <c r="Q188" s="204"/>
      <c r="R188" s="362"/>
      <c r="S188" s="239" t="n">
        <v>1</v>
      </c>
      <c r="T188" s="148" t="n">
        <f aca="false">(P188-O188)*S188</f>
        <v>662</v>
      </c>
      <c r="U188" s="640" t="s">
        <v>961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640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1425.24</v>
      </c>
      <c r="D190" s="148"/>
      <c r="E190" s="148" t="n">
        <f aca="false">F190+G190</f>
        <v>93.24</v>
      </c>
      <c r="F190" s="148" t="n">
        <f aca="false">0.04*H190</f>
        <v>53.28</v>
      </c>
      <c r="G190" s="148" t="n">
        <f aca="false">0.03*H190</f>
        <v>39.96</v>
      </c>
      <c r="H190" s="148" t="n">
        <f aca="false">T190</f>
        <v>1332</v>
      </c>
      <c r="I190" s="148" t="n">
        <f aca="false">0.6*C190</f>
        <v>855.144</v>
      </c>
      <c r="J190" s="25"/>
      <c r="K190" s="25"/>
      <c r="L190" s="25"/>
      <c r="M190" s="25"/>
      <c r="N190" s="25"/>
      <c r="O190" s="148" t="n">
        <v>139337</v>
      </c>
      <c r="P190" s="148" t="n">
        <v>140669</v>
      </c>
      <c r="Q190" s="204"/>
      <c r="R190" s="276"/>
      <c r="S190" s="148" t="n">
        <v>1</v>
      </c>
      <c r="T190" s="148" t="n">
        <f aca="false">(P190-O190)*S190</f>
        <v>1332</v>
      </c>
      <c r="U190" s="640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355.24</v>
      </c>
      <c r="D191" s="148"/>
      <c r="E191" s="148" t="n">
        <f aca="false">F191+G191</f>
        <v>23.24</v>
      </c>
      <c r="F191" s="148" t="n">
        <f aca="false">0.04*H191</f>
        <v>13.28</v>
      </c>
      <c r="G191" s="148" t="n">
        <f aca="false">0.03*H191</f>
        <v>9.96</v>
      </c>
      <c r="H191" s="148" t="n">
        <f aca="false">T191</f>
        <v>332</v>
      </c>
      <c r="I191" s="148" t="n">
        <f aca="false">0.6*C191</f>
        <v>213.144</v>
      </c>
      <c r="J191" s="25"/>
      <c r="K191" s="25"/>
      <c r="L191" s="25"/>
      <c r="M191" s="25"/>
      <c r="N191" s="25" t="s">
        <v>291</v>
      </c>
      <c r="O191" s="148" t="n">
        <v>45346</v>
      </c>
      <c r="P191" s="148" t="n">
        <v>45678</v>
      </c>
      <c r="Q191" s="25" t="s">
        <v>39</v>
      </c>
      <c r="R191" s="226"/>
      <c r="S191" s="148" t="n">
        <v>1</v>
      </c>
      <c r="T191" s="148" t="n">
        <f aca="false">(P191-O191)*S191</f>
        <v>332</v>
      </c>
      <c r="U191" s="640" t="n">
        <v>100986</v>
      </c>
      <c r="V191" s="153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579.94</v>
      </c>
      <c r="D192" s="148"/>
      <c r="E192" s="148" t="n">
        <f aca="false">F192+G192</f>
        <v>37.94</v>
      </c>
      <c r="F192" s="148" t="n">
        <f aca="false">0.04*H192</f>
        <v>21.68</v>
      </c>
      <c r="G192" s="148" t="n">
        <f aca="false">0.03*H192</f>
        <v>16.26</v>
      </c>
      <c r="H192" s="148" t="n">
        <f aca="false">T192</f>
        <v>542</v>
      </c>
      <c r="I192" s="148" t="n">
        <f aca="false">0.6*C192</f>
        <v>347.964</v>
      </c>
      <c r="J192" s="25"/>
      <c r="K192" s="25"/>
      <c r="L192" s="25"/>
      <c r="M192" s="25"/>
      <c r="N192" s="25"/>
      <c r="O192" s="148" t="n">
        <v>98646</v>
      </c>
      <c r="P192" s="148" t="n">
        <v>99188</v>
      </c>
      <c r="Q192" s="25" t="s">
        <v>153</v>
      </c>
      <c r="R192" s="226"/>
      <c r="S192" s="148" t="n">
        <v>1</v>
      </c>
      <c r="T192" s="148" t="n">
        <f aca="false">(P192-O192)*S192</f>
        <v>542</v>
      </c>
      <c r="U192" s="640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490.06</v>
      </c>
      <c r="D193" s="148"/>
      <c r="E193" s="148" t="n">
        <f aca="false">F193+G193</f>
        <v>32.06</v>
      </c>
      <c r="F193" s="148" t="n">
        <f aca="false">0.04*H193</f>
        <v>18.32</v>
      </c>
      <c r="G193" s="148" t="n">
        <f aca="false">0.03*H193</f>
        <v>13.74</v>
      </c>
      <c r="H193" s="148" t="n">
        <f aca="false">T193</f>
        <v>458</v>
      </c>
      <c r="I193" s="148" t="n">
        <f aca="false">0.6*C193</f>
        <v>294.036</v>
      </c>
      <c r="J193" s="25"/>
      <c r="K193" s="25"/>
      <c r="L193" s="25"/>
      <c r="M193" s="25"/>
      <c r="N193" s="25"/>
      <c r="O193" s="148" t="n">
        <v>58665</v>
      </c>
      <c r="P193" s="148" t="n">
        <v>59123</v>
      </c>
      <c r="Q193" s="25" t="s">
        <v>39</v>
      </c>
      <c r="R193" s="226"/>
      <c r="S193" s="148" t="n">
        <v>1</v>
      </c>
      <c r="T193" s="148" t="n">
        <f aca="false">(P193-O193)*S193</f>
        <v>458</v>
      </c>
      <c r="U193" s="640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2022.3</v>
      </c>
      <c r="D194" s="148"/>
      <c r="E194" s="148" t="n">
        <f aca="false">G194+F194</f>
        <v>132.3</v>
      </c>
      <c r="F194" s="148" t="n">
        <f aca="false">0.04*H194</f>
        <v>75.6</v>
      </c>
      <c r="G194" s="148" t="n">
        <f aca="false">0.03*H194</f>
        <v>56.7</v>
      </c>
      <c r="H194" s="148" t="n">
        <f aca="false">T194</f>
        <v>1890</v>
      </c>
      <c r="I194" s="148" t="n">
        <f aca="false">0.6*C194</f>
        <v>1213.38</v>
      </c>
      <c r="J194" s="25"/>
      <c r="K194" s="25"/>
      <c r="L194" s="25"/>
      <c r="M194" s="25"/>
      <c r="N194" s="25"/>
      <c r="O194" s="148" t="n">
        <v>46050</v>
      </c>
      <c r="P194" s="148" t="n">
        <v>47940</v>
      </c>
      <c r="Q194" s="237"/>
      <c r="R194" s="259"/>
      <c r="S194" s="239" t="n">
        <v>1</v>
      </c>
      <c r="T194" s="148" t="n">
        <f aca="false">(P194-O194)*S194</f>
        <v>1890</v>
      </c>
      <c r="U194" s="640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1047.53</v>
      </c>
      <c r="D195" s="148"/>
      <c r="E195" s="148" t="n">
        <f aca="false">G195+F195</f>
        <v>68.53</v>
      </c>
      <c r="F195" s="148" t="n">
        <f aca="false">0.04*H195</f>
        <v>39.16</v>
      </c>
      <c r="G195" s="148" t="n">
        <f aca="false">0.03*H195</f>
        <v>29.37</v>
      </c>
      <c r="H195" s="148" t="n">
        <f aca="false">T195</f>
        <v>979</v>
      </c>
      <c r="I195" s="148" t="n">
        <f aca="false">0.6*C195</f>
        <v>628.518</v>
      </c>
      <c r="J195" s="25"/>
      <c r="K195" s="25"/>
      <c r="L195" s="25"/>
      <c r="M195" s="25"/>
      <c r="N195" s="25"/>
      <c r="O195" s="148" t="n">
        <v>78935</v>
      </c>
      <c r="P195" s="148" t="n">
        <v>79914</v>
      </c>
      <c r="Q195" s="204"/>
      <c r="R195" s="362"/>
      <c r="S195" s="239" t="n">
        <v>1</v>
      </c>
      <c r="T195" s="148" t="n">
        <f aca="false">(P195-O195)*S195</f>
        <v>979</v>
      </c>
      <c r="U195" s="640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132.68</v>
      </c>
      <c r="D196" s="148"/>
      <c r="E196" s="148" t="n">
        <f aca="false">F196+G196</f>
        <v>8.68</v>
      </c>
      <c r="F196" s="148" t="n">
        <f aca="false">0.04*H196</f>
        <v>4.96</v>
      </c>
      <c r="G196" s="148" t="n">
        <f aca="false">0.03*H196</f>
        <v>3.72</v>
      </c>
      <c r="H196" s="148" t="n">
        <f aca="false">T196</f>
        <v>124</v>
      </c>
      <c r="I196" s="148" t="n">
        <f aca="false">0.6*C196</f>
        <v>79.608</v>
      </c>
      <c r="J196" s="25"/>
      <c r="K196" s="25"/>
      <c r="L196" s="25"/>
      <c r="M196" s="25"/>
      <c r="N196" s="25"/>
      <c r="O196" s="148" t="n">
        <v>33865</v>
      </c>
      <c r="P196" s="148" t="n">
        <v>33989</v>
      </c>
      <c r="Q196" s="204"/>
      <c r="R196" s="276"/>
      <c r="S196" s="239" t="n">
        <v>1</v>
      </c>
      <c r="T196" s="148" t="n">
        <f aca="false">(P196-O196)*S196</f>
        <v>124</v>
      </c>
      <c r="U196" s="640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293.18</v>
      </c>
      <c r="D197" s="148"/>
      <c r="E197" s="148" t="n">
        <f aca="false">F197+G197</f>
        <v>19.18</v>
      </c>
      <c r="F197" s="148" t="n">
        <f aca="false">0.04*H197</f>
        <v>10.96</v>
      </c>
      <c r="G197" s="148" t="n">
        <f aca="false">0.03*H197</f>
        <v>8.22</v>
      </c>
      <c r="H197" s="148" t="n">
        <f aca="false">T197</f>
        <v>274</v>
      </c>
      <c r="I197" s="148" t="n">
        <f aca="false">0.6*C197</f>
        <v>175.908</v>
      </c>
      <c r="J197" s="25"/>
      <c r="K197" s="25"/>
      <c r="L197" s="25"/>
      <c r="M197" s="25"/>
      <c r="N197" s="25"/>
      <c r="O197" s="148" t="n">
        <v>58238</v>
      </c>
      <c r="P197" s="148" t="n">
        <v>58512</v>
      </c>
      <c r="Q197" s="25"/>
      <c r="R197" s="226"/>
      <c r="S197" s="148" t="n">
        <v>1</v>
      </c>
      <c r="T197" s="148" t="n">
        <f aca="false">(P197-O197)*S197</f>
        <v>274</v>
      </c>
      <c r="U197" s="640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148.73</v>
      </c>
      <c r="D198" s="148"/>
      <c r="E198" s="148" t="n">
        <f aca="false">F198+G198</f>
        <v>9.73</v>
      </c>
      <c r="F198" s="148" t="n">
        <f aca="false">0.04*H198</f>
        <v>5.56</v>
      </c>
      <c r="G198" s="148" t="n">
        <f aca="false">0.03*H198</f>
        <v>4.17</v>
      </c>
      <c r="H198" s="148" t="n">
        <f aca="false">T198</f>
        <v>139</v>
      </c>
      <c r="I198" s="148" t="n">
        <f aca="false">0.5*C198</f>
        <v>74.365</v>
      </c>
      <c r="J198" s="25"/>
      <c r="K198" s="25"/>
      <c r="L198" s="25"/>
      <c r="M198" s="25"/>
      <c r="N198" s="25"/>
      <c r="O198" s="148" t="n">
        <v>33404</v>
      </c>
      <c r="P198" s="148" t="n">
        <v>33543</v>
      </c>
      <c r="Q198" s="237"/>
      <c r="R198" s="259"/>
      <c r="S198" s="239" t="n">
        <v>1</v>
      </c>
      <c r="T198" s="148" t="n">
        <f aca="false">(P198-O198)*S198</f>
        <v>139</v>
      </c>
      <c r="U198" s="640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146.59</v>
      </c>
      <c r="D199" s="148"/>
      <c r="E199" s="148" t="n">
        <f aca="false">G199+F199</f>
        <v>9.59</v>
      </c>
      <c r="F199" s="148" t="n">
        <f aca="false">0.04*H199</f>
        <v>5.48</v>
      </c>
      <c r="G199" s="148" t="n">
        <f aca="false">0.03*H199</f>
        <v>4.11</v>
      </c>
      <c r="H199" s="148" t="n">
        <f aca="false">T199</f>
        <v>137</v>
      </c>
      <c r="I199" s="148" t="n">
        <f aca="false">0.6*C199</f>
        <v>87.954</v>
      </c>
      <c r="J199" s="25"/>
      <c r="K199" s="25"/>
      <c r="L199" s="25"/>
      <c r="M199" s="25"/>
      <c r="N199" s="25"/>
      <c r="O199" s="148" t="n">
        <v>24018</v>
      </c>
      <c r="P199" s="148" t="n">
        <v>24155</v>
      </c>
      <c r="Q199" s="204"/>
      <c r="R199" s="362"/>
      <c r="S199" s="239" t="n">
        <v>1</v>
      </c>
      <c r="T199" s="148" t="n">
        <f aca="false">(P199-O199)*S199</f>
        <v>137</v>
      </c>
      <c r="U199" s="640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241.82</v>
      </c>
      <c r="D200" s="148"/>
      <c r="E200" s="148" t="n">
        <f aca="false">F200+G200</f>
        <v>15.82</v>
      </c>
      <c r="F200" s="148" t="n">
        <f aca="false">0.04*H200</f>
        <v>9.04</v>
      </c>
      <c r="G200" s="148" t="n">
        <f aca="false">0.03*H200</f>
        <v>6.78</v>
      </c>
      <c r="H200" s="148" t="n">
        <f aca="false">T200</f>
        <v>226</v>
      </c>
      <c r="I200" s="148" t="n">
        <f aca="false">0.6*C200</f>
        <v>145.092</v>
      </c>
      <c r="J200" s="25"/>
      <c r="K200" s="25"/>
      <c r="L200" s="25"/>
      <c r="M200" s="25"/>
      <c r="N200" s="25"/>
      <c r="O200" s="148" t="n">
        <v>41908</v>
      </c>
      <c r="P200" s="148" t="n">
        <v>42134</v>
      </c>
      <c r="Q200" s="204"/>
      <c r="R200" s="276"/>
      <c r="S200" s="148" t="n">
        <v>1</v>
      </c>
      <c r="T200" s="148" t="n">
        <f aca="false">(P200-O200)*S200</f>
        <v>226</v>
      </c>
      <c r="U200" s="640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207.58</v>
      </c>
      <c r="D201" s="148"/>
      <c r="E201" s="148" t="n">
        <f aca="false">F201+G201</f>
        <v>13.58</v>
      </c>
      <c r="F201" s="148" t="n">
        <f aca="false">0.04*H201</f>
        <v>7.76</v>
      </c>
      <c r="G201" s="148" t="n">
        <f aca="false">0.03*H201</f>
        <v>5.82</v>
      </c>
      <c r="H201" s="148" t="n">
        <f aca="false">T201</f>
        <v>194</v>
      </c>
      <c r="I201" s="148" t="n">
        <f aca="false">0.6*C201</f>
        <v>124.548</v>
      </c>
      <c r="J201" s="162"/>
      <c r="K201" s="162"/>
      <c r="L201" s="162"/>
      <c r="M201" s="162"/>
      <c r="N201" s="162"/>
      <c r="O201" s="148" t="n">
        <v>33875</v>
      </c>
      <c r="P201" s="148" t="n">
        <v>34069</v>
      </c>
      <c r="Q201" s="237"/>
      <c r="R201" s="259"/>
      <c r="S201" s="239" t="n">
        <v>1</v>
      </c>
      <c r="T201" s="148" t="n">
        <f aca="false">(P201-O201)*S201</f>
        <v>194</v>
      </c>
      <c r="U201" s="640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219.35</v>
      </c>
      <c r="D202" s="148"/>
      <c r="E202" s="148" t="n">
        <f aca="false">F202+G202</f>
        <v>14.35</v>
      </c>
      <c r="F202" s="148" t="n">
        <f aca="false">0.04*H202</f>
        <v>8.2</v>
      </c>
      <c r="G202" s="148" t="n">
        <f aca="false">0.03*H202</f>
        <v>6.15</v>
      </c>
      <c r="H202" s="148" t="n">
        <f aca="false">T202</f>
        <v>205</v>
      </c>
      <c r="I202" s="148" t="n">
        <f aca="false">0.6*C202</f>
        <v>131.61</v>
      </c>
      <c r="J202" s="25"/>
      <c r="K202" s="25"/>
      <c r="L202" s="25"/>
      <c r="M202" s="25"/>
      <c r="N202" s="25"/>
      <c r="O202" s="148" t="n">
        <v>31988</v>
      </c>
      <c r="P202" s="148" t="n">
        <v>32193</v>
      </c>
      <c r="Q202" s="204"/>
      <c r="R202" s="276"/>
      <c r="S202" s="239" t="n">
        <v>1</v>
      </c>
      <c r="T202" s="148" t="n">
        <f aca="false">(P202-O202)*S202</f>
        <v>205</v>
      </c>
      <c r="U202" s="640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196.88</v>
      </c>
      <c r="D203" s="148"/>
      <c r="E203" s="148" t="n">
        <f aca="false">F203+G203</f>
        <v>12.88</v>
      </c>
      <c r="F203" s="148" t="n">
        <f aca="false">0.04*H203</f>
        <v>7.36</v>
      </c>
      <c r="G203" s="148" t="n">
        <f aca="false">0.03*H203</f>
        <v>5.52</v>
      </c>
      <c r="H203" s="148" t="n">
        <f aca="false">T203</f>
        <v>184</v>
      </c>
      <c r="I203" s="148" t="n">
        <f aca="false">0.6*C203</f>
        <v>118.128</v>
      </c>
      <c r="J203" s="25"/>
      <c r="K203" s="25"/>
      <c r="L203" s="25"/>
      <c r="M203" s="25"/>
      <c r="N203" s="25"/>
      <c r="O203" s="148" t="n">
        <v>30575</v>
      </c>
      <c r="P203" s="148" t="n">
        <v>30759</v>
      </c>
      <c r="Q203" s="237"/>
      <c r="R203" s="259"/>
      <c r="S203" s="239" t="n">
        <v>1</v>
      </c>
      <c r="T203" s="148" t="n">
        <f aca="false">(P203-O203)*S203</f>
        <v>184</v>
      </c>
      <c r="U203" s="640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342.4</v>
      </c>
      <c r="D204" s="148"/>
      <c r="E204" s="148" t="n">
        <f aca="false">F204+G204</f>
        <v>22.4</v>
      </c>
      <c r="F204" s="148" t="n">
        <f aca="false">0.04*H204</f>
        <v>12.8</v>
      </c>
      <c r="G204" s="148" t="n">
        <f aca="false">0.03*H204</f>
        <v>9.6</v>
      </c>
      <c r="H204" s="148" t="n">
        <f aca="false">T204</f>
        <v>320</v>
      </c>
      <c r="I204" s="148" t="n">
        <f aca="false">0.6*C204</f>
        <v>205.44</v>
      </c>
      <c r="J204" s="25"/>
      <c r="K204" s="25"/>
      <c r="L204" s="25"/>
      <c r="M204" s="25"/>
      <c r="N204" s="25"/>
      <c r="O204" s="148" t="n">
        <v>66541</v>
      </c>
      <c r="P204" s="148" t="n">
        <v>66861</v>
      </c>
      <c r="Q204" s="25" t="s">
        <v>29</v>
      </c>
      <c r="R204" s="226"/>
      <c r="S204" s="239" t="n">
        <v>1</v>
      </c>
      <c r="T204" s="148" t="n">
        <f aca="false">(P204-O204)*S204</f>
        <v>320</v>
      </c>
      <c r="U204" s="640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776.82</v>
      </c>
      <c r="D205" s="148"/>
      <c r="E205" s="148" t="n">
        <f aca="false">F205+G205</f>
        <v>50.82</v>
      </c>
      <c r="F205" s="148" t="n">
        <f aca="false">0.04*H205</f>
        <v>29.04</v>
      </c>
      <c r="G205" s="148" t="n">
        <f aca="false">0.03*H205</f>
        <v>21.78</v>
      </c>
      <c r="H205" s="148" t="n">
        <f aca="false">T205</f>
        <v>726</v>
      </c>
      <c r="I205" s="148" t="n">
        <f aca="false">0.6*C205</f>
        <v>466.092</v>
      </c>
      <c r="J205" s="25"/>
      <c r="K205" s="25"/>
      <c r="L205" s="25"/>
      <c r="M205" s="25"/>
      <c r="N205" s="25" t="s">
        <v>316</v>
      </c>
      <c r="O205" s="148" t="n">
        <v>60067</v>
      </c>
      <c r="P205" s="148" t="n">
        <v>60793</v>
      </c>
      <c r="Q205" s="204"/>
      <c r="R205" s="276"/>
      <c r="S205" s="239" t="n">
        <v>1</v>
      </c>
      <c r="T205" s="148" t="n">
        <f aca="false">(P205-O205)*S205</f>
        <v>726</v>
      </c>
      <c r="U205" s="640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554.26</v>
      </c>
      <c r="D206" s="148"/>
      <c r="E206" s="148" t="n">
        <f aca="false">F206+G206</f>
        <v>36.26</v>
      </c>
      <c r="F206" s="148" t="n">
        <f aca="false">0.04*H206</f>
        <v>20.72</v>
      </c>
      <c r="G206" s="148" t="n">
        <f aca="false">0.03*H206</f>
        <v>15.54</v>
      </c>
      <c r="H206" s="148" t="n">
        <f aca="false">T206</f>
        <v>518</v>
      </c>
      <c r="I206" s="148" t="n">
        <f aca="false">0.6*C206</f>
        <v>332.556</v>
      </c>
      <c r="J206" s="25"/>
      <c r="K206" s="25"/>
      <c r="L206" s="25"/>
      <c r="M206" s="25"/>
      <c r="N206" s="25"/>
      <c r="O206" s="148" t="n">
        <v>46892</v>
      </c>
      <c r="P206" s="148" t="n">
        <v>47410</v>
      </c>
      <c r="Q206" s="204"/>
      <c r="R206" s="276"/>
      <c r="S206" s="148" t="n">
        <v>1</v>
      </c>
      <c r="T206" s="148" t="n">
        <f aca="false">(P206-O206)*S206</f>
        <v>518</v>
      </c>
      <c r="U206" s="640" t="s">
        <v>962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380.92</v>
      </c>
      <c r="D207" s="148"/>
      <c r="E207" s="148" t="n">
        <f aca="false">F207+G207</f>
        <v>24.92</v>
      </c>
      <c r="F207" s="148" t="n">
        <f aca="false">0.04*H207</f>
        <v>14.24</v>
      </c>
      <c r="G207" s="148" t="n">
        <f aca="false">0.03*H207</f>
        <v>10.68</v>
      </c>
      <c r="H207" s="148" t="n">
        <f aca="false">T207</f>
        <v>356</v>
      </c>
      <c r="I207" s="148" t="n">
        <f aca="false">0.6*C207</f>
        <v>228.552</v>
      </c>
      <c r="J207" s="25"/>
      <c r="K207" s="25"/>
      <c r="L207" s="25"/>
      <c r="M207" s="25"/>
      <c r="N207" s="25"/>
      <c r="O207" s="148" t="n">
        <v>8449</v>
      </c>
      <c r="P207" s="148" t="n">
        <v>8805</v>
      </c>
      <c r="Q207" s="204"/>
      <c r="R207" s="276"/>
      <c r="S207" s="239" t="n">
        <v>1</v>
      </c>
      <c r="T207" s="148" t="n">
        <f aca="false">(P207-O207)*S207</f>
        <v>356</v>
      </c>
      <c r="U207" s="640" t="s">
        <v>963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1189</v>
      </c>
      <c r="C208" s="148" t="n">
        <f aca="false">H208+E208</f>
        <v>149.8</v>
      </c>
      <c r="D208" s="148"/>
      <c r="E208" s="148" t="n">
        <f aca="false">G208+F208</f>
        <v>9.8</v>
      </c>
      <c r="F208" s="148" t="n">
        <f aca="false">0.04*H208</f>
        <v>5.6</v>
      </c>
      <c r="G208" s="148" t="n">
        <f aca="false">0.03*H208</f>
        <v>4.2</v>
      </c>
      <c r="H208" s="148" t="n">
        <f aca="false">T208</f>
        <v>140</v>
      </c>
      <c r="I208" s="148" t="n">
        <f aca="false">0.6*C208</f>
        <v>89.88</v>
      </c>
      <c r="J208" s="25"/>
      <c r="K208" s="25"/>
      <c r="L208" s="25"/>
      <c r="M208" s="25"/>
      <c r="N208" s="25"/>
      <c r="O208" s="148" t="n">
        <v>68751</v>
      </c>
      <c r="P208" s="148" t="n">
        <v>68891</v>
      </c>
      <c r="Q208" s="204"/>
      <c r="R208" s="362"/>
      <c r="S208" s="239" t="n">
        <v>1</v>
      </c>
      <c r="T208" s="148" t="n">
        <f aca="false">(P208-O208)*S208</f>
        <v>140</v>
      </c>
      <c r="U208" s="640" t="n">
        <v>492735</v>
      </c>
      <c r="V208" s="153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354.17</v>
      </c>
      <c r="D209" s="148"/>
      <c r="E209" s="148" t="n">
        <f aca="false">F209++G209</f>
        <v>23.17</v>
      </c>
      <c r="F209" s="148" t="n">
        <f aca="false">0.04*H209</f>
        <v>13.24</v>
      </c>
      <c r="G209" s="148" t="n">
        <f aca="false">0.03*H209</f>
        <v>9.93</v>
      </c>
      <c r="H209" s="148" t="n">
        <f aca="false">T209</f>
        <v>331</v>
      </c>
      <c r="I209" s="148" t="n">
        <f aca="false">0.6*C209</f>
        <v>212.502</v>
      </c>
      <c r="J209" s="25"/>
      <c r="K209" s="25"/>
      <c r="L209" s="25"/>
      <c r="M209" s="25"/>
      <c r="N209" s="25"/>
      <c r="O209" s="148" t="n">
        <v>3789</v>
      </c>
      <c r="P209" s="148" t="n">
        <v>4120</v>
      </c>
      <c r="Q209" s="25" t="s">
        <v>153</v>
      </c>
      <c r="R209" s="226"/>
      <c r="S209" s="239" t="n">
        <v>1</v>
      </c>
      <c r="T209" s="148" t="n">
        <f aca="false">(P209-O209)*S209</f>
        <v>331</v>
      </c>
      <c r="U209" s="640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465.45</v>
      </c>
      <c r="D210" s="148"/>
      <c r="E210" s="148" t="n">
        <f aca="false">F210+G210</f>
        <v>30.45</v>
      </c>
      <c r="F210" s="148" t="n">
        <f aca="false">0.04*H210</f>
        <v>17.4</v>
      </c>
      <c r="G210" s="148" t="n">
        <f aca="false">0.03*H210</f>
        <v>13.05</v>
      </c>
      <c r="H210" s="148" t="n">
        <f aca="false">T210</f>
        <v>435</v>
      </c>
      <c r="I210" s="148" t="n">
        <f aca="false">0.6*C210</f>
        <v>279.27</v>
      </c>
      <c r="J210" s="25"/>
      <c r="K210" s="25"/>
      <c r="L210" s="25"/>
      <c r="M210" s="25"/>
      <c r="N210" s="25"/>
      <c r="O210" s="148" t="n">
        <v>88320</v>
      </c>
      <c r="P210" s="148" t="n">
        <v>88755</v>
      </c>
      <c r="Q210" s="25"/>
      <c r="R210" s="226"/>
      <c r="S210" s="148" t="n">
        <v>1</v>
      </c>
      <c r="T210" s="148" t="n">
        <f aca="false">(P210-O210)*S210</f>
        <v>435</v>
      </c>
      <c r="U210" s="640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224.7</v>
      </c>
      <c r="D211" s="148"/>
      <c r="E211" s="148" t="n">
        <f aca="false">F211+G211</f>
        <v>14.7</v>
      </c>
      <c r="F211" s="148" t="n">
        <f aca="false">0.04*H211</f>
        <v>8.4</v>
      </c>
      <c r="G211" s="148" t="n">
        <f aca="false">0.03*H211</f>
        <v>6.3</v>
      </c>
      <c r="H211" s="148" t="n">
        <f aca="false">T211</f>
        <v>210</v>
      </c>
      <c r="I211" s="148" t="n">
        <f aca="false">0.6*C211</f>
        <v>134.82</v>
      </c>
      <c r="J211" s="162"/>
      <c r="K211" s="162"/>
      <c r="L211" s="162"/>
      <c r="M211" s="162"/>
      <c r="N211" s="162"/>
      <c r="O211" s="148" t="n">
        <v>54708</v>
      </c>
      <c r="P211" s="148" t="n">
        <v>54918</v>
      </c>
      <c r="Q211" s="237"/>
      <c r="R211" s="259"/>
      <c r="S211" s="239" t="n">
        <v>1</v>
      </c>
      <c r="T211" s="148" t="n">
        <f aca="false">(P211-O211)*S211</f>
        <v>210</v>
      </c>
      <c r="U211" s="640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197.95</v>
      </c>
      <c r="D212" s="148"/>
      <c r="E212" s="148" t="n">
        <f aca="false">F212+G212</f>
        <v>12.95</v>
      </c>
      <c r="F212" s="148" t="n">
        <f aca="false">0.04*H212</f>
        <v>7.4</v>
      </c>
      <c r="G212" s="148" t="n">
        <f aca="false">0.03*H212</f>
        <v>5.55</v>
      </c>
      <c r="H212" s="148" t="n">
        <f aca="false">T212</f>
        <v>185</v>
      </c>
      <c r="I212" s="148" t="n">
        <f aca="false">0.6*C212</f>
        <v>118.77</v>
      </c>
      <c r="J212" s="25"/>
      <c r="K212" s="25"/>
      <c r="L212" s="25"/>
      <c r="M212" s="25"/>
      <c r="N212" s="25"/>
      <c r="O212" s="148" t="n">
        <v>36691</v>
      </c>
      <c r="P212" s="148" t="n">
        <v>36876</v>
      </c>
      <c r="Q212" s="204"/>
      <c r="R212" s="276"/>
      <c r="S212" s="148" t="n">
        <v>1</v>
      </c>
      <c r="T212" s="148" t="n">
        <f aca="false">(P212-O212)*S212</f>
        <v>185</v>
      </c>
      <c r="U212" s="640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304.95</v>
      </c>
      <c r="D213" s="449"/>
      <c r="E213" s="449" t="n">
        <f aca="false">G213+F213</f>
        <v>19.95</v>
      </c>
      <c r="F213" s="449" t="n">
        <f aca="false">0.04*H213</f>
        <v>11.4</v>
      </c>
      <c r="G213" s="449" t="n">
        <f aca="false">0.03*H213</f>
        <v>8.55</v>
      </c>
      <c r="H213" s="449" t="n">
        <f aca="false">T213</f>
        <v>285</v>
      </c>
      <c r="I213" s="449" t="n">
        <f aca="false">0.6*C213</f>
        <v>182.97</v>
      </c>
      <c r="J213" s="614"/>
      <c r="K213" s="614"/>
      <c r="L213" s="614"/>
      <c r="M213" s="614"/>
      <c r="N213" s="614"/>
      <c r="O213" s="449" t="n">
        <v>35917</v>
      </c>
      <c r="P213" s="449" t="n">
        <v>36202</v>
      </c>
      <c r="Q213" s="621"/>
      <c r="R213" s="622"/>
      <c r="S213" s="617" t="n">
        <v>1</v>
      </c>
      <c r="T213" s="449" t="n">
        <f aca="false">(P213-O213)*S213</f>
        <v>285</v>
      </c>
      <c r="U213" s="640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169.06</v>
      </c>
      <c r="D214" s="148"/>
      <c r="E214" s="148" t="n">
        <f aca="false">F214+G214</f>
        <v>11.06</v>
      </c>
      <c r="F214" s="148" t="n">
        <f aca="false">0.04*H214</f>
        <v>6.32</v>
      </c>
      <c r="G214" s="148" t="n">
        <f aca="false">0.03*H214</f>
        <v>4.74</v>
      </c>
      <c r="H214" s="148" t="n">
        <f aca="false">T214</f>
        <v>158</v>
      </c>
      <c r="I214" s="148" t="n">
        <f aca="false">0.6*C214</f>
        <v>101.436</v>
      </c>
      <c r="J214" s="25"/>
      <c r="K214" s="25"/>
      <c r="L214" s="25"/>
      <c r="M214" s="25"/>
      <c r="N214" s="25"/>
      <c r="O214" s="148" t="n">
        <v>29241</v>
      </c>
      <c r="P214" s="148" t="n">
        <v>29399</v>
      </c>
      <c r="Q214" s="204"/>
      <c r="R214" s="276"/>
      <c r="S214" s="148" t="n">
        <v>1</v>
      </c>
      <c r="T214" s="148" t="n">
        <f aca="false">(P214-O214)*S214</f>
        <v>158</v>
      </c>
      <c r="U214" s="640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207.58</v>
      </c>
      <c r="D215" s="148"/>
      <c r="E215" s="148" t="n">
        <f aca="false">F215+G215</f>
        <v>13.58</v>
      </c>
      <c r="F215" s="148" t="n">
        <f aca="false">0.04*H215</f>
        <v>7.76</v>
      </c>
      <c r="G215" s="148" t="n">
        <f aca="false">0.03*H215</f>
        <v>5.82</v>
      </c>
      <c r="H215" s="148" t="n">
        <f aca="false">T215</f>
        <v>194</v>
      </c>
      <c r="I215" s="148" t="n">
        <f aca="false">0.6*C215</f>
        <v>124.548</v>
      </c>
      <c r="J215" s="25"/>
      <c r="K215" s="25"/>
      <c r="L215" s="25"/>
      <c r="M215" s="25"/>
      <c r="N215" s="25"/>
      <c r="O215" s="148" t="n">
        <v>42279</v>
      </c>
      <c r="P215" s="148" t="n">
        <v>42473</v>
      </c>
      <c r="Q215" s="25"/>
      <c r="R215" s="226"/>
      <c r="S215" s="148" t="n">
        <v>1</v>
      </c>
      <c r="T215" s="148" t="n">
        <f aca="false">(P215-O215)*S215</f>
        <v>194</v>
      </c>
      <c r="U215" s="640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911.64</v>
      </c>
      <c r="D216" s="148"/>
      <c r="E216" s="148" t="n">
        <f aca="false">F216+G216</f>
        <v>59.64</v>
      </c>
      <c r="F216" s="148" t="n">
        <f aca="false">0.04*H216</f>
        <v>34.08</v>
      </c>
      <c r="G216" s="148" t="n">
        <f aca="false">0.03*H216</f>
        <v>25.56</v>
      </c>
      <c r="H216" s="148" t="n">
        <f aca="false">T216</f>
        <v>852</v>
      </c>
      <c r="I216" s="148" t="n">
        <f aca="false">0.6*C216</f>
        <v>546.984</v>
      </c>
      <c r="J216" s="25"/>
      <c r="K216" s="25"/>
      <c r="L216" s="25"/>
      <c r="M216" s="25"/>
      <c r="N216" s="25"/>
      <c r="O216" s="623" t="n">
        <v>62029</v>
      </c>
      <c r="P216" s="623" t="n">
        <v>62881</v>
      </c>
      <c r="Q216" s="204"/>
      <c r="R216" s="276"/>
      <c r="S216" s="148" t="n">
        <v>1</v>
      </c>
      <c r="T216" s="148" t="n">
        <f aca="false">(P216-O216)*S216</f>
        <v>852</v>
      </c>
      <c r="U216" s="640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2146.42</v>
      </c>
      <c r="D217" s="194"/>
      <c r="E217" s="194" t="n">
        <f aca="false">F217+G217</f>
        <v>140.42</v>
      </c>
      <c r="F217" s="194" t="n">
        <f aca="false">0.04*H217</f>
        <v>80.24</v>
      </c>
      <c r="G217" s="194" t="n">
        <f aca="false">0.03*H217</f>
        <v>60.18</v>
      </c>
      <c r="H217" s="194" t="n">
        <f aca="false">T217</f>
        <v>2006</v>
      </c>
      <c r="I217" s="194"/>
      <c r="J217" s="25"/>
      <c r="K217" s="25"/>
      <c r="L217" s="25"/>
      <c r="M217" s="25"/>
      <c r="N217" s="25" t="s">
        <v>340</v>
      </c>
      <c r="O217" s="194" t="n">
        <v>37224</v>
      </c>
      <c r="P217" s="194" t="n">
        <v>39230</v>
      </c>
      <c r="Q217" s="237"/>
      <c r="R217" s="561"/>
      <c r="S217" s="194" t="n">
        <v>1</v>
      </c>
      <c r="T217" s="148" t="n">
        <f aca="false">(P217-O217)*S217</f>
        <v>2006</v>
      </c>
      <c r="U217" s="681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0</v>
      </c>
      <c r="U218" s="640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640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640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640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121.98</v>
      </c>
      <c r="D222" s="148"/>
      <c r="E222" s="148" t="n">
        <f aca="false">F222+G222</f>
        <v>7.98</v>
      </c>
      <c r="F222" s="148" t="n">
        <f aca="false">0.04*H222</f>
        <v>4.56</v>
      </c>
      <c r="G222" s="148" t="n">
        <f aca="false">0.03*H222</f>
        <v>3.42</v>
      </c>
      <c r="H222" s="148" t="n">
        <f aca="false">T222</f>
        <v>114</v>
      </c>
      <c r="I222" s="148" t="n">
        <f aca="false">0.6*C222</f>
        <v>73.188</v>
      </c>
      <c r="J222" s="25"/>
      <c r="K222" s="25"/>
      <c r="L222" s="25"/>
      <c r="M222" s="25"/>
      <c r="N222" s="25"/>
      <c r="O222" s="148" t="n">
        <v>8514</v>
      </c>
      <c r="P222" s="148" t="n">
        <v>8628</v>
      </c>
      <c r="Q222" s="204"/>
      <c r="R222" s="276"/>
      <c r="S222" s="239" t="n">
        <v>1</v>
      </c>
      <c r="T222" s="148" t="n">
        <f aca="false">(P222-O222)*S222</f>
        <v>114</v>
      </c>
      <c r="U222" s="640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509.32</v>
      </c>
      <c r="D223" s="148"/>
      <c r="E223" s="148" t="n">
        <f aca="false">F223+G223</f>
        <v>33.32</v>
      </c>
      <c r="F223" s="148" t="n">
        <f aca="false">0.04*H223</f>
        <v>19.04</v>
      </c>
      <c r="G223" s="148" t="n">
        <f aca="false">0.03*H223</f>
        <v>14.28</v>
      </c>
      <c r="H223" s="148" t="n">
        <f aca="false">T223</f>
        <v>476</v>
      </c>
      <c r="I223" s="148" t="n">
        <f aca="false">0.6*C223</f>
        <v>305.592</v>
      </c>
      <c r="J223" s="25"/>
      <c r="K223" s="25"/>
      <c r="L223" s="25"/>
      <c r="M223" s="25"/>
      <c r="N223" s="25"/>
      <c r="O223" s="148" t="n">
        <v>25281</v>
      </c>
      <c r="P223" s="148" t="n">
        <v>25757</v>
      </c>
      <c r="Q223" s="237"/>
      <c r="R223" s="259"/>
      <c r="S223" s="239" t="n">
        <v>1</v>
      </c>
      <c r="T223" s="148" t="n">
        <f aca="false">(P223-O223)*S223</f>
        <v>476</v>
      </c>
      <c r="U223" s="640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4"/>
      <c r="R224" s="276"/>
      <c r="S224" s="148" t="n">
        <v>1</v>
      </c>
      <c r="T224" s="148" t="n">
        <f aca="false">(P224-O224)*S224</f>
        <v>0</v>
      </c>
      <c r="U224" s="640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186.18</v>
      </c>
      <c r="D225" s="148"/>
      <c r="E225" s="148" t="n">
        <f aca="false">F225+G225</f>
        <v>12.18</v>
      </c>
      <c r="F225" s="148" t="n">
        <f aca="false">0.04*H225</f>
        <v>6.96</v>
      </c>
      <c r="G225" s="148" t="n">
        <f aca="false">0.03*H225</f>
        <v>5.22</v>
      </c>
      <c r="H225" s="148" t="n">
        <f aca="false">T225</f>
        <v>174</v>
      </c>
      <c r="I225" s="148" t="n">
        <f aca="false">0.5*C225</f>
        <v>93.09</v>
      </c>
      <c r="J225" s="25"/>
      <c r="K225" s="25"/>
      <c r="L225" s="25"/>
      <c r="M225" s="25"/>
      <c r="N225" s="25"/>
      <c r="O225" s="148" t="n">
        <v>38387</v>
      </c>
      <c r="P225" s="148" t="n">
        <v>38561</v>
      </c>
      <c r="Q225" s="204"/>
      <c r="R225" s="276"/>
      <c r="S225" s="148" t="n">
        <v>1</v>
      </c>
      <c r="T225" s="148" t="n">
        <f aca="false">(P225-O225)*S225</f>
        <v>174</v>
      </c>
      <c r="U225" s="640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1170</v>
      </c>
      <c r="C226" s="148" t="n">
        <f aca="false">H226+E226</f>
        <v>193.67</v>
      </c>
      <c r="D226" s="148"/>
      <c r="E226" s="148" t="n">
        <f aca="false">F226+G226</f>
        <v>12.67</v>
      </c>
      <c r="F226" s="148" t="n">
        <f aca="false">0.04*H226</f>
        <v>7.24</v>
      </c>
      <c r="G226" s="148" t="n">
        <f aca="false">0.03*H226</f>
        <v>5.43</v>
      </c>
      <c r="H226" s="148" t="n">
        <f aca="false">T226</f>
        <v>181</v>
      </c>
      <c r="I226" s="190" t="n">
        <f aca="false">0.6*C226</f>
        <v>116.202</v>
      </c>
      <c r="J226" s="25"/>
      <c r="K226" s="25"/>
      <c r="L226" s="25"/>
      <c r="M226" s="25"/>
      <c r="N226" s="25"/>
      <c r="O226" s="148" t="n">
        <v>4854</v>
      </c>
      <c r="P226" s="148" t="n">
        <v>5035</v>
      </c>
      <c r="Q226" s="204"/>
      <c r="R226" s="276"/>
      <c r="S226" s="239" t="n">
        <v>1</v>
      </c>
      <c r="T226" s="148" t="n">
        <f aca="false">(P226-O226)*S226</f>
        <v>181</v>
      </c>
      <c r="U226" s="640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26.75</v>
      </c>
      <c r="D227" s="148"/>
      <c r="E227" s="148" t="n">
        <f aca="false">F227+G227</f>
        <v>1.75</v>
      </c>
      <c r="F227" s="148" t="n">
        <f aca="false">0.04*H227</f>
        <v>1</v>
      </c>
      <c r="G227" s="148" t="n">
        <f aca="false">0.03*H227</f>
        <v>0.75</v>
      </c>
      <c r="H227" s="148" t="n">
        <f aca="false">T227</f>
        <v>25</v>
      </c>
      <c r="I227" s="190" t="n">
        <f aca="false">0.6*C227</f>
        <v>16.05</v>
      </c>
      <c r="J227" s="25"/>
      <c r="K227" s="25"/>
      <c r="L227" s="25"/>
      <c r="M227" s="25"/>
      <c r="N227" s="25"/>
      <c r="O227" s="148" t="n">
        <v>22423</v>
      </c>
      <c r="P227" s="148" t="n">
        <v>22448</v>
      </c>
      <c r="Q227" s="204"/>
      <c r="R227" s="276"/>
      <c r="S227" s="239" t="n">
        <v>1</v>
      </c>
      <c r="T227" s="148" t="n">
        <f aca="false">(P227-O227)*S227</f>
        <v>25</v>
      </c>
      <c r="U227" s="640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228.98</v>
      </c>
      <c r="D228" s="148"/>
      <c r="E228" s="148" t="n">
        <f aca="false">F228+G228</f>
        <v>14.98</v>
      </c>
      <c r="F228" s="148" t="n">
        <f aca="false">0.04*H228</f>
        <v>8.56</v>
      </c>
      <c r="G228" s="148" t="n">
        <f aca="false">0.03*H228</f>
        <v>6.42</v>
      </c>
      <c r="H228" s="148" t="n">
        <f aca="false">T228</f>
        <v>214</v>
      </c>
      <c r="I228" s="148" t="n">
        <f aca="false">0.6*C228</f>
        <v>137.388</v>
      </c>
      <c r="J228" s="25"/>
      <c r="K228" s="25"/>
      <c r="L228" s="25"/>
      <c r="M228" s="25"/>
      <c r="N228" s="25"/>
      <c r="O228" s="148" t="n">
        <v>19214</v>
      </c>
      <c r="P228" s="148" t="n">
        <v>19428</v>
      </c>
      <c r="Q228" s="204"/>
      <c r="R228" s="276"/>
      <c r="S228" s="148" t="n">
        <v>1</v>
      </c>
      <c r="T228" s="148" t="n">
        <f aca="false">(P228-O228)*S228</f>
        <v>214</v>
      </c>
      <c r="U228" s="640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239.68</v>
      </c>
      <c r="D229" s="148"/>
      <c r="E229" s="148" t="n">
        <f aca="false">F229+G229</f>
        <v>15.68</v>
      </c>
      <c r="F229" s="148" t="n">
        <f aca="false">0.04*H229</f>
        <v>8.96</v>
      </c>
      <c r="G229" s="148" t="n">
        <f aca="false">0.03*H229</f>
        <v>6.72</v>
      </c>
      <c r="H229" s="148" t="n">
        <f aca="false">T229</f>
        <v>224</v>
      </c>
      <c r="I229" s="190" t="n">
        <f aca="false">0.6*C229</f>
        <v>143.808</v>
      </c>
      <c r="J229" s="25"/>
      <c r="K229" s="25"/>
      <c r="L229" s="25"/>
      <c r="M229" s="25"/>
      <c r="N229" s="25"/>
      <c r="O229" s="148" t="n">
        <v>14491</v>
      </c>
      <c r="P229" s="148" t="n">
        <v>14715</v>
      </c>
      <c r="Q229" s="237"/>
      <c r="R229" s="467"/>
      <c r="S229" s="239" t="n">
        <v>1</v>
      </c>
      <c r="T229" s="148" t="n">
        <f aca="false">(P229-O229)*S229</f>
        <v>224</v>
      </c>
      <c r="U229" s="640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16585</v>
      </c>
      <c r="D230" s="190"/>
      <c r="E230" s="190" t="n">
        <f aca="false">F230+G230</f>
        <v>1085</v>
      </c>
      <c r="F230" s="190" t="n">
        <f aca="false">0.04*H230</f>
        <v>620</v>
      </c>
      <c r="G230" s="190" t="n">
        <f aca="false">0.03*H230</f>
        <v>465</v>
      </c>
      <c r="H230" s="190" t="n">
        <f aca="false">T230</f>
        <v>15500</v>
      </c>
      <c r="I230" s="190"/>
      <c r="J230" s="25"/>
      <c r="K230" s="25"/>
      <c r="L230" s="25"/>
      <c r="M230" s="25"/>
      <c r="N230" s="25"/>
      <c r="O230" s="624" t="n">
        <v>35868.2</v>
      </c>
      <c r="P230" s="624" t="n">
        <v>36255.7</v>
      </c>
      <c r="Q230" s="204"/>
      <c r="R230" s="226"/>
      <c r="S230" s="239" t="n">
        <v>40</v>
      </c>
      <c r="T230" s="148" t="n">
        <f aca="false">(P230-O230)*S230</f>
        <v>15500</v>
      </c>
      <c r="U230" s="640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15863.285</v>
      </c>
      <c r="D231" s="149"/>
      <c r="E231" s="148" t="n">
        <f aca="false">F231+G231</f>
        <v>1037.785</v>
      </c>
      <c r="F231" s="148" t="n">
        <f aca="false">0.04*T231</f>
        <v>593.02</v>
      </c>
      <c r="G231" s="148" t="n">
        <f aca="false">0.03*T231</f>
        <v>444.765</v>
      </c>
      <c r="H231" s="148" t="n">
        <f aca="false">T231</f>
        <v>14825.5</v>
      </c>
      <c r="I231" s="148" t="n">
        <f aca="false">H231*0.5</f>
        <v>7412.75</v>
      </c>
      <c r="J231" s="162"/>
      <c r="K231" s="162"/>
      <c r="L231" s="162"/>
      <c r="M231" s="162"/>
      <c r="N231" s="162"/>
      <c r="O231" s="149" t="n">
        <v>1408.41</v>
      </c>
      <c r="P231" s="149" t="n">
        <v>1704.92</v>
      </c>
      <c r="Q231" s="466"/>
      <c r="R231" s="498"/>
      <c r="S231" s="149" t="n">
        <v>50</v>
      </c>
      <c r="T231" s="148" t="n">
        <f aca="false">(P231-O231)*S231</f>
        <v>14825.5</v>
      </c>
      <c r="U231" s="640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0</v>
      </c>
      <c r="D232" s="148"/>
      <c r="E232" s="148" t="n">
        <f aca="false">G232+F232</f>
        <v>0</v>
      </c>
      <c r="F232" s="148" t="n">
        <f aca="false">H232*0.04</f>
        <v>0</v>
      </c>
      <c r="G232" s="148" t="n">
        <f aca="false">H232*0.03</f>
        <v>0</v>
      </c>
      <c r="H232" s="148" t="n">
        <f aca="false">T232</f>
        <v>0</v>
      </c>
      <c r="I232" s="148" t="n">
        <f aca="false">0.6*C232</f>
        <v>0</v>
      </c>
      <c r="J232" s="25"/>
      <c r="K232" s="25"/>
      <c r="L232" s="25"/>
      <c r="M232" s="25"/>
      <c r="N232" s="25"/>
      <c r="O232" s="190" t="n">
        <v>821928</v>
      </c>
      <c r="P232" s="190" t="n">
        <v>821928</v>
      </c>
      <c r="Q232" s="204"/>
      <c r="R232" s="625"/>
      <c r="S232" s="239" t="n">
        <v>1</v>
      </c>
      <c r="T232" s="148" t="n">
        <f aca="false">(P232-O232)*S232</f>
        <v>0</v>
      </c>
      <c r="U232" s="640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584.22</v>
      </c>
      <c r="D243" s="148"/>
      <c r="E243" s="148" t="n">
        <f aca="false">F243+G243</f>
        <v>38.22</v>
      </c>
      <c r="F243" s="148" t="n">
        <f aca="false">0.04*H243</f>
        <v>21.84</v>
      </c>
      <c r="G243" s="148" t="n">
        <f aca="false">0.03*H243</f>
        <v>16.38</v>
      </c>
      <c r="H243" s="148" t="n">
        <f aca="false">T243</f>
        <v>546</v>
      </c>
      <c r="I243" s="148"/>
      <c r="J243" s="226"/>
      <c r="K243" s="226"/>
      <c r="L243" s="226"/>
      <c r="M243" s="226"/>
      <c r="N243" s="226"/>
      <c r="O243" s="188" t="n">
        <v>53229</v>
      </c>
      <c r="P243" s="188" t="n">
        <v>53775</v>
      </c>
      <c r="Q243" s="237"/>
      <c r="R243" s="627"/>
      <c r="S243" s="188" t="n">
        <v>1</v>
      </c>
      <c r="T243" s="188" t="n">
        <f aca="false">P243-O243</f>
        <v>546</v>
      </c>
      <c r="U243" s="640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1049.67</v>
      </c>
      <c r="D244" s="188"/>
      <c r="E244" s="188" t="n">
        <f aca="false">F244+G244</f>
        <v>68.67</v>
      </c>
      <c r="F244" s="188" t="n">
        <f aca="false">0.04*H244</f>
        <v>39.24</v>
      </c>
      <c r="G244" s="188" t="n">
        <f aca="false">0.03*H244</f>
        <v>29.43</v>
      </c>
      <c r="H244" s="188" t="n">
        <f aca="false">T244</f>
        <v>981</v>
      </c>
      <c r="I244" s="188"/>
      <c r="J244" s="25"/>
      <c r="K244" s="25"/>
      <c r="L244" s="25"/>
      <c r="M244" s="25"/>
      <c r="N244" s="25"/>
      <c r="O244" s="148" t="n">
        <v>75069</v>
      </c>
      <c r="P244" s="148" t="n">
        <v>76050</v>
      </c>
      <c r="Q244" s="237"/>
      <c r="R244" s="452"/>
      <c r="S244" s="148" t="n">
        <v>1</v>
      </c>
      <c r="T244" s="148" t="n">
        <f aca="false">P244-O244</f>
        <v>981</v>
      </c>
      <c r="U244" s="640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321</v>
      </c>
      <c r="D245" s="148"/>
      <c r="E245" s="148" t="n">
        <f aca="false">F245+G245</f>
        <v>21</v>
      </c>
      <c r="F245" s="148" t="n">
        <f aca="false">0.04*H245</f>
        <v>12</v>
      </c>
      <c r="G245" s="148" t="n">
        <f aca="false">0.03*H245</f>
        <v>9</v>
      </c>
      <c r="H245" s="148" t="n">
        <f aca="false">T245</f>
        <v>300</v>
      </c>
      <c r="I245" s="148"/>
      <c r="J245" s="25"/>
      <c r="K245" s="25"/>
      <c r="L245" s="25"/>
      <c r="M245" s="25"/>
      <c r="N245" s="25"/>
      <c r="O245" s="148" t="n">
        <v>24907</v>
      </c>
      <c r="P245" s="148" t="n">
        <v>25207</v>
      </c>
      <c r="Q245" s="237"/>
      <c r="R245" s="452"/>
      <c r="S245" s="148" t="n">
        <v>1</v>
      </c>
      <c r="T245" s="148" t="n">
        <f aca="false">P245-O245</f>
        <v>300</v>
      </c>
      <c r="U245" s="640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1476.6</v>
      </c>
      <c r="D246" s="148"/>
      <c r="E246" s="148" t="n">
        <f aca="false">F246+G246</f>
        <v>96.6</v>
      </c>
      <c r="F246" s="148" t="n">
        <f aca="false">0.04*H246</f>
        <v>55.2</v>
      </c>
      <c r="G246" s="148" t="n">
        <f aca="false">0.03*H246</f>
        <v>41.4</v>
      </c>
      <c r="H246" s="148" t="n">
        <f aca="false">T246</f>
        <v>1380</v>
      </c>
      <c r="I246" s="148"/>
      <c r="J246" s="25"/>
      <c r="K246" s="25"/>
      <c r="L246" s="25"/>
      <c r="M246" s="25"/>
      <c r="N246" s="25"/>
      <c r="O246" s="148" t="n">
        <v>4780</v>
      </c>
      <c r="P246" s="148" t="n">
        <v>6160</v>
      </c>
      <c r="Q246" s="237"/>
      <c r="R246" s="452"/>
      <c r="S246" s="148" t="n">
        <v>1</v>
      </c>
      <c r="T246" s="148" t="n">
        <f aca="false">P246-O246</f>
        <v>1380</v>
      </c>
      <c r="U246" s="640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11023.14</v>
      </c>
      <c r="D247" s="148"/>
      <c r="E247" s="148" t="n">
        <f aca="false">F247+G247</f>
        <v>721.140000000003</v>
      </c>
      <c r="F247" s="148" t="n">
        <f aca="false">0.04*H247</f>
        <v>412.080000000002</v>
      </c>
      <c r="G247" s="148" t="n">
        <f aca="false">0.03*H247</f>
        <v>309.060000000001</v>
      </c>
      <c r="H247" s="148" t="n">
        <f aca="false">T247</f>
        <v>10302</v>
      </c>
      <c r="I247" s="148"/>
      <c r="J247" s="25"/>
      <c r="K247" s="25"/>
      <c r="L247" s="25"/>
      <c r="M247" s="25"/>
      <c r="N247" s="25"/>
      <c r="O247" s="579" t="n">
        <v>27409.8</v>
      </c>
      <c r="P247" s="579" t="n">
        <v>27753.2</v>
      </c>
      <c r="Q247" s="237"/>
      <c r="R247" s="452"/>
      <c r="S247" s="148" t="n">
        <v>30</v>
      </c>
      <c r="T247" s="148" t="n">
        <f aca="false">(P247-O247)*S247</f>
        <v>10302</v>
      </c>
      <c r="U247" s="640" t="s">
        <v>1122</v>
      </c>
      <c r="V247" s="153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4337.78</v>
      </c>
      <c r="D248" s="148"/>
      <c r="E248" s="148" t="n">
        <f aca="false">F248+G248</f>
        <v>283.78</v>
      </c>
      <c r="F248" s="148" t="n">
        <f aca="false">0.04*H248</f>
        <v>162.16</v>
      </c>
      <c r="G248" s="148" t="n">
        <f aca="false">0.03*H248</f>
        <v>121.62</v>
      </c>
      <c r="H248" s="148" t="n">
        <f aca="false">T248</f>
        <v>4054</v>
      </c>
      <c r="I248" s="148"/>
      <c r="J248" s="25"/>
      <c r="K248" s="25"/>
      <c r="L248" s="25"/>
      <c r="M248" s="25"/>
      <c r="N248" s="25"/>
      <c r="O248" s="148" t="n">
        <v>1204</v>
      </c>
      <c r="P248" s="148" t="n">
        <v>5258</v>
      </c>
      <c r="Q248" s="237"/>
      <c r="R248" s="452"/>
      <c r="S248" s="148" t="n">
        <v>1</v>
      </c>
      <c r="T248" s="148" t="n">
        <f aca="false">P248-O248</f>
        <v>4054</v>
      </c>
      <c r="U248" s="640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1795.46</v>
      </c>
      <c r="D249" s="148"/>
      <c r="E249" s="148" t="n">
        <f aca="false">F249+G249</f>
        <v>117.46</v>
      </c>
      <c r="F249" s="148" t="n">
        <f aca="false">0.04*H249</f>
        <v>67.12</v>
      </c>
      <c r="G249" s="148" t="n">
        <f aca="false">0.03*H249</f>
        <v>50.34</v>
      </c>
      <c r="H249" s="148" t="n">
        <f aca="false">T249</f>
        <v>1678</v>
      </c>
      <c r="I249" s="148"/>
      <c r="J249" s="25"/>
      <c r="K249" s="25"/>
      <c r="L249" s="25"/>
      <c r="M249" s="25"/>
      <c r="N249" s="25"/>
      <c r="O249" s="148" t="n">
        <v>89022</v>
      </c>
      <c r="P249" s="148" t="n">
        <v>90700</v>
      </c>
      <c r="Q249" s="237"/>
      <c r="R249" s="452"/>
      <c r="S249" s="148" t="n">
        <v>1</v>
      </c>
      <c r="T249" s="148" t="n">
        <f aca="false">P249-O249</f>
        <v>1678</v>
      </c>
      <c r="U249" s="640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2765.95</v>
      </c>
      <c r="D250" s="148"/>
      <c r="E250" s="148" t="n">
        <f aca="false">F250+G250</f>
        <v>180.95</v>
      </c>
      <c r="F250" s="148" t="n">
        <f aca="false">0.04*H250</f>
        <v>103.4</v>
      </c>
      <c r="G250" s="148" t="n">
        <f aca="false">0.03*H250</f>
        <v>77.55</v>
      </c>
      <c r="H250" s="148" t="n">
        <f aca="false">T250</f>
        <v>2585</v>
      </c>
      <c r="I250" s="148"/>
      <c r="J250" s="25"/>
      <c r="K250" s="25"/>
      <c r="L250" s="25"/>
      <c r="M250" s="25"/>
      <c r="N250" s="25"/>
      <c r="O250" s="148" t="n">
        <v>0</v>
      </c>
      <c r="P250" s="148" t="n">
        <v>2585</v>
      </c>
      <c r="Q250" s="237"/>
      <c r="R250" s="452"/>
      <c r="S250" s="148" t="n">
        <v>1</v>
      </c>
      <c r="T250" s="148" t="n">
        <f aca="false">P250-O250</f>
        <v>2585</v>
      </c>
      <c r="U250" s="640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640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370.22</v>
      </c>
      <c r="D252" s="194"/>
      <c r="E252" s="194" t="n">
        <f aca="false">F252+G252</f>
        <v>24.22</v>
      </c>
      <c r="F252" s="194" t="n">
        <f aca="false">0.04*H252</f>
        <v>13.84</v>
      </c>
      <c r="G252" s="194" t="n">
        <f aca="false">0.03*H252</f>
        <v>10.38</v>
      </c>
      <c r="H252" s="194" t="n">
        <f aca="false">T252</f>
        <v>346</v>
      </c>
      <c r="I252" s="194"/>
      <c r="J252" s="25"/>
      <c r="K252" s="25"/>
      <c r="L252" s="25"/>
      <c r="M252" s="25"/>
      <c r="N252" s="25" t="s">
        <v>340</v>
      </c>
      <c r="O252" s="194" t="n">
        <v>23792</v>
      </c>
      <c r="P252" s="194" t="n">
        <v>24138</v>
      </c>
      <c r="Q252" s="237"/>
      <c r="R252" s="561"/>
      <c r="S252" s="194" t="n">
        <v>1</v>
      </c>
      <c r="T252" s="194" t="n">
        <f aca="false">P252-O252</f>
        <v>346</v>
      </c>
      <c r="U252" s="640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321</v>
      </c>
      <c r="D253" s="194"/>
      <c r="E253" s="194" t="n">
        <f aca="false">F253+G253</f>
        <v>21</v>
      </c>
      <c r="F253" s="194" t="n">
        <f aca="false">0.04*H253</f>
        <v>12</v>
      </c>
      <c r="G253" s="194" t="n">
        <f aca="false">0.03*H253</f>
        <v>9</v>
      </c>
      <c r="H253" s="194" t="n">
        <f aca="false">T253</f>
        <v>300</v>
      </c>
      <c r="I253" s="194"/>
      <c r="J253" s="25"/>
      <c r="K253" s="25"/>
      <c r="L253" s="25"/>
      <c r="M253" s="25"/>
      <c r="N253" s="25" t="s">
        <v>340</v>
      </c>
      <c r="O253" s="194" t="n">
        <v>6104</v>
      </c>
      <c r="P253" s="194" t="n">
        <v>6404</v>
      </c>
      <c r="Q253" s="237"/>
      <c r="R253" s="561"/>
      <c r="S253" s="194" t="n">
        <v>1</v>
      </c>
      <c r="T253" s="194" t="n">
        <f aca="false">P253-O253</f>
        <v>300</v>
      </c>
      <c r="U253" s="640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309.23</v>
      </c>
      <c r="D254" s="194"/>
      <c r="E254" s="194" t="n">
        <f aca="false">F254+G254</f>
        <v>20.23</v>
      </c>
      <c r="F254" s="194" t="n">
        <f aca="false">0.04*H254</f>
        <v>11.56</v>
      </c>
      <c r="G254" s="194" t="n">
        <f aca="false">0.03*H254</f>
        <v>8.67</v>
      </c>
      <c r="H254" s="194" t="n">
        <f aca="false">T254</f>
        <v>289</v>
      </c>
      <c r="I254" s="194"/>
      <c r="J254" s="25"/>
      <c r="K254" s="25"/>
      <c r="L254" s="25"/>
      <c r="M254" s="25"/>
      <c r="N254" s="25" t="s">
        <v>340</v>
      </c>
      <c r="O254" s="194" t="n">
        <v>14523</v>
      </c>
      <c r="P254" s="194" t="n">
        <v>14812</v>
      </c>
      <c r="Q254" s="237"/>
      <c r="R254" s="561"/>
      <c r="S254" s="194" t="n">
        <v>1</v>
      </c>
      <c r="T254" s="194" t="n">
        <f aca="false">P254-O254</f>
        <v>289</v>
      </c>
      <c r="U254" s="682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1212.31</v>
      </c>
      <c r="D255" s="148"/>
      <c r="E255" s="148" t="n">
        <f aca="false">F255+G255</f>
        <v>79.31</v>
      </c>
      <c r="F255" s="148" t="n">
        <f aca="false">0.04*H255</f>
        <v>45.32</v>
      </c>
      <c r="G255" s="148" t="n">
        <f aca="false">0.03*H255</f>
        <v>33.99</v>
      </c>
      <c r="H255" s="148" t="n">
        <f aca="false">T255</f>
        <v>1133</v>
      </c>
      <c r="I255" s="148"/>
      <c r="J255" s="226"/>
      <c r="K255" s="226"/>
      <c r="L255" s="226"/>
      <c r="M255" s="226"/>
      <c r="N255" s="226"/>
      <c r="O255" s="148" t="n">
        <v>81894</v>
      </c>
      <c r="P255" s="148" t="n">
        <v>83027</v>
      </c>
      <c r="Q255" s="259"/>
      <c r="R255" s="362"/>
      <c r="S255" s="148" t="n">
        <v>1</v>
      </c>
      <c r="T255" s="148" t="n">
        <f aca="false">P255-O255</f>
        <v>1133</v>
      </c>
      <c r="U255" s="640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1079.63</v>
      </c>
      <c r="D256" s="188"/>
      <c r="E256" s="188" t="n">
        <f aca="false">F256+G256</f>
        <v>70.63</v>
      </c>
      <c r="F256" s="188" t="n">
        <f aca="false">0.04*H256</f>
        <v>40.36</v>
      </c>
      <c r="G256" s="188" t="n">
        <f aca="false">0.03*H256</f>
        <v>30.27</v>
      </c>
      <c r="H256" s="188" t="n">
        <f aca="false">T256</f>
        <v>1009</v>
      </c>
      <c r="I256" s="188"/>
      <c r="J256" s="25"/>
      <c r="K256" s="25"/>
      <c r="L256" s="25"/>
      <c r="M256" s="25"/>
      <c r="N256" s="25"/>
      <c r="O256" s="188" t="n">
        <v>60370</v>
      </c>
      <c r="P256" s="188" t="n">
        <v>61379</v>
      </c>
      <c r="Q256" s="237"/>
      <c r="R256" s="631"/>
      <c r="S256" s="188" t="n">
        <v>1</v>
      </c>
      <c r="T256" s="188" t="n">
        <f aca="false">P256-O256</f>
        <v>1009</v>
      </c>
      <c r="U256" s="640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271.78</v>
      </c>
      <c r="D257" s="148"/>
      <c r="E257" s="148" t="n">
        <f aca="false">F257+G257</f>
        <v>17.78</v>
      </c>
      <c r="F257" s="148" t="n">
        <f aca="false">0.04*H257</f>
        <v>10.16</v>
      </c>
      <c r="G257" s="148" t="n">
        <f aca="false">0.03*H257</f>
        <v>7.62</v>
      </c>
      <c r="H257" s="148" t="n">
        <f aca="false">T257</f>
        <v>254</v>
      </c>
      <c r="I257" s="148"/>
      <c r="J257" s="25"/>
      <c r="K257" s="25"/>
      <c r="L257" s="25"/>
      <c r="M257" s="25"/>
      <c r="N257" s="25"/>
      <c r="O257" s="148" t="n">
        <v>28345</v>
      </c>
      <c r="P257" s="148" t="n">
        <v>28599</v>
      </c>
      <c r="Q257" s="237"/>
      <c r="R257" s="362"/>
      <c r="S257" s="148" t="n">
        <v>1</v>
      </c>
      <c r="T257" s="148" t="n">
        <f aca="false">P257-O257</f>
        <v>254</v>
      </c>
      <c r="U257" s="640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1139.55</v>
      </c>
      <c r="D258" s="148"/>
      <c r="E258" s="148" t="n">
        <f aca="false">F258+G258</f>
        <v>74.55</v>
      </c>
      <c r="F258" s="148" t="n">
        <f aca="false">0.04*H258</f>
        <v>42.6</v>
      </c>
      <c r="G258" s="148" t="n">
        <f aca="false">0.03*H258</f>
        <v>31.95</v>
      </c>
      <c r="H258" s="148" t="n">
        <f aca="false">T258</f>
        <v>1065</v>
      </c>
      <c r="I258" s="148"/>
      <c r="J258" s="25"/>
      <c r="K258" s="25"/>
      <c r="L258" s="25"/>
      <c r="M258" s="25"/>
      <c r="N258" s="25"/>
      <c r="O258" s="148" t="n">
        <v>85282</v>
      </c>
      <c r="P258" s="148" t="n">
        <v>86347</v>
      </c>
      <c r="Q258" s="237"/>
      <c r="R258" s="362"/>
      <c r="S258" s="148" t="n">
        <v>1</v>
      </c>
      <c r="T258" s="148" t="n">
        <f aca="false">P258-O258</f>
        <v>1065</v>
      </c>
      <c r="U258" s="640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1317.17</v>
      </c>
      <c r="D259" s="148"/>
      <c r="E259" s="148" t="n">
        <f aca="false">F259+G259</f>
        <v>86.17</v>
      </c>
      <c r="F259" s="148" t="n">
        <f aca="false">0.04*H259</f>
        <v>49.24</v>
      </c>
      <c r="G259" s="148" t="n">
        <f aca="false">0.03*H259</f>
        <v>36.93</v>
      </c>
      <c r="H259" s="148" t="n">
        <f aca="false">T259</f>
        <v>1231</v>
      </c>
      <c r="I259" s="148"/>
      <c r="J259" s="25"/>
      <c r="K259" s="25"/>
      <c r="L259" s="25"/>
      <c r="M259" s="25"/>
      <c r="N259" s="25"/>
      <c r="O259" s="148" t="n">
        <v>117007</v>
      </c>
      <c r="P259" s="148" t="n">
        <v>118238</v>
      </c>
      <c r="Q259" s="237"/>
      <c r="R259" s="362"/>
      <c r="S259" s="148" t="n">
        <v>1</v>
      </c>
      <c r="T259" s="148" t="n">
        <f aca="false">P259-O259</f>
        <v>1231</v>
      </c>
      <c r="U259" s="640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6" t="s">
        <v>403</v>
      </c>
      <c r="C260" s="148" t="n">
        <f aca="false">H260+E260</f>
        <v>1040.04</v>
      </c>
      <c r="D260" s="148"/>
      <c r="E260" s="148" t="n">
        <f aca="false">F260+G260</f>
        <v>68.04</v>
      </c>
      <c r="F260" s="148" t="n">
        <f aca="false">0.04*H260</f>
        <v>38.88</v>
      </c>
      <c r="G260" s="148" t="n">
        <f aca="false">0.03*H260</f>
        <v>29.16</v>
      </c>
      <c r="H260" s="148" t="n">
        <f aca="false">T260</f>
        <v>972</v>
      </c>
      <c r="I260" s="148" t="n">
        <f aca="false">0.6*C260</f>
        <v>624.024</v>
      </c>
      <c r="J260" s="25"/>
      <c r="K260" s="25"/>
      <c r="L260" s="25"/>
      <c r="M260" s="25"/>
      <c r="N260" s="25"/>
      <c r="O260" s="393" t="n">
        <v>23282</v>
      </c>
      <c r="P260" s="393" t="n">
        <v>24254</v>
      </c>
      <c r="Q260" s="25"/>
      <c r="R260" s="226"/>
      <c r="S260" s="239" t="n">
        <v>1</v>
      </c>
      <c r="T260" s="148" t="n">
        <f aca="false">(P260-O260)*S260</f>
        <v>972</v>
      </c>
      <c r="U260" s="640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1395.28</v>
      </c>
      <c r="D261" s="148"/>
      <c r="E261" s="148" t="n">
        <f aca="false">F261+G261</f>
        <v>91.28</v>
      </c>
      <c r="F261" s="148" t="n">
        <f aca="false">0.04*H261</f>
        <v>52.16</v>
      </c>
      <c r="G261" s="148" t="n">
        <f aca="false">0.03*H261</f>
        <v>39.12</v>
      </c>
      <c r="H261" s="148" t="n">
        <f aca="false">T261</f>
        <v>1304</v>
      </c>
      <c r="I261" s="148" t="n">
        <f aca="false">0.6*C261</f>
        <v>837.168</v>
      </c>
      <c r="J261" s="25"/>
      <c r="K261" s="25"/>
      <c r="L261" s="25"/>
      <c r="M261" s="25"/>
      <c r="N261" s="25"/>
      <c r="O261" s="393" t="n">
        <v>70972</v>
      </c>
      <c r="P261" s="393" t="n">
        <v>72276</v>
      </c>
      <c r="Q261" s="25"/>
      <c r="R261" s="226"/>
      <c r="S261" s="239" t="n">
        <v>1</v>
      </c>
      <c r="T261" s="148" t="n">
        <f aca="false">(P261-O261)*S261</f>
        <v>1304</v>
      </c>
      <c r="U261" s="640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716.9</v>
      </c>
      <c r="D262" s="148"/>
      <c r="E262" s="148" t="n">
        <f aca="false">F262+G262</f>
        <v>46.9</v>
      </c>
      <c r="F262" s="148" t="n">
        <f aca="false">0.04*H262</f>
        <v>26.8</v>
      </c>
      <c r="G262" s="148" t="n">
        <f aca="false">0.03*H262</f>
        <v>20.1</v>
      </c>
      <c r="H262" s="148" t="n">
        <f aca="false">T262</f>
        <v>670</v>
      </c>
      <c r="I262" s="148" t="n">
        <f aca="false">0.6*C262</f>
        <v>430.14</v>
      </c>
      <c r="J262" s="25"/>
      <c r="K262" s="25"/>
      <c r="L262" s="25"/>
      <c r="M262" s="25"/>
      <c r="N262" s="25"/>
      <c r="O262" s="393" t="n">
        <v>34953</v>
      </c>
      <c r="P262" s="393" t="n">
        <v>35623</v>
      </c>
      <c r="Q262" s="25"/>
      <c r="R262" s="226"/>
      <c r="S262" s="239" t="n">
        <v>1</v>
      </c>
      <c r="T262" s="148" t="n">
        <f aca="false">(P262-O262)*S262</f>
        <v>670</v>
      </c>
      <c r="U262" s="681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913.78</v>
      </c>
      <c r="D263" s="148"/>
      <c r="E263" s="148" t="n">
        <f aca="false">F263+G263</f>
        <v>59.78</v>
      </c>
      <c r="F263" s="148" t="n">
        <f aca="false">0.04*H263</f>
        <v>34.16</v>
      </c>
      <c r="G263" s="148" t="n">
        <f aca="false">0.03*H263</f>
        <v>25.62</v>
      </c>
      <c r="H263" s="148" t="n">
        <f aca="false">T263</f>
        <v>854</v>
      </c>
      <c r="I263" s="148" t="n">
        <f aca="false">0.6*C263</f>
        <v>548.268</v>
      </c>
      <c r="J263" s="25"/>
      <c r="K263" s="25"/>
      <c r="L263" s="25"/>
      <c r="M263" s="25"/>
      <c r="N263" s="25"/>
      <c r="O263" s="393" t="n">
        <v>40972</v>
      </c>
      <c r="P263" s="393" t="n">
        <v>41826</v>
      </c>
      <c r="Q263" s="25"/>
      <c r="R263" s="226"/>
      <c r="S263" s="239" t="n">
        <v>1</v>
      </c>
      <c r="T263" s="148" t="n">
        <f aca="false">(P263-O263)*S263</f>
        <v>854</v>
      </c>
      <c r="U263" s="640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1094.61</v>
      </c>
      <c r="D264" s="206"/>
      <c r="E264" s="206" t="n">
        <f aca="false">F264+G264</f>
        <v>71.61</v>
      </c>
      <c r="F264" s="206" t="n">
        <f aca="false">0.04*H264</f>
        <v>40.92</v>
      </c>
      <c r="G264" s="206" t="n">
        <f aca="false">0.03*H264</f>
        <v>30.69</v>
      </c>
      <c r="H264" s="206" t="n">
        <f aca="false">T264</f>
        <v>1023</v>
      </c>
      <c r="I264" s="206" t="n">
        <f aca="false">0.6*C264</f>
        <v>656.766</v>
      </c>
      <c r="J264" s="208"/>
      <c r="K264" s="208"/>
      <c r="L264" s="208"/>
      <c r="M264" s="208"/>
      <c r="N264" s="208"/>
      <c r="O264" s="206" t="n">
        <v>66552</v>
      </c>
      <c r="P264" s="206" t="n">
        <v>67575</v>
      </c>
      <c r="Q264" s="208"/>
      <c r="R264" s="304"/>
      <c r="S264" s="223" t="n">
        <v>1</v>
      </c>
      <c r="T264" s="206" t="n">
        <f aca="false">(P264-O264)*S264</f>
        <v>1023</v>
      </c>
      <c r="U264" s="673" t="s">
        <v>991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1607.14</v>
      </c>
      <c r="D265" s="148"/>
      <c r="E265" s="148" t="n">
        <f aca="false">F265+G265</f>
        <v>105.14</v>
      </c>
      <c r="F265" s="148" t="n">
        <f aca="false">0.04*H265</f>
        <v>60.08</v>
      </c>
      <c r="G265" s="148" t="n">
        <f aca="false">0.03*H265</f>
        <v>45.06</v>
      </c>
      <c r="H265" s="148" t="n">
        <f aca="false">T265</f>
        <v>1502</v>
      </c>
      <c r="I265" s="148" t="n">
        <f aca="false">0.6*C265</f>
        <v>964.284</v>
      </c>
      <c r="J265" s="25"/>
      <c r="K265" s="25"/>
      <c r="L265" s="25"/>
      <c r="M265" s="25"/>
      <c r="N265" s="25"/>
      <c r="O265" s="393" t="n">
        <v>80875</v>
      </c>
      <c r="P265" s="393" t="n">
        <v>82377</v>
      </c>
      <c r="Q265" s="25"/>
      <c r="R265" s="226"/>
      <c r="S265" s="239" t="n">
        <v>1</v>
      </c>
      <c r="T265" s="148" t="n">
        <f aca="false">(P265-O265)*S265</f>
        <v>1502</v>
      </c>
      <c r="U265" s="640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909.5</v>
      </c>
      <c r="D266" s="148"/>
      <c r="E266" s="148" t="n">
        <f aca="false">F266+G266</f>
        <v>59.5</v>
      </c>
      <c r="F266" s="148" t="n">
        <f aca="false">0.04*H266</f>
        <v>34</v>
      </c>
      <c r="G266" s="148" t="n">
        <f aca="false">0.03*H266</f>
        <v>25.5</v>
      </c>
      <c r="H266" s="148" t="n">
        <f aca="false">T266</f>
        <v>850</v>
      </c>
      <c r="I266" s="148" t="n">
        <f aca="false">0.5*C266</f>
        <v>454.75</v>
      </c>
      <c r="J266" s="25"/>
      <c r="K266" s="25"/>
      <c r="L266" s="25"/>
      <c r="M266" s="25"/>
      <c r="N266" s="25"/>
      <c r="O266" s="449" t="n">
        <v>20881</v>
      </c>
      <c r="P266" s="449" t="n">
        <v>21731</v>
      </c>
      <c r="Q266" s="237"/>
      <c r="R266" s="238"/>
      <c r="S266" s="239" t="n">
        <v>1</v>
      </c>
      <c r="T266" s="148" t="n">
        <f aca="false">(P266-O266)*S266</f>
        <v>850</v>
      </c>
      <c r="U266" s="640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1229.43</v>
      </c>
      <c r="D267" s="148"/>
      <c r="E267" s="148" t="n">
        <f aca="false">F267+G267</f>
        <v>80.43</v>
      </c>
      <c r="F267" s="148" t="n">
        <f aca="false">0.04*H267</f>
        <v>45.96</v>
      </c>
      <c r="G267" s="148" t="n">
        <f aca="false">0.03*H267</f>
        <v>34.47</v>
      </c>
      <c r="H267" s="148" t="n">
        <f aca="false">T267</f>
        <v>1149</v>
      </c>
      <c r="I267" s="148" t="n">
        <f aca="false">0.6*C267</f>
        <v>737.658</v>
      </c>
      <c r="J267" s="25"/>
      <c r="K267" s="25"/>
      <c r="L267" s="25"/>
      <c r="M267" s="25"/>
      <c r="N267" s="25"/>
      <c r="O267" s="393" t="n">
        <v>69247</v>
      </c>
      <c r="P267" s="393" t="n">
        <v>70396</v>
      </c>
      <c r="Q267" s="25"/>
      <c r="R267" s="226"/>
      <c r="S267" s="239" t="n">
        <v>1</v>
      </c>
      <c r="T267" s="148" t="n">
        <f aca="false">(P267-O267)*S267</f>
        <v>1149</v>
      </c>
      <c r="U267" s="640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850.65</v>
      </c>
      <c r="D268" s="148"/>
      <c r="E268" s="148" t="n">
        <f aca="false">F268+G268</f>
        <v>55.65</v>
      </c>
      <c r="F268" s="148" t="n">
        <f aca="false">0.04*H268</f>
        <v>31.8</v>
      </c>
      <c r="G268" s="148" t="n">
        <f aca="false">0.03*H268</f>
        <v>23.85</v>
      </c>
      <c r="H268" s="148" t="n">
        <f aca="false">T268</f>
        <v>795</v>
      </c>
      <c r="I268" s="148" t="n">
        <f aca="false">0.6*C268</f>
        <v>510.39</v>
      </c>
      <c r="J268" s="25"/>
      <c r="K268" s="25"/>
      <c r="L268" s="25"/>
      <c r="M268" s="25"/>
      <c r="N268" s="25"/>
      <c r="O268" s="393" t="n">
        <v>41540</v>
      </c>
      <c r="P268" s="393" t="n">
        <v>42335</v>
      </c>
      <c r="Q268" s="25"/>
      <c r="R268" s="226"/>
      <c r="S268" s="239" t="n">
        <v>1</v>
      </c>
      <c r="T268" s="148" t="n">
        <f aca="false">(P268-O268)*S268</f>
        <v>795</v>
      </c>
      <c r="U268" s="640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640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27.82</v>
      </c>
      <c r="D270" s="148"/>
      <c r="E270" s="148" t="n">
        <f aca="false">F270+G270</f>
        <v>1.82</v>
      </c>
      <c r="F270" s="148" t="n">
        <f aca="false">0.04*H270</f>
        <v>1.04</v>
      </c>
      <c r="G270" s="148" t="n">
        <f aca="false">0.03*H270</f>
        <v>0.78</v>
      </c>
      <c r="H270" s="148" t="n">
        <f aca="false">T270</f>
        <v>26</v>
      </c>
      <c r="I270" s="148" t="n">
        <f aca="false">0.6*C270</f>
        <v>16.692</v>
      </c>
      <c r="J270" s="25"/>
      <c r="K270" s="25"/>
      <c r="L270" s="25"/>
      <c r="M270" s="25"/>
      <c r="N270" s="25"/>
      <c r="O270" s="148" t="n">
        <v>376906</v>
      </c>
      <c r="P270" s="148" t="n">
        <v>376932</v>
      </c>
      <c r="Q270" s="25" t="s">
        <v>35</v>
      </c>
      <c r="R270" s="226"/>
      <c r="S270" s="148" t="n">
        <v>1</v>
      </c>
      <c r="T270" s="148" t="n">
        <f aca="false">(P270-O270)*S270</f>
        <v>26</v>
      </c>
      <c r="U270" s="640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/>
      <c r="C271" s="130"/>
      <c r="D271" s="130"/>
      <c r="E271" s="130"/>
      <c r="F271" s="130"/>
      <c r="G271" s="130"/>
      <c r="H271" s="130"/>
      <c r="I271" s="130"/>
      <c r="J271" s="212"/>
      <c r="K271" s="212"/>
      <c r="L271" s="212"/>
      <c r="M271" s="212"/>
      <c r="N271" s="212"/>
      <c r="O271" s="130"/>
      <c r="P271" s="130"/>
      <c r="Q271" s="254"/>
      <c r="R271" s="255"/>
      <c r="S271" s="253"/>
      <c r="T271" s="130"/>
      <c r="U271" s="678"/>
      <c r="V271" s="129"/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26"/>
      <c r="C276" s="109"/>
      <c r="D276" s="109"/>
      <c r="E276" s="660"/>
      <c r="F276" s="109"/>
      <c r="G276" s="109"/>
      <c r="H276" s="109"/>
      <c r="I276" s="109"/>
      <c r="J276" s="141"/>
      <c r="K276" s="141"/>
      <c r="L276" s="141"/>
      <c r="M276" s="141"/>
      <c r="N276" s="141"/>
      <c r="O276" s="661"/>
      <c r="P276" s="661"/>
      <c r="Q276" s="234"/>
      <c r="R276" s="263"/>
      <c r="S276" s="109"/>
      <c r="T276" s="32"/>
      <c r="U276" s="418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ТП-7июль'!B73</f>
        <v>324614.473199997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640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ТП-7июль'!B62</f>
        <v>207998.8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640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624.88</v>
      </c>
      <c r="D279" s="148"/>
      <c r="E279" s="148" t="n">
        <f aca="false">G279+F279</f>
        <v>40.88</v>
      </c>
      <c r="F279" s="148" t="n">
        <f aca="false">0.04*H279</f>
        <v>23.36</v>
      </c>
      <c r="G279" s="148" t="n">
        <f aca="false">0.03*H279</f>
        <v>17.52</v>
      </c>
      <c r="H279" s="148" t="n">
        <f aca="false">T279</f>
        <v>584</v>
      </c>
      <c r="I279" s="148" t="n">
        <f aca="false">0.6*C279</f>
        <v>374.928</v>
      </c>
      <c r="J279" s="25"/>
      <c r="K279" s="25"/>
      <c r="L279" s="25"/>
      <c r="M279" s="25"/>
      <c r="N279" s="25"/>
      <c r="O279" s="148" t="n">
        <v>52335</v>
      </c>
      <c r="P279" s="148" t="n">
        <v>52919</v>
      </c>
      <c r="Q279" s="204"/>
      <c r="R279" s="362"/>
      <c r="S279" s="239" t="n">
        <v>1</v>
      </c>
      <c r="T279" s="148" t="n">
        <f aca="false">(P279-O279)*S279</f>
        <v>584</v>
      </c>
      <c r="U279" s="640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640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 t="n">
        <f aca="false">H283+E283</f>
        <v>0</v>
      </c>
      <c r="D283" s="148"/>
      <c r="E283" s="148" t="n">
        <f aca="false">F283+G283</f>
        <v>0</v>
      </c>
      <c r="F283" s="148" t="n">
        <f aca="false">0.04*H283</f>
        <v>0</v>
      </c>
      <c r="G283" s="148" t="n">
        <f aca="false">0.03*H283</f>
        <v>0</v>
      </c>
      <c r="H283" s="148" t="n">
        <f aca="false">T283</f>
        <v>0</v>
      </c>
      <c r="I283" s="148" t="n">
        <f aca="false">0.6*C283</f>
        <v>0</v>
      </c>
      <c r="J283" s="25"/>
      <c r="K283" s="25"/>
      <c r="L283" s="25"/>
      <c r="M283" s="25"/>
      <c r="N283" s="25"/>
      <c r="O283" s="148" t="n">
        <v>92</v>
      </c>
      <c r="P283" s="148" t="n">
        <v>92</v>
      </c>
      <c r="Q283" s="237"/>
      <c r="R283" s="259"/>
      <c r="S283" s="239" t="n">
        <v>1</v>
      </c>
      <c r="T283" s="148" t="n">
        <f aca="false">(P283-O283)*S283</f>
        <v>0</v>
      </c>
      <c r="U283" s="640" t="s">
        <v>1089</v>
      </c>
      <c r="V283" s="711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14.98</v>
      </c>
      <c r="D284" s="148"/>
      <c r="E284" s="148" t="n">
        <f aca="false">F284+G284</f>
        <v>0.98</v>
      </c>
      <c r="F284" s="148" t="n">
        <f aca="false">0.04*H284</f>
        <v>0.56</v>
      </c>
      <c r="G284" s="148" t="n">
        <f aca="false">0.03*H284</f>
        <v>0.42</v>
      </c>
      <c r="H284" s="148" t="n">
        <f aca="false">T284</f>
        <v>14</v>
      </c>
      <c r="I284" s="148" t="n">
        <f aca="false">0.6*C284</f>
        <v>8.988</v>
      </c>
      <c r="J284" s="25"/>
      <c r="K284" s="25"/>
      <c r="L284" s="25"/>
      <c r="M284" s="25"/>
      <c r="N284" s="25"/>
      <c r="O284" s="148" t="n">
        <v>14182</v>
      </c>
      <c r="P284" s="148" t="n">
        <v>14196</v>
      </c>
      <c r="Q284" s="237"/>
      <c r="R284" s="259"/>
      <c r="S284" s="239" t="n">
        <v>1</v>
      </c>
      <c r="T284" s="148" t="n">
        <f aca="false">(P284-O284)*S284</f>
        <v>14</v>
      </c>
      <c r="U284" s="640" t="s">
        <v>998</v>
      </c>
      <c r="V284" s="711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2096.13</v>
      </c>
      <c r="D286" s="206"/>
      <c r="E286" s="206" t="n">
        <f aca="false">F286+G286</f>
        <v>137.13</v>
      </c>
      <c r="F286" s="206" t="n">
        <f aca="false">0.04*H286</f>
        <v>78.36</v>
      </c>
      <c r="G286" s="206" t="n">
        <f aca="false">0.03*H286</f>
        <v>58.77</v>
      </c>
      <c r="H286" s="206" t="n">
        <f aca="false">T286</f>
        <v>1959</v>
      </c>
      <c r="I286" s="206" t="n">
        <f aca="false">0.6*C286</f>
        <v>1257.678</v>
      </c>
      <c r="J286" s="208"/>
      <c r="K286" s="208"/>
      <c r="L286" s="208"/>
      <c r="M286" s="208"/>
      <c r="N286" s="208"/>
      <c r="O286" s="206" t="n">
        <v>104226</v>
      </c>
      <c r="P286" s="206" t="n">
        <v>106185</v>
      </c>
      <c r="Q286" s="221"/>
      <c r="R286" s="404"/>
      <c r="S286" s="223" t="n">
        <v>1</v>
      </c>
      <c r="T286" s="206" t="n">
        <f aca="false">(P286-O286)*S286</f>
        <v>1959</v>
      </c>
      <c r="U286" s="673" t="s">
        <v>999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1077.49</v>
      </c>
      <c r="D287" s="206"/>
      <c r="E287" s="206" t="n">
        <f aca="false">F287+G287</f>
        <v>70.49</v>
      </c>
      <c r="F287" s="206" t="n">
        <f aca="false">0.04*H287</f>
        <v>40.28</v>
      </c>
      <c r="G287" s="206" t="n">
        <f aca="false">0.03*H287</f>
        <v>30.21</v>
      </c>
      <c r="H287" s="206" t="n">
        <f aca="false">T287</f>
        <v>1007</v>
      </c>
      <c r="I287" s="206" t="n">
        <f aca="false">0.6*C287</f>
        <v>646.494</v>
      </c>
      <c r="J287" s="208"/>
      <c r="K287" s="208"/>
      <c r="L287" s="208"/>
      <c r="M287" s="208"/>
      <c r="N287" s="208"/>
      <c r="O287" s="206" t="n">
        <v>324990</v>
      </c>
      <c r="P287" s="206" t="n">
        <v>325997</v>
      </c>
      <c r="Q287" s="221"/>
      <c r="R287" s="404"/>
      <c r="S287" s="223" t="n">
        <v>1</v>
      </c>
      <c r="T287" s="206" t="n">
        <f aca="false">(P287-O287)*S287</f>
        <v>1007</v>
      </c>
      <c r="U287" s="673" t="s">
        <v>1000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10399.33</v>
      </c>
      <c r="D288" s="206"/>
      <c r="E288" s="206" t="n">
        <f aca="false">F288+G288</f>
        <v>680.33</v>
      </c>
      <c r="F288" s="206" t="n">
        <f aca="false">0.04*H288</f>
        <v>388.76</v>
      </c>
      <c r="G288" s="206" t="n">
        <f aca="false">0.03*H288</f>
        <v>291.57</v>
      </c>
      <c r="H288" s="206" t="n">
        <f aca="false">T288</f>
        <v>9719</v>
      </c>
      <c r="I288" s="206" t="n">
        <f aca="false">0.6*C288</f>
        <v>6239.598</v>
      </c>
      <c r="J288" s="208"/>
      <c r="K288" s="208"/>
      <c r="L288" s="208"/>
      <c r="M288" s="208"/>
      <c r="N288" s="208"/>
      <c r="O288" s="206" t="n">
        <v>389121</v>
      </c>
      <c r="P288" s="206" t="n">
        <v>398840</v>
      </c>
      <c r="Q288" s="221"/>
      <c r="R288" s="404"/>
      <c r="S288" s="223" t="n">
        <v>1</v>
      </c>
      <c r="T288" s="206" t="n">
        <f aca="false">(P288-O288)*S288</f>
        <v>9719</v>
      </c>
      <c r="U288" s="673" t="s">
        <v>1001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25500.24</v>
      </c>
      <c r="D289" s="206"/>
      <c r="E289" s="206" t="n">
        <f aca="false">F289+G289</f>
        <v>1668.24</v>
      </c>
      <c r="F289" s="206" t="n">
        <f aca="false">0.04*H289</f>
        <v>953.28</v>
      </c>
      <c r="G289" s="206" t="n">
        <f aca="false">0.03*H289</f>
        <v>714.96</v>
      </c>
      <c r="H289" s="206" t="n">
        <f aca="false">T289</f>
        <v>23832</v>
      </c>
      <c r="I289" s="206" t="n">
        <f aca="false">0.6*C289</f>
        <v>15300.144</v>
      </c>
      <c r="J289" s="208"/>
      <c r="K289" s="208"/>
      <c r="L289" s="208"/>
      <c r="M289" s="208"/>
      <c r="N289" s="208"/>
      <c r="O289" s="206" t="n">
        <v>13970</v>
      </c>
      <c r="P289" s="206" t="n">
        <v>14366</v>
      </c>
      <c r="Q289" s="221"/>
      <c r="R289" s="404"/>
      <c r="S289" s="223" t="n">
        <v>60</v>
      </c>
      <c r="T289" s="206" t="n">
        <f aca="false">(P289-O289)*S289+72</f>
        <v>23832</v>
      </c>
      <c r="U289" s="673" t="s">
        <v>1002</v>
      </c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301.74</v>
      </c>
      <c r="D290" s="206"/>
      <c r="E290" s="206" t="n">
        <f aca="false">F290+G290</f>
        <v>19.74</v>
      </c>
      <c r="F290" s="206" t="n">
        <f aca="false">0.04*H290</f>
        <v>11.28</v>
      </c>
      <c r="G290" s="206" t="n">
        <f aca="false">0.03*H290</f>
        <v>8.46</v>
      </c>
      <c r="H290" s="206" t="n">
        <f aca="false">T290</f>
        <v>282</v>
      </c>
      <c r="I290" s="206" t="n">
        <f aca="false">0.6*C290</f>
        <v>181.044</v>
      </c>
      <c r="J290" s="208"/>
      <c r="K290" s="208"/>
      <c r="L290" s="208"/>
      <c r="M290" s="208"/>
      <c r="N290" s="208"/>
      <c r="O290" s="206" t="n">
        <v>125764</v>
      </c>
      <c r="P290" s="206" t="n">
        <v>126046</v>
      </c>
      <c r="Q290" s="221"/>
      <c r="R290" s="404"/>
      <c r="S290" s="223" t="n">
        <v>1</v>
      </c>
      <c r="T290" s="206" t="n">
        <f aca="false">(P290-O290)*S290</f>
        <v>282</v>
      </c>
      <c r="U290" s="673" t="s">
        <v>1003</v>
      </c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633.44</v>
      </c>
      <c r="D291" s="206"/>
      <c r="E291" s="206" t="n">
        <f aca="false">F291+G291</f>
        <v>41.44</v>
      </c>
      <c r="F291" s="206" t="n">
        <f aca="false">0.04*H291</f>
        <v>23.68</v>
      </c>
      <c r="G291" s="206" t="n">
        <f aca="false">0.03*H291</f>
        <v>17.76</v>
      </c>
      <c r="H291" s="206" t="n">
        <f aca="false">T291</f>
        <v>592</v>
      </c>
      <c r="I291" s="206" t="n">
        <f aca="false">0.6*C291</f>
        <v>380.064</v>
      </c>
      <c r="J291" s="208"/>
      <c r="K291" s="208"/>
      <c r="L291" s="208"/>
      <c r="M291" s="208"/>
      <c r="N291" s="208"/>
      <c r="O291" s="206" t="n">
        <v>44716</v>
      </c>
      <c r="P291" s="206" t="n">
        <v>45308</v>
      </c>
      <c r="Q291" s="221"/>
      <c r="R291" s="404"/>
      <c r="S291" s="223" t="n">
        <v>1</v>
      </c>
      <c r="T291" s="206" t="n">
        <f aca="false">(P291-O291)*S291</f>
        <v>592</v>
      </c>
      <c r="U291" s="673" t="s">
        <v>1004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0</v>
      </c>
      <c r="D292" s="206"/>
      <c r="E292" s="206" t="n">
        <f aca="false">F292+G292</f>
        <v>0</v>
      </c>
      <c r="F292" s="206" t="n">
        <f aca="false">0.04*H292</f>
        <v>0</v>
      </c>
      <c r="G292" s="206" t="n">
        <f aca="false">0.03*H292</f>
        <v>0</v>
      </c>
      <c r="H292" s="206" t="n">
        <f aca="false">T292</f>
        <v>0</v>
      </c>
      <c r="I292" s="206" t="n">
        <f aca="false">0.6*C292</f>
        <v>0</v>
      </c>
      <c r="J292" s="208"/>
      <c r="K292" s="208"/>
      <c r="L292" s="208"/>
      <c r="M292" s="208"/>
      <c r="N292" s="208"/>
      <c r="O292" s="206" t="n">
        <v>153727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0</v>
      </c>
      <c r="U292" s="673" t="n">
        <v>5006</v>
      </c>
      <c r="V292" s="412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 t="s">
        <v>1190</v>
      </c>
      <c r="C293" s="206" t="n">
        <f aca="false">H293+E293</f>
        <v>1494.79</v>
      </c>
      <c r="D293" s="206"/>
      <c r="E293" s="206" t="n">
        <f aca="false">F293+G293</f>
        <v>97.79</v>
      </c>
      <c r="F293" s="206" t="n">
        <f aca="false">0.04*H293</f>
        <v>55.88</v>
      </c>
      <c r="G293" s="206" t="n">
        <f aca="false">0.03*H293</f>
        <v>41.91</v>
      </c>
      <c r="H293" s="206" t="n">
        <f aca="false">T293</f>
        <v>1397</v>
      </c>
      <c r="I293" s="206" t="n">
        <f aca="false">0.6*C293</f>
        <v>896.874</v>
      </c>
      <c r="J293" s="208"/>
      <c r="K293" s="208"/>
      <c r="L293" s="208"/>
      <c r="M293" s="208"/>
      <c r="N293" s="208"/>
      <c r="O293" s="206" t="n">
        <v>261646</v>
      </c>
      <c r="P293" s="206" t="n">
        <v>263043</v>
      </c>
      <c r="Q293" s="221"/>
      <c r="R293" s="404"/>
      <c r="S293" s="223" t="n">
        <v>1</v>
      </c>
      <c r="T293" s="206" t="n">
        <f aca="false">(P293-O293)*S293</f>
        <v>1397</v>
      </c>
      <c r="U293" s="673" t="s">
        <v>1005</v>
      </c>
      <c r="V293" s="412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411.95</v>
      </c>
      <c r="D294" s="206"/>
      <c r="E294" s="206" t="n">
        <f aca="false">F294+G294</f>
        <v>26.95</v>
      </c>
      <c r="F294" s="206" t="n">
        <f aca="false">0.04*H294</f>
        <v>15.4</v>
      </c>
      <c r="G294" s="206" t="n">
        <f aca="false">0.03*H294</f>
        <v>11.55</v>
      </c>
      <c r="H294" s="206" t="n">
        <f aca="false">T294</f>
        <v>385</v>
      </c>
      <c r="I294" s="206" t="n">
        <f aca="false">0.6*C294</f>
        <v>247.17</v>
      </c>
      <c r="J294" s="208"/>
      <c r="K294" s="208"/>
      <c r="L294" s="208"/>
      <c r="M294" s="208"/>
      <c r="N294" s="208"/>
      <c r="O294" s="206" t="n">
        <v>4455</v>
      </c>
      <c r="P294" s="206" t="n">
        <v>4840</v>
      </c>
      <c r="Q294" s="221"/>
      <c r="R294" s="404"/>
      <c r="S294" s="223" t="n">
        <v>1</v>
      </c>
      <c r="T294" s="206" t="n">
        <f aca="false">(P294-O294)*S294</f>
        <v>385</v>
      </c>
      <c r="U294" s="673" t="s">
        <v>1007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3376.92</v>
      </c>
      <c r="D295" s="206"/>
      <c r="E295" s="206" t="n">
        <f aca="false">F295+G295</f>
        <v>220.92</v>
      </c>
      <c r="F295" s="206" t="n">
        <f aca="false">0.04*H295</f>
        <v>126.24</v>
      </c>
      <c r="G295" s="206" t="n">
        <f aca="false">0.03*H295</f>
        <v>94.68</v>
      </c>
      <c r="H295" s="206" t="n">
        <f aca="false">T295</f>
        <v>3156</v>
      </c>
      <c r="I295" s="206" t="n">
        <f aca="false">0.6*C295</f>
        <v>2026.152</v>
      </c>
      <c r="J295" s="208"/>
      <c r="K295" s="208"/>
      <c r="L295" s="208"/>
      <c r="M295" s="208"/>
      <c r="N295" s="208"/>
      <c r="O295" s="206" t="n">
        <v>466288</v>
      </c>
      <c r="P295" s="206" t="n">
        <v>469444</v>
      </c>
      <c r="Q295" s="221"/>
      <c r="R295" s="404"/>
      <c r="S295" s="223" t="n">
        <v>1</v>
      </c>
      <c r="T295" s="206" t="n">
        <f aca="false">(P295-O295)*S295</f>
        <v>3156</v>
      </c>
      <c r="U295" s="673" t="s">
        <v>1008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12226.0768</v>
      </c>
      <c r="D296" s="206"/>
      <c r="E296" s="206" t="n">
        <f aca="false">F296+G296</f>
        <v>799.836799999999</v>
      </c>
      <c r="F296" s="206" t="n">
        <f aca="false">0.04*H296</f>
        <v>457.0496</v>
      </c>
      <c r="G296" s="206" t="n">
        <f aca="false">0.03*H296</f>
        <v>342.7872</v>
      </c>
      <c r="H296" s="206" t="n">
        <f aca="false">T296</f>
        <v>11426.24</v>
      </c>
      <c r="I296" s="206" t="n">
        <f aca="false">0.6*C296</f>
        <v>7335.64608</v>
      </c>
      <c r="J296" s="208"/>
      <c r="K296" s="208"/>
      <c r="L296" s="208"/>
      <c r="M296" s="208"/>
      <c r="N296" s="208"/>
      <c r="O296" s="206" t="n">
        <v>555766</v>
      </c>
      <c r="P296" s="206" t="n">
        <v>567192.24</v>
      </c>
      <c r="Q296" s="221"/>
      <c r="R296" s="404"/>
      <c r="S296" s="223" t="n">
        <v>1</v>
      </c>
      <c r="T296" s="206" t="n">
        <f aca="false">(P296-O296)*S296</f>
        <v>11426.24</v>
      </c>
      <c r="U296" s="673" t="s">
        <v>1009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2" t="s">
        <v>900</v>
      </c>
      <c r="C297" s="713" t="n">
        <f aca="false">H297+E297</f>
        <v>6427.49</v>
      </c>
      <c r="D297" s="329"/>
      <c r="E297" s="329" t="n">
        <f aca="false">F297+G297</f>
        <v>420.49</v>
      </c>
      <c r="F297" s="329" t="n">
        <f aca="false">0.04*H297</f>
        <v>240.28</v>
      </c>
      <c r="G297" s="329" t="n">
        <f aca="false">0.03*H297</f>
        <v>180.21</v>
      </c>
      <c r="H297" s="329" t="n">
        <f aca="false">T297</f>
        <v>6007</v>
      </c>
      <c r="I297" s="329" t="n">
        <f aca="false">0.6*C297</f>
        <v>3856.494</v>
      </c>
      <c r="J297" s="208"/>
      <c r="K297" s="208"/>
      <c r="L297" s="208"/>
      <c r="M297" s="208"/>
      <c r="N297" s="208"/>
      <c r="O297" s="329" t="n">
        <v>57272</v>
      </c>
      <c r="P297" s="329" t="n">
        <v>63279</v>
      </c>
      <c r="Q297" s="221"/>
      <c r="R297" s="714"/>
      <c r="S297" s="715" t="n">
        <v>1</v>
      </c>
      <c r="T297" s="329" t="n">
        <f aca="false">(P297-O297)*S297</f>
        <v>6007</v>
      </c>
      <c r="U297" s="673" t="s">
        <v>1091</v>
      </c>
      <c r="V297" s="412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2"/>
      <c r="C298" s="414" t="n">
        <f aca="false">H298+E298</f>
        <v>319.93</v>
      </c>
      <c r="D298" s="206"/>
      <c r="E298" s="206" t="n">
        <f aca="false">F298+G298</f>
        <v>20.93</v>
      </c>
      <c r="F298" s="206" t="n">
        <f aca="false">0.04*H298</f>
        <v>11.96</v>
      </c>
      <c r="G298" s="206" t="n">
        <f aca="false">0.03*H298</f>
        <v>8.97</v>
      </c>
      <c r="H298" s="206" t="n">
        <f aca="false">T298</f>
        <v>299</v>
      </c>
      <c r="I298" s="206" t="n">
        <f aca="false">0.6*C298</f>
        <v>191.958</v>
      </c>
      <c r="J298" s="304"/>
      <c r="K298" s="304"/>
      <c r="L298" s="304"/>
      <c r="M298" s="304"/>
      <c r="N298" s="304"/>
      <c r="O298" s="206" t="n">
        <v>3510</v>
      </c>
      <c r="P298" s="206" t="n">
        <v>3809</v>
      </c>
      <c r="Q298" s="404"/>
      <c r="R298" s="404"/>
      <c r="S298" s="206" t="n">
        <v>1</v>
      </c>
      <c r="T298" s="206" t="n">
        <f aca="false">(P298-O298)*S298</f>
        <v>299</v>
      </c>
      <c r="U298" s="633" t="n">
        <v>27372</v>
      </c>
      <c r="V298" s="637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16" t="s">
        <v>461</v>
      </c>
      <c r="C299" s="303" t="n">
        <f aca="false">H299+E299</f>
        <v>2172.1</v>
      </c>
      <c r="D299" s="303"/>
      <c r="E299" s="303" t="n">
        <f aca="false">F299+G299</f>
        <v>142.1</v>
      </c>
      <c r="F299" s="303" t="n">
        <f aca="false">0.04*H299</f>
        <v>81.2</v>
      </c>
      <c r="G299" s="303" t="n">
        <f aca="false">0.03*H299</f>
        <v>60.9</v>
      </c>
      <c r="H299" s="303" t="n">
        <f aca="false">T299</f>
        <v>2030</v>
      </c>
      <c r="I299" s="303" t="n">
        <f aca="false">0.6*C299</f>
        <v>1303.26</v>
      </c>
      <c r="J299" s="208"/>
      <c r="K299" s="208"/>
      <c r="L299" s="208"/>
      <c r="M299" s="208"/>
      <c r="N299" s="208"/>
      <c r="O299" s="303" t="n">
        <v>94878</v>
      </c>
      <c r="P299" s="303" t="n">
        <v>96908</v>
      </c>
      <c r="Q299" s="221"/>
      <c r="R299" s="717"/>
      <c r="S299" s="718" t="n">
        <v>1</v>
      </c>
      <c r="T299" s="303" t="n">
        <f aca="false">(P299-O299)*S299</f>
        <v>2030</v>
      </c>
      <c r="U299" s="673" t="s">
        <v>1012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892.38</v>
      </c>
      <c r="D300" s="206"/>
      <c r="E300" s="206" t="n">
        <f aca="false">F300+G300</f>
        <v>58.38</v>
      </c>
      <c r="F300" s="206" t="n">
        <f aca="false">0.04*H300</f>
        <v>33.36</v>
      </c>
      <c r="G300" s="206" t="n">
        <f aca="false">0.03*H300</f>
        <v>25.02</v>
      </c>
      <c r="H300" s="206" t="n">
        <f aca="false">T300</f>
        <v>834</v>
      </c>
      <c r="I300" s="206" t="n">
        <f aca="false">0.6*C300</f>
        <v>535.428</v>
      </c>
      <c r="J300" s="208"/>
      <c r="K300" s="208"/>
      <c r="L300" s="208"/>
      <c r="M300" s="208"/>
      <c r="N300" s="208"/>
      <c r="O300" s="206" t="n">
        <v>40906</v>
      </c>
      <c r="P300" s="206" t="n">
        <v>41740</v>
      </c>
      <c r="Q300" s="221"/>
      <c r="R300" s="404"/>
      <c r="S300" s="223" t="n">
        <v>1</v>
      </c>
      <c r="T300" s="206" t="n">
        <f aca="false">(P300-O300)*S300</f>
        <v>834</v>
      </c>
      <c r="U300" s="673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424.79</v>
      </c>
      <c r="D301" s="206"/>
      <c r="E301" s="206" t="n">
        <f aca="false">F301+G301</f>
        <v>27.79</v>
      </c>
      <c r="F301" s="206" t="n">
        <f aca="false">0.04*H301</f>
        <v>15.88</v>
      </c>
      <c r="G301" s="206" t="n">
        <f aca="false">0.03*H301</f>
        <v>11.91</v>
      </c>
      <c r="H301" s="206" t="n">
        <f aca="false">T301</f>
        <v>397</v>
      </c>
      <c r="I301" s="206" t="n">
        <f aca="false">0.6*C301</f>
        <v>254.874</v>
      </c>
      <c r="J301" s="208"/>
      <c r="K301" s="208"/>
      <c r="L301" s="208"/>
      <c r="M301" s="208"/>
      <c r="N301" s="208"/>
      <c r="O301" s="206" t="n">
        <v>20218</v>
      </c>
      <c r="P301" s="206" t="n">
        <v>20615</v>
      </c>
      <c r="Q301" s="221"/>
      <c r="R301" s="404"/>
      <c r="S301" s="223" t="n">
        <v>1</v>
      </c>
      <c r="T301" s="206" t="n">
        <f aca="false">(P301-O301)*S301</f>
        <v>397</v>
      </c>
      <c r="U301" s="673" t="s">
        <v>1013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353.1</v>
      </c>
      <c r="D302" s="206"/>
      <c r="E302" s="206" t="n">
        <f aca="false">F302+G302</f>
        <v>23.1</v>
      </c>
      <c r="F302" s="206" t="n">
        <f aca="false">0.04*H302</f>
        <v>13.2</v>
      </c>
      <c r="G302" s="206" t="n">
        <f aca="false">0.03*H302</f>
        <v>9.9</v>
      </c>
      <c r="H302" s="206" t="n">
        <f aca="false">T302</f>
        <v>330</v>
      </c>
      <c r="I302" s="206" t="n">
        <f aca="false">0.6*C302</f>
        <v>211.86</v>
      </c>
      <c r="J302" s="208"/>
      <c r="K302" s="208"/>
      <c r="L302" s="208"/>
      <c r="M302" s="208"/>
      <c r="N302" s="208"/>
      <c r="O302" s="206" t="n">
        <v>27526</v>
      </c>
      <c r="P302" s="206" t="n">
        <v>27856</v>
      </c>
      <c r="Q302" s="221"/>
      <c r="R302" s="404"/>
      <c r="S302" s="223" t="n">
        <v>1</v>
      </c>
      <c r="T302" s="206" t="n">
        <f aca="false">(P302-O302)*S302</f>
        <v>330</v>
      </c>
      <c r="U302" s="673" t="s">
        <v>1014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1519.4</v>
      </c>
      <c r="D303" s="206"/>
      <c r="E303" s="206" t="n">
        <f aca="false">F303+G303</f>
        <v>99.4</v>
      </c>
      <c r="F303" s="206" t="n">
        <f aca="false">0.04*H303</f>
        <v>56.8</v>
      </c>
      <c r="G303" s="206" t="n">
        <f aca="false">0.03*H303</f>
        <v>42.6</v>
      </c>
      <c r="H303" s="206" t="n">
        <f aca="false">T303</f>
        <v>1420</v>
      </c>
      <c r="I303" s="206" t="n">
        <f aca="false">0.6*C303</f>
        <v>911.64</v>
      </c>
      <c r="J303" s="208"/>
      <c r="K303" s="208"/>
      <c r="L303" s="208"/>
      <c r="M303" s="208"/>
      <c r="N303" s="208"/>
      <c r="O303" s="206" t="n">
        <v>251227</v>
      </c>
      <c r="P303" s="206" t="n">
        <v>252647</v>
      </c>
      <c r="Q303" s="221"/>
      <c r="R303" s="404"/>
      <c r="S303" s="223" t="n">
        <v>1</v>
      </c>
      <c r="T303" s="206" t="n">
        <f aca="false">(P303-O303)*S303</f>
        <v>1420</v>
      </c>
      <c r="U303" s="673" t="s">
        <v>1015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0</v>
      </c>
      <c r="D304" s="206"/>
      <c r="E304" s="206" t="n">
        <f aca="false">F304+G304</f>
        <v>0</v>
      </c>
      <c r="F304" s="206" t="n">
        <f aca="false">0.04*H304</f>
        <v>0</v>
      </c>
      <c r="G304" s="206" t="n">
        <f aca="false">0.03*H304</f>
        <v>0</v>
      </c>
      <c r="H304" s="206" t="n">
        <f aca="false">T304</f>
        <v>0</v>
      </c>
      <c r="I304" s="206" t="n">
        <f aca="false">0.6*C304</f>
        <v>0</v>
      </c>
      <c r="J304" s="208"/>
      <c r="K304" s="208"/>
      <c r="L304" s="208"/>
      <c r="M304" s="208"/>
      <c r="N304" s="208"/>
      <c r="O304" s="206" t="n">
        <v>399994</v>
      </c>
      <c r="P304" s="206" t="n">
        <v>399994</v>
      </c>
      <c r="Q304" s="221"/>
      <c r="R304" s="404"/>
      <c r="S304" s="223" t="n">
        <v>1</v>
      </c>
      <c r="T304" s="206" t="n">
        <f aca="false">(P304-O304)*S304</f>
        <v>0</v>
      </c>
      <c r="U304" s="673" t="s">
        <v>1016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0</v>
      </c>
      <c r="D305" s="206"/>
      <c r="E305" s="206" t="n">
        <f aca="false">F305+G305</f>
        <v>0</v>
      </c>
      <c r="F305" s="206" t="n">
        <f aca="false">0.04*H305</f>
        <v>0</v>
      </c>
      <c r="G305" s="206" t="n">
        <f aca="false">0.03*H305</f>
        <v>0</v>
      </c>
      <c r="H305" s="206" t="n">
        <f aca="false">T305</f>
        <v>0</v>
      </c>
      <c r="I305" s="206" t="n">
        <f aca="false">0.6*C305</f>
        <v>0</v>
      </c>
      <c r="J305" s="208"/>
      <c r="K305" s="208"/>
      <c r="L305" s="208"/>
      <c r="M305" s="208"/>
      <c r="N305" s="208"/>
      <c r="O305" s="206" t="n">
        <v>80795</v>
      </c>
      <c r="P305" s="206" t="n">
        <v>80795</v>
      </c>
      <c r="Q305" s="221"/>
      <c r="R305" s="404"/>
      <c r="S305" s="223" t="n">
        <v>1</v>
      </c>
      <c r="T305" s="206" t="n">
        <f aca="false">(P305-O305)*S305</f>
        <v>0</v>
      </c>
      <c r="U305" s="673" t="s">
        <v>1017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547.84</v>
      </c>
      <c r="D306" s="206"/>
      <c r="E306" s="206" t="n">
        <f aca="false">F306+G306</f>
        <v>35.84</v>
      </c>
      <c r="F306" s="206" t="n">
        <f aca="false">0.04*H306</f>
        <v>20.48</v>
      </c>
      <c r="G306" s="206" t="n">
        <f aca="false">0.03*H306</f>
        <v>15.36</v>
      </c>
      <c r="H306" s="206" t="n">
        <f aca="false">T306</f>
        <v>512</v>
      </c>
      <c r="I306" s="206" t="n">
        <f aca="false">0.6*C306</f>
        <v>328.704</v>
      </c>
      <c r="J306" s="208"/>
      <c r="K306" s="208"/>
      <c r="L306" s="208"/>
      <c r="M306" s="208"/>
      <c r="N306" s="208"/>
      <c r="O306" s="206" t="n">
        <v>201518</v>
      </c>
      <c r="P306" s="206" t="n">
        <v>202030</v>
      </c>
      <c r="Q306" s="221"/>
      <c r="R306" s="404"/>
      <c r="S306" s="223" t="n">
        <v>1</v>
      </c>
      <c r="T306" s="206" t="n">
        <f aca="false">(P306-O306)*S306</f>
        <v>512</v>
      </c>
      <c r="U306" s="673" t="s">
        <v>1018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988.68</v>
      </c>
      <c r="D307" s="206"/>
      <c r="E307" s="206" t="n">
        <f aca="false">F307+G307</f>
        <v>64.68</v>
      </c>
      <c r="F307" s="206" t="n">
        <f aca="false">0.04*H307</f>
        <v>36.96</v>
      </c>
      <c r="G307" s="206" t="n">
        <f aca="false">0.03*H307</f>
        <v>27.72</v>
      </c>
      <c r="H307" s="206" t="n">
        <f aca="false">T307</f>
        <v>924</v>
      </c>
      <c r="I307" s="206" t="n">
        <f aca="false">0.6*C307</f>
        <v>593.208</v>
      </c>
      <c r="J307" s="208"/>
      <c r="K307" s="208"/>
      <c r="L307" s="208"/>
      <c r="M307" s="208"/>
      <c r="N307" s="208"/>
      <c r="O307" s="206" t="n">
        <v>348441</v>
      </c>
      <c r="P307" s="206" t="n">
        <v>349365</v>
      </c>
      <c r="Q307" s="221"/>
      <c r="R307" s="404"/>
      <c r="S307" s="223" t="n">
        <v>1</v>
      </c>
      <c r="T307" s="206" t="n">
        <f aca="false">(P307-O307)*S307</f>
        <v>924</v>
      </c>
      <c r="U307" s="673" t="s">
        <v>1019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 t="s">
        <v>459</v>
      </c>
      <c r="C308" s="206" t="n">
        <f aca="false">H308+E308</f>
        <v>2102.55</v>
      </c>
      <c r="D308" s="206"/>
      <c r="E308" s="206" t="n">
        <f aca="false">F308+G308</f>
        <v>137.55</v>
      </c>
      <c r="F308" s="206" t="n">
        <f aca="false">0.04*H308</f>
        <v>78.6</v>
      </c>
      <c r="G308" s="206" t="n">
        <f aca="false">0.03*H308</f>
        <v>58.95</v>
      </c>
      <c r="H308" s="206" t="n">
        <f aca="false">T308</f>
        <v>1965</v>
      </c>
      <c r="I308" s="206" t="n">
        <f aca="false">0.6*C308</f>
        <v>1261.53</v>
      </c>
      <c r="J308" s="208"/>
      <c r="K308" s="208"/>
      <c r="L308" s="208"/>
      <c r="M308" s="208"/>
      <c r="N308" s="208"/>
      <c r="O308" s="206" t="n">
        <v>290045</v>
      </c>
      <c r="P308" s="206" t="n">
        <v>292010</v>
      </c>
      <c r="Q308" s="221"/>
      <c r="R308" s="404"/>
      <c r="S308" s="223" t="n">
        <v>1</v>
      </c>
      <c r="T308" s="206" t="n">
        <f aca="false">(P308-O308)*S308</f>
        <v>1965</v>
      </c>
      <c r="U308" s="673" t="s">
        <v>1123</v>
      </c>
      <c r="V308" s="412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673" t="n">
        <v>806</v>
      </c>
      <c r="V309" s="412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3040.94</v>
      </c>
      <c r="D310" s="206"/>
      <c r="E310" s="206" t="n">
        <f aca="false">F310+G310</f>
        <v>198.94</v>
      </c>
      <c r="F310" s="206" t="n">
        <f aca="false">0.04*H310</f>
        <v>113.68</v>
      </c>
      <c r="G310" s="206" t="n">
        <f aca="false">0.03*H310</f>
        <v>85.26</v>
      </c>
      <c r="H310" s="206" t="n">
        <f aca="false">T310</f>
        <v>2842</v>
      </c>
      <c r="I310" s="206" t="n">
        <f aca="false">0.6*C310</f>
        <v>1824.564</v>
      </c>
      <c r="J310" s="208"/>
      <c r="K310" s="208"/>
      <c r="L310" s="208"/>
      <c r="M310" s="208"/>
      <c r="N310" s="208"/>
      <c r="O310" s="206" t="n">
        <v>134437</v>
      </c>
      <c r="P310" s="206" t="n">
        <v>137279</v>
      </c>
      <c r="Q310" s="221"/>
      <c r="R310" s="404"/>
      <c r="S310" s="223" t="n">
        <v>1</v>
      </c>
      <c r="T310" s="206" t="n">
        <f aca="false">(P310-O310)*S310</f>
        <v>2842</v>
      </c>
      <c r="U310" s="673" t="s">
        <v>1020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0</v>
      </c>
      <c r="D311" s="206"/>
      <c r="E311" s="206" t="n">
        <f aca="false">F311+G311</f>
        <v>0</v>
      </c>
      <c r="F311" s="206" t="n">
        <f aca="false">0.04*H311</f>
        <v>0</v>
      </c>
      <c r="G311" s="206" t="n">
        <f aca="false">0.03*H311</f>
        <v>0</v>
      </c>
      <c r="H311" s="206" t="n">
        <f aca="false">T311</f>
        <v>0</v>
      </c>
      <c r="I311" s="206" t="n">
        <f aca="false">0.6*C311</f>
        <v>0</v>
      </c>
      <c r="J311" s="208"/>
      <c r="K311" s="208"/>
      <c r="L311" s="208"/>
      <c r="M311" s="208"/>
      <c r="N311" s="208"/>
      <c r="O311" s="206" t="n">
        <v>29110</v>
      </c>
      <c r="P311" s="206" t="n">
        <v>29110</v>
      </c>
      <c r="Q311" s="221"/>
      <c r="R311" s="404"/>
      <c r="S311" s="223" t="n">
        <v>1</v>
      </c>
      <c r="T311" s="206" t="n">
        <f aca="false">(P311-O311)*S311</f>
        <v>0</v>
      </c>
      <c r="U311" s="673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673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892.38</v>
      </c>
      <c r="D313" s="206"/>
      <c r="E313" s="206" t="n">
        <f aca="false">F313+G313</f>
        <v>58.38</v>
      </c>
      <c r="F313" s="206" t="n">
        <f aca="false">0.04*H313</f>
        <v>33.36</v>
      </c>
      <c r="G313" s="206" t="n">
        <f aca="false">0.03*H313</f>
        <v>25.02</v>
      </c>
      <c r="H313" s="206" t="n">
        <f aca="false">T313</f>
        <v>834</v>
      </c>
      <c r="I313" s="206" t="n">
        <f aca="false">0.6*C313</f>
        <v>535.428</v>
      </c>
      <c r="J313" s="208"/>
      <c r="K313" s="208"/>
      <c r="L313" s="208"/>
      <c r="M313" s="208"/>
      <c r="N313" s="208"/>
      <c r="O313" s="206" t="n">
        <v>87208</v>
      </c>
      <c r="P313" s="206" t="n">
        <v>88042</v>
      </c>
      <c r="Q313" s="221"/>
      <c r="R313" s="404"/>
      <c r="S313" s="223" t="n">
        <v>1</v>
      </c>
      <c r="T313" s="206" t="n">
        <f aca="false">(P313-O313)*S313</f>
        <v>834</v>
      </c>
      <c r="U313" s="673" t="s">
        <v>1021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958.72</v>
      </c>
      <c r="D314" s="206"/>
      <c r="E314" s="206" t="n">
        <f aca="false">F314+G314</f>
        <v>62.72</v>
      </c>
      <c r="F314" s="206" t="n">
        <f aca="false">0.04*H314</f>
        <v>35.84</v>
      </c>
      <c r="G314" s="206" t="n">
        <f aca="false">0.03*H314</f>
        <v>26.88</v>
      </c>
      <c r="H314" s="206" t="n">
        <f aca="false">T314</f>
        <v>896</v>
      </c>
      <c r="I314" s="206" t="n">
        <f aca="false">0.6*C314</f>
        <v>575.232</v>
      </c>
      <c r="J314" s="208"/>
      <c r="K314" s="208"/>
      <c r="L314" s="208"/>
      <c r="M314" s="208"/>
      <c r="N314" s="208"/>
      <c r="O314" s="206" t="n">
        <v>294374</v>
      </c>
      <c r="P314" s="206" t="n">
        <v>295270</v>
      </c>
      <c r="Q314" s="221"/>
      <c r="R314" s="404"/>
      <c r="S314" s="223" t="n">
        <v>1</v>
      </c>
      <c r="T314" s="206" t="n">
        <f aca="false">(P314-O314)*S314</f>
        <v>896</v>
      </c>
      <c r="U314" s="673" t="s">
        <v>1022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673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15279.6</v>
      </c>
      <c r="D316" s="206"/>
      <c r="E316" s="206" t="n">
        <f aca="false">F316+G316</f>
        <v>999.6</v>
      </c>
      <c r="F316" s="206" t="n">
        <f aca="false">0.04*H316</f>
        <v>571.2</v>
      </c>
      <c r="G316" s="206" t="n">
        <f aca="false">0.03*H316</f>
        <v>428.4</v>
      </c>
      <c r="H316" s="206" t="n">
        <f aca="false">T316</f>
        <v>14280</v>
      </c>
      <c r="I316" s="206" t="n">
        <f aca="false">0.6*C316</f>
        <v>9167.76</v>
      </c>
      <c r="J316" s="208"/>
      <c r="K316" s="208"/>
      <c r="L316" s="208"/>
      <c r="M316" s="208"/>
      <c r="N316" s="208"/>
      <c r="O316" s="206" t="n">
        <v>22763</v>
      </c>
      <c r="P316" s="206" t="n">
        <v>23477</v>
      </c>
      <c r="Q316" s="221"/>
      <c r="R316" s="404"/>
      <c r="S316" s="223" t="n">
        <v>20</v>
      </c>
      <c r="T316" s="206" t="n">
        <f aca="false">(P316-O316)*S316</f>
        <v>14280</v>
      </c>
      <c r="U316" s="673" t="s">
        <v>1023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9188.09</v>
      </c>
      <c r="D317" s="206"/>
      <c r="E317" s="206" t="n">
        <f aca="false">F317+G317</f>
        <v>601.09</v>
      </c>
      <c r="F317" s="206" t="n">
        <f aca="false">0.04*H317</f>
        <v>343.48</v>
      </c>
      <c r="G317" s="206" t="n">
        <f aca="false">0.03*H317</f>
        <v>257.61</v>
      </c>
      <c r="H317" s="206" t="n">
        <f aca="false">T317</f>
        <v>8587</v>
      </c>
      <c r="I317" s="206" t="n">
        <f aca="false">0.6*C317</f>
        <v>5512.854</v>
      </c>
      <c r="J317" s="208"/>
      <c r="K317" s="208"/>
      <c r="L317" s="208"/>
      <c r="M317" s="208"/>
      <c r="N317" s="208"/>
      <c r="O317" s="206" t="n">
        <v>273893</v>
      </c>
      <c r="P317" s="206" t="n">
        <v>282480</v>
      </c>
      <c r="Q317" s="221"/>
      <c r="R317" s="404"/>
      <c r="S317" s="223" t="n">
        <v>1</v>
      </c>
      <c r="T317" s="206" t="n">
        <f aca="false">(P317-O317)*S317</f>
        <v>8587</v>
      </c>
      <c r="U317" s="673" t="s">
        <v>1024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4266.09</v>
      </c>
      <c r="D318" s="206"/>
      <c r="E318" s="206" t="n">
        <f aca="false">F318+G318</f>
        <v>279.09</v>
      </c>
      <c r="F318" s="206" t="n">
        <f aca="false">0.04*H318</f>
        <v>159.48</v>
      </c>
      <c r="G318" s="206" t="n">
        <f aca="false">0.03*H318</f>
        <v>119.61</v>
      </c>
      <c r="H318" s="206" t="n">
        <f aca="false">T318</f>
        <v>3987</v>
      </c>
      <c r="I318" s="206" t="n">
        <f aca="false">0.6*C318</f>
        <v>2559.654</v>
      </c>
      <c r="J318" s="208"/>
      <c r="K318" s="208"/>
      <c r="L318" s="208"/>
      <c r="M318" s="208"/>
      <c r="N318" s="208"/>
      <c r="O318" s="206" t="n">
        <v>577804</v>
      </c>
      <c r="P318" s="206" t="n">
        <v>581791</v>
      </c>
      <c r="Q318" s="221"/>
      <c r="R318" s="404"/>
      <c r="S318" s="223" t="n">
        <v>1</v>
      </c>
      <c r="T318" s="206" t="n">
        <f aca="false">(P318-O318)*S318</f>
        <v>3987</v>
      </c>
      <c r="U318" s="673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906.29</v>
      </c>
      <c r="D319" s="206"/>
      <c r="E319" s="206" t="n">
        <f aca="false">F319+G319</f>
        <v>59.29</v>
      </c>
      <c r="F319" s="206" t="n">
        <f aca="false">0.04*H319</f>
        <v>33.88</v>
      </c>
      <c r="G319" s="206" t="n">
        <f aca="false">0.03*H319</f>
        <v>25.41</v>
      </c>
      <c r="H319" s="206" t="n">
        <f aca="false">T319</f>
        <v>847</v>
      </c>
      <c r="I319" s="206" t="n">
        <f aca="false">0.6*C319</f>
        <v>543.774</v>
      </c>
      <c r="J319" s="208"/>
      <c r="K319" s="208"/>
      <c r="L319" s="208"/>
      <c r="M319" s="208"/>
      <c r="N319" s="208"/>
      <c r="O319" s="206" t="n">
        <v>31155</v>
      </c>
      <c r="P319" s="206" t="n">
        <v>32002</v>
      </c>
      <c r="Q319" s="221"/>
      <c r="R319" s="404"/>
      <c r="S319" s="223" t="n">
        <v>1</v>
      </c>
      <c r="T319" s="206" t="n">
        <f aca="false">(P319-O319)*S319</f>
        <v>847</v>
      </c>
      <c r="U319" s="673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757.56</v>
      </c>
      <c r="D320" s="206"/>
      <c r="E320" s="206" t="n">
        <f aca="false">F320+G320</f>
        <v>49.56</v>
      </c>
      <c r="F320" s="206" t="n">
        <f aca="false">0.04*H320</f>
        <v>28.32</v>
      </c>
      <c r="G320" s="206" t="n">
        <f aca="false">0.03*H320</f>
        <v>21.24</v>
      </c>
      <c r="H320" s="206" t="n">
        <f aca="false">T320</f>
        <v>708</v>
      </c>
      <c r="I320" s="206" t="n">
        <f aca="false">0.6*C320</f>
        <v>454.536</v>
      </c>
      <c r="J320" s="208"/>
      <c r="K320" s="208"/>
      <c r="L320" s="208"/>
      <c r="M320" s="208"/>
      <c r="N320" s="208"/>
      <c r="O320" s="206" t="n">
        <v>26789</v>
      </c>
      <c r="P320" s="206" t="n">
        <v>27497</v>
      </c>
      <c r="Q320" s="221"/>
      <c r="R320" s="404"/>
      <c r="S320" s="223" t="n">
        <v>1</v>
      </c>
      <c r="T320" s="206" t="n">
        <f aca="false">(P320-O320)*S320</f>
        <v>708</v>
      </c>
      <c r="U320" s="673" t="s">
        <v>1124</v>
      </c>
      <c r="V320" s="210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1123.5</v>
      </c>
      <c r="D321" s="206"/>
      <c r="E321" s="206" t="n">
        <f aca="false">F321+G321</f>
        <v>73.5</v>
      </c>
      <c r="F321" s="206" t="n">
        <f aca="false">0.04*H321</f>
        <v>42</v>
      </c>
      <c r="G321" s="206" t="n">
        <f aca="false">0.03*H321</f>
        <v>31.5</v>
      </c>
      <c r="H321" s="206" t="n">
        <f aca="false">T321</f>
        <v>1050</v>
      </c>
      <c r="I321" s="206" t="n">
        <f aca="false">0.6*C321</f>
        <v>674.1</v>
      </c>
      <c r="J321" s="208"/>
      <c r="K321" s="208"/>
      <c r="L321" s="208"/>
      <c r="M321" s="208"/>
      <c r="N321" s="208"/>
      <c r="O321" s="206" t="n">
        <v>46028</v>
      </c>
      <c r="P321" s="206" t="n">
        <v>47078</v>
      </c>
      <c r="Q321" s="221"/>
      <c r="R321" s="404"/>
      <c r="S321" s="223" t="n">
        <v>1</v>
      </c>
      <c r="T321" s="206" t="n">
        <f aca="false">(P321-O321)*S321</f>
        <v>1050</v>
      </c>
      <c r="U321" s="673" t="s">
        <v>1025</v>
      </c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1191</v>
      </c>
      <c r="C322" s="206" t="n">
        <f aca="false">H322+E322</f>
        <v>184.04</v>
      </c>
      <c r="D322" s="206"/>
      <c r="E322" s="206" t="n">
        <f aca="false">F322+G322</f>
        <v>12.04</v>
      </c>
      <c r="F322" s="206" t="n">
        <f aca="false">0.04*H322</f>
        <v>6.88</v>
      </c>
      <c r="G322" s="206" t="n">
        <f aca="false">0.03*H322</f>
        <v>5.16</v>
      </c>
      <c r="H322" s="206" t="n">
        <f aca="false">T322</f>
        <v>172</v>
      </c>
      <c r="I322" s="206" t="n">
        <f aca="false">0.6*C322</f>
        <v>110.424</v>
      </c>
      <c r="J322" s="208"/>
      <c r="K322" s="208"/>
      <c r="L322" s="208"/>
      <c r="M322" s="208"/>
      <c r="N322" s="208"/>
      <c r="O322" s="206" t="n">
        <v>59811</v>
      </c>
      <c r="P322" s="206" t="n">
        <v>59983</v>
      </c>
      <c r="Q322" s="221"/>
      <c r="R322" s="404"/>
      <c r="S322" s="223" t="n">
        <v>1</v>
      </c>
      <c r="T322" s="206" t="n">
        <f aca="false">(P322-O322)*S322</f>
        <v>172</v>
      </c>
      <c r="U322" s="673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17016.21</v>
      </c>
      <c r="D323" s="206"/>
      <c r="E323" s="206" t="n">
        <f aca="false">F323+G323</f>
        <v>1113.21</v>
      </c>
      <c r="F323" s="206" t="n">
        <f aca="false">0.04*H323</f>
        <v>636.12</v>
      </c>
      <c r="G323" s="206" t="n">
        <f aca="false">0.03*H323</f>
        <v>477.09</v>
      </c>
      <c r="H323" s="206" t="n">
        <f aca="false">T323</f>
        <v>15903</v>
      </c>
      <c r="I323" s="206" t="n">
        <f aca="false">0.6*C323</f>
        <v>10209.726</v>
      </c>
      <c r="J323" s="208"/>
      <c r="K323" s="208"/>
      <c r="L323" s="208"/>
      <c r="M323" s="208"/>
      <c r="N323" s="208"/>
      <c r="O323" s="206" t="n">
        <v>71117</v>
      </c>
      <c r="P323" s="206" t="n">
        <v>72867</v>
      </c>
      <c r="Q323" s="221"/>
      <c r="R323" s="404"/>
      <c r="S323" s="223" t="n">
        <v>20</v>
      </c>
      <c r="T323" s="206" t="n">
        <f aca="false">(P323-O323)*S323-T326-C327-T286-T317-T324-T325-T167-T168-T173</f>
        <v>15903</v>
      </c>
      <c r="U323" s="673" t="s">
        <v>1026</v>
      </c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6324.77</v>
      </c>
      <c r="D324" s="206"/>
      <c r="E324" s="206" t="n">
        <f aca="false">F324+G324</f>
        <v>413.77</v>
      </c>
      <c r="F324" s="206" t="n">
        <f aca="false">0.04*H324</f>
        <v>236.44</v>
      </c>
      <c r="G324" s="206" t="n">
        <f aca="false">0.03*H324</f>
        <v>177.33</v>
      </c>
      <c r="H324" s="206" t="n">
        <f aca="false">T324</f>
        <v>5911</v>
      </c>
      <c r="I324" s="206" t="n">
        <f aca="false">0.6*C324</f>
        <v>3794.862</v>
      </c>
      <c r="J324" s="208"/>
      <c r="K324" s="208"/>
      <c r="L324" s="208"/>
      <c r="M324" s="208"/>
      <c r="N324" s="208"/>
      <c r="O324" s="206" t="n">
        <v>73427</v>
      </c>
      <c r="P324" s="206" t="n">
        <v>79338</v>
      </c>
      <c r="Q324" s="221"/>
      <c r="R324" s="404"/>
      <c r="S324" s="223" t="n">
        <v>1</v>
      </c>
      <c r="T324" s="206" t="n">
        <f aca="false">(P324-O324)*S324</f>
        <v>5911</v>
      </c>
      <c r="U324" s="673" t="s">
        <v>1027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664.47</v>
      </c>
      <c r="D325" s="206"/>
      <c r="E325" s="206" t="n">
        <f aca="false">F325+G325</f>
        <v>43.47</v>
      </c>
      <c r="F325" s="206" t="n">
        <f aca="false">0.04*H325</f>
        <v>24.84</v>
      </c>
      <c r="G325" s="206" t="n">
        <f aca="false">0.03*H325</f>
        <v>18.63</v>
      </c>
      <c r="H325" s="206" t="n">
        <f aca="false">T325</f>
        <v>621</v>
      </c>
      <c r="I325" s="206" t="n">
        <f aca="false">0.6*C325</f>
        <v>398.682</v>
      </c>
      <c r="J325" s="208"/>
      <c r="K325" s="208"/>
      <c r="L325" s="208"/>
      <c r="M325" s="208"/>
      <c r="N325" s="208"/>
      <c r="O325" s="206" t="n">
        <v>17863</v>
      </c>
      <c r="P325" s="206" t="n">
        <v>18484</v>
      </c>
      <c r="Q325" s="221"/>
      <c r="R325" s="404"/>
      <c r="S325" s="223" t="n">
        <v>1</v>
      </c>
      <c r="T325" s="206" t="n">
        <f aca="false">(P325-O325)*S325</f>
        <v>621</v>
      </c>
      <c r="U325" s="673" t="s">
        <v>1028</v>
      </c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1759.08</v>
      </c>
      <c r="D326" s="206"/>
      <c r="E326" s="206" t="n">
        <f aca="false">F326+G326</f>
        <v>115.08</v>
      </c>
      <c r="F326" s="206" t="n">
        <f aca="false">0.04*H326</f>
        <v>65.76</v>
      </c>
      <c r="G326" s="206" t="n">
        <f aca="false">0.03*H326</f>
        <v>49.32</v>
      </c>
      <c r="H326" s="206" t="n">
        <f aca="false">T326</f>
        <v>1644</v>
      </c>
      <c r="I326" s="206" t="n">
        <f aca="false">0.6*C326</f>
        <v>1055.448</v>
      </c>
      <c r="J326" s="208"/>
      <c r="K326" s="208"/>
      <c r="L326" s="208"/>
      <c r="M326" s="208"/>
      <c r="N326" s="208"/>
      <c r="O326" s="206" t="n">
        <v>14936</v>
      </c>
      <c r="P326" s="206" t="n">
        <v>16580</v>
      </c>
      <c r="Q326" s="221"/>
      <c r="R326" s="404"/>
      <c r="S326" s="223" t="n">
        <v>1</v>
      </c>
      <c r="T326" s="206" t="n">
        <f aca="false">(P326-O326)*S326</f>
        <v>1644</v>
      </c>
      <c r="U326" s="673" t="s">
        <v>1029</v>
      </c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673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135628.1068</v>
      </c>
      <c r="D328" s="148"/>
      <c r="E328" s="148"/>
      <c r="F328" s="148"/>
      <c r="G328" s="148"/>
      <c r="H328" s="148"/>
      <c r="I328" s="206" t="n">
        <f aca="false">0.6*C328</f>
        <v>81376.86408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823495.329399997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339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640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293.18</v>
      </c>
      <c r="D334" s="148"/>
      <c r="E334" s="148" t="n">
        <f aca="false">F334+G334</f>
        <v>19.18</v>
      </c>
      <c r="F334" s="148" t="n">
        <f aca="false">0.04*H334</f>
        <v>10.96</v>
      </c>
      <c r="G334" s="148" t="n">
        <f aca="false">0.03*H334</f>
        <v>8.22</v>
      </c>
      <c r="H334" s="148" t="n">
        <f aca="false">T334</f>
        <v>274</v>
      </c>
      <c r="I334" s="148" t="n">
        <f aca="false">0.6*C334</f>
        <v>175.908</v>
      </c>
      <c r="J334" s="25"/>
      <c r="K334" s="25"/>
      <c r="L334" s="25"/>
      <c r="M334" s="25"/>
      <c r="N334" s="25"/>
      <c r="O334" s="148" t="n">
        <v>18241</v>
      </c>
      <c r="P334" s="148" t="n">
        <v>18515</v>
      </c>
      <c r="Q334" s="25"/>
      <c r="R334" s="226"/>
      <c r="S334" s="239" t="n">
        <v>1</v>
      </c>
      <c r="T334" s="148" t="n">
        <f aca="false">(P334-O334)*S334</f>
        <v>274</v>
      </c>
      <c r="U334" s="640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274.99</v>
      </c>
      <c r="D335" s="148"/>
      <c r="E335" s="148" t="n">
        <f aca="false">F335+G335</f>
        <v>17.99</v>
      </c>
      <c r="F335" s="148" t="n">
        <f aca="false">0.04*H335</f>
        <v>10.28</v>
      </c>
      <c r="G335" s="148" t="n">
        <f aca="false">0.03*H335</f>
        <v>7.71</v>
      </c>
      <c r="H335" s="148" t="n">
        <f aca="false">T335</f>
        <v>257</v>
      </c>
      <c r="I335" s="148" t="n">
        <f aca="false">0.6*C335</f>
        <v>164.994</v>
      </c>
      <c r="J335" s="25"/>
      <c r="K335" s="25"/>
      <c r="L335" s="25"/>
      <c r="M335" s="25"/>
      <c r="N335" s="25"/>
      <c r="O335" s="148" t="n">
        <v>15792</v>
      </c>
      <c r="P335" s="148" t="n">
        <v>16049</v>
      </c>
      <c r="Q335" s="25"/>
      <c r="R335" s="226"/>
      <c r="S335" s="239" t="n">
        <v>1</v>
      </c>
      <c r="T335" s="148" t="n">
        <f aca="false">(P335-O335)*S335</f>
        <v>257</v>
      </c>
      <c r="U335" s="640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1316.1</v>
      </c>
      <c r="D336" s="148"/>
      <c r="E336" s="148" t="n">
        <f aca="false">F336+G336</f>
        <v>86.1</v>
      </c>
      <c r="F336" s="148" t="n">
        <f aca="false">0.04*H336</f>
        <v>49.2</v>
      </c>
      <c r="G336" s="148" t="n">
        <f aca="false">0.03*H336</f>
        <v>36.9</v>
      </c>
      <c r="H336" s="148" t="n">
        <f aca="false">T336</f>
        <v>1230</v>
      </c>
      <c r="I336" s="148" t="n">
        <f aca="false">0.6*C336</f>
        <v>789.66</v>
      </c>
      <c r="J336" s="25"/>
      <c r="K336" s="25"/>
      <c r="L336" s="25"/>
      <c r="M336" s="25"/>
      <c r="N336" s="25"/>
      <c r="O336" s="449" t="n">
        <f aca="false">72894+37104</f>
        <v>109998</v>
      </c>
      <c r="P336" s="449" t="n">
        <f aca="false">73584+37644</f>
        <v>111228</v>
      </c>
      <c r="Q336" s="25"/>
      <c r="R336" s="226"/>
      <c r="S336" s="239" t="n">
        <v>1</v>
      </c>
      <c r="T336" s="148" t="n">
        <f aca="false">(P336-O336)*S336</f>
        <v>1230</v>
      </c>
      <c r="U336" s="640" t="s">
        <v>1172</v>
      </c>
      <c r="V336" s="153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232.19</v>
      </c>
      <c r="D337" s="148"/>
      <c r="E337" s="148" t="n">
        <f aca="false">F337+G337</f>
        <v>15.19</v>
      </c>
      <c r="F337" s="148" t="n">
        <f aca="false">0.04*H337</f>
        <v>8.68</v>
      </c>
      <c r="G337" s="148" t="n">
        <f aca="false">0.03*H337</f>
        <v>6.51</v>
      </c>
      <c r="H337" s="148" t="n">
        <f aca="false">T337</f>
        <v>217</v>
      </c>
      <c r="I337" s="148" t="n">
        <f aca="false">0.6*C337</f>
        <v>139.314</v>
      </c>
      <c r="J337" s="25"/>
      <c r="K337" s="25"/>
      <c r="L337" s="25"/>
      <c r="M337" s="25"/>
      <c r="N337" s="25"/>
      <c r="O337" s="148" t="n">
        <v>2198</v>
      </c>
      <c r="P337" s="148" t="n">
        <v>2415</v>
      </c>
      <c r="Q337" s="25"/>
      <c r="R337" s="226"/>
      <c r="S337" s="239" t="n">
        <v>1</v>
      </c>
      <c r="T337" s="148" t="n">
        <f aca="false">(P337-O337)*S337</f>
        <v>217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160.5</v>
      </c>
      <c r="D338" s="148"/>
      <c r="E338" s="148" t="n">
        <f aca="false">F338+G338</f>
        <v>10.5</v>
      </c>
      <c r="F338" s="148" t="n">
        <f aca="false">0.04*H338</f>
        <v>6</v>
      </c>
      <c r="G338" s="148" t="n">
        <f aca="false">0.03*H338</f>
        <v>4.5</v>
      </c>
      <c r="H338" s="148" t="n">
        <f aca="false">T338</f>
        <v>150</v>
      </c>
      <c r="I338" s="148" t="n">
        <f aca="false">0.6*C338</f>
        <v>96.3</v>
      </c>
      <c r="J338" s="25"/>
      <c r="K338" s="25"/>
      <c r="L338" s="25"/>
      <c r="M338" s="25"/>
      <c r="N338" s="25"/>
      <c r="O338" s="148" t="n">
        <v>1589</v>
      </c>
      <c r="P338" s="148" t="n">
        <v>1739</v>
      </c>
      <c r="Q338" s="25"/>
      <c r="R338" s="226"/>
      <c r="S338" s="239" t="n">
        <v>1</v>
      </c>
      <c r="T338" s="148" t="n">
        <f aca="false">(P338-O338)*S338</f>
        <v>150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173.34</v>
      </c>
      <c r="D339" s="148"/>
      <c r="E339" s="148" t="n">
        <f aca="false">F339+G339</f>
        <v>11.34</v>
      </c>
      <c r="F339" s="148" t="n">
        <f aca="false">0.04*H339</f>
        <v>6.48</v>
      </c>
      <c r="G339" s="148" t="n">
        <f aca="false">0.03*H339</f>
        <v>4.86</v>
      </c>
      <c r="H339" s="148" t="n">
        <f aca="false">T339</f>
        <v>162</v>
      </c>
      <c r="I339" s="148" t="n">
        <f aca="false">0.6*C339</f>
        <v>104.004</v>
      </c>
      <c r="J339" s="25"/>
      <c r="K339" s="25"/>
      <c r="L339" s="25"/>
      <c r="M339" s="25"/>
      <c r="N339" s="25"/>
      <c r="O339" s="148" t="n">
        <v>4641</v>
      </c>
      <c r="P339" s="148" t="n">
        <v>4803</v>
      </c>
      <c r="Q339" s="25"/>
      <c r="R339" s="226"/>
      <c r="S339" s="239" t="n">
        <v>1</v>
      </c>
      <c r="T339" s="148" t="n">
        <f aca="false">(P339-O339)*S339</f>
        <v>162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201.16</v>
      </c>
      <c r="D340" s="148"/>
      <c r="E340" s="148" t="n">
        <f aca="false">F340+G340</f>
        <v>13.16</v>
      </c>
      <c r="F340" s="148" t="n">
        <f aca="false">0.04*H340</f>
        <v>7.52</v>
      </c>
      <c r="G340" s="148" t="n">
        <f aca="false">0.03*H340</f>
        <v>5.64</v>
      </c>
      <c r="H340" s="148" t="n">
        <f aca="false">T340</f>
        <v>188</v>
      </c>
      <c r="I340" s="148" t="n">
        <f aca="false">0.6*C340</f>
        <v>120.696</v>
      </c>
      <c r="J340" s="25"/>
      <c r="K340" s="25"/>
      <c r="L340" s="25"/>
      <c r="M340" s="25"/>
      <c r="N340" s="25"/>
      <c r="O340" s="148" t="n">
        <v>1727</v>
      </c>
      <c r="P340" s="148" t="n">
        <v>1915</v>
      </c>
      <c r="Q340" s="25"/>
      <c r="R340" s="226"/>
      <c r="S340" s="239" t="n">
        <v>1</v>
      </c>
      <c r="T340" s="148" t="n">
        <f aca="false">(P340-O340)*S340</f>
        <v>188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1981.64</v>
      </c>
      <c r="D341" s="449"/>
      <c r="E341" s="449" t="n">
        <f aca="false">F341+G341</f>
        <v>129.64</v>
      </c>
      <c r="F341" s="449" t="n">
        <f aca="false">0.04*H341</f>
        <v>74.08</v>
      </c>
      <c r="G341" s="449" t="n">
        <f aca="false">0.03*H341</f>
        <v>55.56</v>
      </c>
      <c r="H341" s="449" t="n">
        <f aca="false">T341</f>
        <v>1852</v>
      </c>
      <c r="I341" s="449" t="n">
        <f aca="false">0.6*C341</f>
        <v>1188.984</v>
      </c>
      <c r="J341" s="614"/>
      <c r="K341" s="614"/>
      <c r="L341" s="614"/>
      <c r="M341" s="614"/>
      <c r="N341" s="614" t="s">
        <v>530</v>
      </c>
      <c r="O341" s="449" t="n">
        <f aca="false">7680+34350+33543</f>
        <v>75573</v>
      </c>
      <c r="P341" s="449" t="n">
        <f aca="false">8329+35040+34056</f>
        <v>77425</v>
      </c>
      <c r="Q341" s="621"/>
      <c r="R341" s="643"/>
      <c r="S341" s="449" t="n">
        <v>1</v>
      </c>
      <c r="T341" s="449" t="n">
        <f aca="false">(P341-O341)*S341</f>
        <v>1852</v>
      </c>
      <c r="U341" s="640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558.54</v>
      </c>
      <c r="D342" s="148"/>
      <c r="E342" s="148" t="n">
        <f aca="false">F342+G342</f>
        <v>36.54</v>
      </c>
      <c r="F342" s="469" t="n">
        <f aca="false">0.04*H342</f>
        <v>20.88</v>
      </c>
      <c r="G342" s="148" t="n">
        <f aca="false">0.03*H342</f>
        <v>15.66</v>
      </c>
      <c r="H342" s="148" t="n">
        <f aca="false">T342</f>
        <v>522</v>
      </c>
      <c r="I342" s="148" t="n">
        <f aca="false">0.6*C342</f>
        <v>335.124</v>
      </c>
      <c r="J342" s="25"/>
      <c r="K342" s="25"/>
      <c r="L342" s="25"/>
      <c r="M342" s="25"/>
      <c r="N342" s="25"/>
      <c r="O342" s="148" t="n">
        <v>55281</v>
      </c>
      <c r="P342" s="148" t="n">
        <v>55803</v>
      </c>
      <c r="Q342" s="204"/>
      <c r="R342" s="362"/>
      <c r="S342" s="239" t="n">
        <v>1</v>
      </c>
      <c r="T342" s="148" t="n">
        <f aca="false">(P342-O342)*S342</f>
        <v>522</v>
      </c>
      <c r="U342" s="640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6895.08</v>
      </c>
      <c r="D343" s="148"/>
      <c r="E343" s="148" t="n">
        <f aca="false">F343+G343</f>
        <v>451.08</v>
      </c>
      <c r="F343" s="469" t="n">
        <f aca="false">0.04*H343</f>
        <v>257.76</v>
      </c>
      <c r="G343" s="148" t="n">
        <f aca="false">0.03*H343</f>
        <v>193.32</v>
      </c>
      <c r="H343" s="148" t="n">
        <f aca="false">T343</f>
        <v>6444</v>
      </c>
      <c r="I343" s="148" t="n">
        <f aca="false">0.5*C343</f>
        <v>3447.54</v>
      </c>
      <c r="J343" s="25"/>
      <c r="K343" s="25"/>
      <c r="L343" s="25"/>
      <c r="M343" s="25"/>
      <c r="N343" s="25"/>
      <c r="O343" s="148" t="n">
        <f aca="false">369407+1570+110247</f>
        <v>481224</v>
      </c>
      <c r="P343" s="148" t="n">
        <f aca="false">111888+1590+374190</f>
        <v>487668</v>
      </c>
      <c r="Q343" s="204"/>
      <c r="R343" s="362"/>
      <c r="S343" s="239" t="n">
        <v>1</v>
      </c>
      <c r="T343" s="148" t="n">
        <f aca="false">(P343-O343)*S343</f>
        <v>6444</v>
      </c>
      <c r="U343" s="640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353.1</v>
      </c>
      <c r="D344" s="148"/>
      <c r="E344" s="148" t="n">
        <f aca="false">F344+G344</f>
        <v>23.1</v>
      </c>
      <c r="F344" s="469" t="n">
        <f aca="false">0.04*H344</f>
        <v>13.2</v>
      </c>
      <c r="G344" s="148" t="n">
        <f aca="false">0.03*H344</f>
        <v>9.9</v>
      </c>
      <c r="H344" s="148" t="n">
        <f aca="false">T344</f>
        <v>330</v>
      </c>
      <c r="I344" s="148" t="n">
        <f aca="false">0.5*C344</f>
        <v>176.55</v>
      </c>
      <c r="J344" s="25"/>
      <c r="K344" s="25"/>
      <c r="L344" s="25"/>
      <c r="M344" s="25"/>
      <c r="N344" s="25"/>
      <c r="O344" s="148" t="n">
        <v>6788</v>
      </c>
      <c r="P344" s="148" t="n">
        <v>7118</v>
      </c>
      <c r="Q344" s="204"/>
      <c r="R344" s="362"/>
      <c r="S344" s="239" t="n">
        <v>1</v>
      </c>
      <c r="T344" s="148" t="n">
        <f aca="false">(P344-O344)*S344</f>
        <v>330</v>
      </c>
      <c r="U344" s="640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600.27</v>
      </c>
      <c r="D345" s="148"/>
      <c r="E345" s="148" t="n">
        <f aca="false">F345+G345</f>
        <v>39.27</v>
      </c>
      <c r="F345" s="148" t="n">
        <f aca="false">0.04*H345</f>
        <v>22.44</v>
      </c>
      <c r="G345" s="148" t="n">
        <f aca="false">0.03*H345</f>
        <v>16.83</v>
      </c>
      <c r="H345" s="148" t="n">
        <f aca="false">T345</f>
        <v>561</v>
      </c>
      <c r="I345" s="148" t="n">
        <f aca="false">0.6*C345</f>
        <v>360.162</v>
      </c>
      <c r="J345" s="25"/>
      <c r="K345" s="25"/>
      <c r="L345" s="25"/>
      <c r="M345" s="25"/>
      <c r="N345" s="25" t="s">
        <v>540</v>
      </c>
      <c r="O345" s="148" t="n">
        <f aca="false">68756+33433</f>
        <v>102189</v>
      </c>
      <c r="P345" s="148" t="n">
        <f aca="false">69191+33559</f>
        <v>102750</v>
      </c>
      <c r="Q345" s="237"/>
      <c r="R345" s="259"/>
      <c r="S345" s="239" t="n">
        <v>1</v>
      </c>
      <c r="T345" s="148" t="n">
        <f aca="false">(P345-O345)*S345</f>
        <v>561</v>
      </c>
      <c r="U345" s="685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236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149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11746</v>
      </c>
      <c r="P346" s="148" t="n">
        <v>11812</v>
      </c>
      <c r="Q346" s="204"/>
      <c r="R346" s="362"/>
      <c r="S346" s="239" t="n">
        <v>1</v>
      </c>
      <c r="T346" s="148" t="n">
        <f aca="false">(P346-O346)*S346</f>
        <v>66</v>
      </c>
      <c r="U346" s="640"/>
      <c r="V346" s="153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204.37</v>
      </c>
      <c r="D347" s="429"/>
      <c r="E347" s="429" t="n">
        <f aca="false">F347+G347</f>
        <v>13.37</v>
      </c>
      <c r="F347" s="429" t="n">
        <f aca="false">0.04*H347</f>
        <v>7.64</v>
      </c>
      <c r="G347" s="429" t="n">
        <f aca="false">0.03*H347</f>
        <v>5.73</v>
      </c>
      <c r="H347" s="429" t="n">
        <f aca="false">T347</f>
        <v>191</v>
      </c>
      <c r="I347" s="429" t="n">
        <f aca="false">0.4*C347</f>
        <v>81.748</v>
      </c>
      <c r="J347" s="430"/>
      <c r="K347" s="430"/>
      <c r="L347" s="430"/>
      <c r="M347" s="430"/>
      <c r="N347" s="430"/>
      <c r="O347" s="429" t="n">
        <v>2980</v>
      </c>
      <c r="P347" s="429" t="n">
        <v>3171</v>
      </c>
      <c r="Q347" s="506"/>
      <c r="R347" s="570"/>
      <c r="S347" s="584" t="n">
        <v>1</v>
      </c>
      <c r="T347" s="429" t="n">
        <f aca="false">(P347-O347)*S347</f>
        <v>191</v>
      </c>
      <c r="U347" s="668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148" t="n">
        <f aca="false">H348+E348</f>
        <v>157.29</v>
      </c>
      <c r="D348" s="148"/>
      <c r="E348" s="148" t="n">
        <f aca="false">F348+G348</f>
        <v>10.29</v>
      </c>
      <c r="F348" s="148" t="n">
        <f aca="false">0.04*H348</f>
        <v>5.88</v>
      </c>
      <c r="G348" s="148" t="n">
        <f aca="false">0.03*H348</f>
        <v>4.41</v>
      </c>
      <c r="H348" s="148" t="n">
        <f aca="false">T348</f>
        <v>147</v>
      </c>
      <c r="I348" s="148" t="n">
        <f aca="false">0.6*C348</f>
        <v>94.374</v>
      </c>
      <c r="J348" s="25"/>
      <c r="K348" s="25"/>
      <c r="L348" s="25"/>
      <c r="M348" s="25"/>
      <c r="N348" s="25"/>
      <c r="O348" s="148" t="n">
        <v>3754</v>
      </c>
      <c r="P348" s="148" t="n">
        <v>3901</v>
      </c>
      <c r="Q348" s="25"/>
      <c r="R348" s="226"/>
      <c r="S348" s="148" t="n">
        <v>1</v>
      </c>
      <c r="T348" s="148" t="n">
        <f aca="false">(P348-O348)*S348</f>
        <v>147</v>
      </c>
      <c r="U348" s="640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23.54</v>
      </c>
      <c r="D349" s="32"/>
      <c r="E349" s="32" t="n">
        <f aca="false">F349+G349</f>
        <v>1.54</v>
      </c>
      <c r="F349" s="32" t="n">
        <f aca="false">0.04*H349</f>
        <v>0.88</v>
      </c>
      <c r="G349" s="32" t="n">
        <f aca="false">0.03*H349</f>
        <v>0.66</v>
      </c>
      <c r="H349" s="32" t="n">
        <f aca="false">T349</f>
        <v>22</v>
      </c>
      <c r="I349" s="32" t="n">
        <f aca="false">0.6*C349</f>
        <v>14.124</v>
      </c>
      <c r="J349" s="35"/>
      <c r="K349" s="35"/>
      <c r="L349" s="35"/>
      <c r="M349" s="35"/>
      <c r="N349" s="35"/>
      <c r="O349" s="32" t="n">
        <v>7353</v>
      </c>
      <c r="P349" s="32" t="n">
        <v>7566</v>
      </c>
      <c r="Q349" s="35"/>
      <c r="R349" s="37"/>
      <c r="S349" s="32" t="n">
        <v>1</v>
      </c>
      <c r="T349" s="32" t="n">
        <f aca="false">(P349-O349)*S349-T347</f>
        <v>22</v>
      </c>
      <c r="U349" s="41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201.16</v>
      </c>
      <c r="D351" s="148"/>
      <c r="E351" s="148" t="n">
        <f aca="false">F351+G351</f>
        <v>13.16</v>
      </c>
      <c r="F351" s="148" t="n">
        <f aca="false">0.04*H351</f>
        <v>7.52</v>
      </c>
      <c r="G351" s="148" t="n">
        <f aca="false">0.03*H351</f>
        <v>5.64</v>
      </c>
      <c r="H351" s="148" t="n">
        <f aca="false">T351</f>
        <v>188</v>
      </c>
      <c r="I351" s="148" t="n">
        <f aca="false">0.6*C351</f>
        <v>120.696</v>
      </c>
      <c r="J351" s="25"/>
      <c r="K351" s="25"/>
      <c r="L351" s="25"/>
      <c r="M351" s="25"/>
      <c r="N351" s="25"/>
      <c r="O351" s="148" t="n">
        <v>7142</v>
      </c>
      <c r="P351" s="148" t="n">
        <v>7330</v>
      </c>
      <c r="Q351" s="25" t="s">
        <v>39</v>
      </c>
      <c r="R351" s="226"/>
      <c r="S351" s="239" t="n">
        <v>1</v>
      </c>
      <c r="T351" s="148" t="n">
        <f aca="false">(P351-O351)*S351</f>
        <v>188</v>
      </c>
      <c r="U351" s="640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236" t="s">
        <v>1174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6"/>
      <c r="S352" s="239" t="n">
        <v>1</v>
      </c>
      <c r="T352" s="148" t="n">
        <f aca="false">(P352-O352)*S352</f>
        <v>0</v>
      </c>
      <c r="U352" s="640"/>
      <c r="V352" s="153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1176</v>
      </c>
      <c r="C353" s="148" t="n">
        <f aca="false">H353+E353</f>
        <v>196.88</v>
      </c>
      <c r="D353" s="148"/>
      <c r="E353" s="148" t="n">
        <f aca="false">F353+G353</f>
        <v>12.88</v>
      </c>
      <c r="F353" s="148" t="n">
        <f aca="false">0.04*H353</f>
        <v>7.36</v>
      </c>
      <c r="G353" s="148" t="n">
        <f aca="false">0.03*H353</f>
        <v>5.52</v>
      </c>
      <c r="H353" s="148" t="n">
        <f aca="false">T353</f>
        <v>184</v>
      </c>
      <c r="I353" s="148" t="n">
        <f aca="false">0.4*C353</f>
        <v>78.752</v>
      </c>
      <c r="J353" s="25"/>
      <c r="K353" s="25"/>
      <c r="L353" s="25"/>
      <c r="M353" s="25"/>
      <c r="N353" s="25"/>
      <c r="O353" s="148" t="n">
        <f aca="false">10404+5888</f>
        <v>16292</v>
      </c>
      <c r="P353" s="148" t="n">
        <f aca="false">10588+5888</f>
        <v>16476</v>
      </c>
      <c r="Q353" s="204"/>
      <c r="R353" s="276"/>
      <c r="S353" s="239" t="n">
        <v>1</v>
      </c>
      <c r="T353" s="148" t="n">
        <f aca="false">(P353-O353)*S353</f>
        <v>184</v>
      </c>
      <c r="U353" s="640" t="s">
        <v>1177</v>
      </c>
      <c r="V353" s="153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194.74</v>
      </c>
      <c r="D354" s="148"/>
      <c r="E354" s="148" t="n">
        <f aca="false">F354+G354</f>
        <v>12.74</v>
      </c>
      <c r="F354" s="148" t="n">
        <f aca="false">0.04*H354</f>
        <v>7.28</v>
      </c>
      <c r="G354" s="148" t="n">
        <f aca="false">0.03*H354</f>
        <v>5.46</v>
      </c>
      <c r="H354" s="148" t="n">
        <f aca="false">T354</f>
        <v>182</v>
      </c>
      <c r="I354" s="148" t="n">
        <f aca="false">0.4*C354</f>
        <v>77.896</v>
      </c>
      <c r="J354" s="25"/>
      <c r="K354" s="25"/>
      <c r="L354" s="25"/>
      <c r="M354" s="25"/>
      <c r="N354" s="25"/>
      <c r="O354" s="148" t="n">
        <v>2286</v>
      </c>
      <c r="P354" s="148" t="n">
        <v>2468</v>
      </c>
      <c r="Q354" s="204"/>
      <c r="R354" s="276"/>
      <c r="S354" s="239" t="n">
        <v>1</v>
      </c>
      <c r="T354" s="148" t="n">
        <f aca="false">(P354-O354)*S354</f>
        <v>182</v>
      </c>
      <c r="U354" s="640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197.95</v>
      </c>
      <c r="D355" s="148"/>
      <c r="E355" s="148" t="n">
        <f aca="false">F355+G355</f>
        <v>12.95</v>
      </c>
      <c r="F355" s="148" t="n">
        <f aca="false">0.04*H355</f>
        <v>7.4</v>
      </c>
      <c r="G355" s="148" t="n">
        <f aca="false">0.03*H355</f>
        <v>5.55</v>
      </c>
      <c r="H355" s="148" t="n">
        <f aca="false">T355</f>
        <v>185</v>
      </c>
      <c r="I355" s="148" t="n">
        <f aca="false">H355*0.5</f>
        <v>92.5</v>
      </c>
      <c r="J355" s="463"/>
      <c r="K355" s="463"/>
      <c r="L355" s="463"/>
      <c r="M355" s="463"/>
      <c r="N355" s="463"/>
      <c r="O355" s="148" t="n">
        <v>4943</v>
      </c>
      <c r="P355" s="148" t="n">
        <v>5128</v>
      </c>
      <c r="Q355" s="463"/>
      <c r="R355" s="149"/>
      <c r="S355" s="239" t="n">
        <v>1</v>
      </c>
      <c r="T355" s="148" t="n">
        <f aca="false">(P355-O355)*S355</f>
        <v>185</v>
      </c>
      <c r="U355" s="640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1032</v>
      </c>
      <c r="C356" s="449" t="n">
        <f aca="false">H356+E356</f>
        <v>553.19</v>
      </c>
      <c r="D356" s="449"/>
      <c r="E356" s="449" t="n">
        <f aca="false">G356+F356</f>
        <v>36.19</v>
      </c>
      <c r="F356" s="449" t="n">
        <f aca="false">0.04*H356</f>
        <v>20.68</v>
      </c>
      <c r="G356" s="449" t="n">
        <f aca="false">0.03*H356</f>
        <v>15.51</v>
      </c>
      <c r="H356" s="449" t="n">
        <f aca="false">T356</f>
        <v>517</v>
      </c>
      <c r="I356" s="449" t="n">
        <f aca="false">0.6*C356</f>
        <v>331.914</v>
      </c>
      <c r="J356" s="614"/>
      <c r="K356" s="614"/>
      <c r="L356" s="614"/>
      <c r="M356" s="614"/>
      <c r="N356" s="614"/>
      <c r="O356" s="449" t="n">
        <v>36725</v>
      </c>
      <c r="P356" s="449" t="n">
        <v>37242</v>
      </c>
      <c r="Q356" s="615"/>
      <c r="R356" s="616"/>
      <c r="S356" s="617" t="n">
        <v>1</v>
      </c>
      <c r="T356" s="449" t="n">
        <f aca="false">(P356-O356)*S356</f>
        <v>517</v>
      </c>
      <c r="U356" s="640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690.15</v>
      </c>
      <c r="D357" s="148"/>
      <c r="E357" s="148" t="n">
        <f aca="false">G357+F357</f>
        <v>45.15</v>
      </c>
      <c r="F357" s="148" t="n">
        <f aca="false">0.04*H357</f>
        <v>25.8</v>
      </c>
      <c r="G357" s="148" t="n">
        <f aca="false">0.03*H357</f>
        <v>19.35</v>
      </c>
      <c r="H357" s="148" t="n">
        <f aca="false">T357</f>
        <v>645</v>
      </c>
      <c r="I357" s="148" t="n">
        <f aca="false">0.6*C357</f>
        <v>414.09</v>
      </c>
      <c r="J357" s="25"/>
      <c r="K357" s="25"/>
      <c r="L357" s="25"/>
      <c r="M357" s="25"/>
      <c r="N357" s="25"/>
      <c r="O357" s="148" t="n">
        <v>63466</v>
      </c>
      <c r="P357" s="148" t="n">
        <v>64111</v>
      </c>
      <c r="Q357" s="237"/>
      <c r="R357" s="259"/>
      <c r="S357" s="239" t="n">
        <v>1</v>
      </c>
      <c r="T357" s="148" t="n">
        <f aca="false">(P357-O357)*S357</f>
        <v>645</v>
      </c>
      <c r="U357" s="640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610.97</v>
      </c>
      <c r="D358" s="148"/>
      <c r="E358" s="148" t="n">
        <f aca="false">F358+G358</f>
        <v>39.97</v>
      </c>
      <c r="F358" s="148" t="n">
        <f aca="false">0.04*H358</f>
        <v>22.84</v>
      </c>
      <c r="G358" s="148" t="n">
        <f aca="false">0.03*H358</f>
        <v>17.13</v>
      </c>
      <c r="H358" s="148" t="n">
        <f aca="false">T358</f>
        <v>571</v>
      </c>
      <c r="I358" s="148" t="n">
        <f aca="false">0.6*C358</f>
        <v>366.582</v>
      </c>
      <c r="J358" s="25"/>
      <c r="K358" s="25"/>
      <c r="L358" s="25"/>
      <c r="M358" s="25"/>
      <c r="N358" s="25"/>
      <c r="O358" s="148" t="n">
        <v>28521</v>
      </c>
      <c r="P358" s="148" t="n">
        <v>29092</v>
      </c>
      <c r="Q358" s="204"/>
      <c r="R358" s="276"/>
      <c r="S358" s="148" t="n">
        <v>1</v>
      </c>
      <c r="T358" s="148" t="n">
        <f aca="false">(P358-O358)*S358</f>
        <v>571</v>
      </c>
      <c r="U358" s="640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960.86</v>
      </c>
      <c r="D359" s="148"/>
      <c r="E359" s="148" t="n">
        <f aca="false">F359+G359</f>
        <v>62.86</v>
      </c>
      <c r="F359" s="148" t="n">
        <f aca="false">0.04*H359</f>
        <v>35.92</v>
      </c>
      <c r="G359" s="148" t="n">
        <f aca="false">0.03*H359</f>
        <v>26.94</v>
      </c>
      <c r="H359" s="148" t="n">
        <f aca="false">T359</f>
        <v>898</v>
      </c>
      <c r="I359" s="148" t="n">
        <f aca="false">H359*0.5</f>
        <v>449</v>
      </c>
      <c r="J359" s="463"/>
      <c r="K359" s="463"/>
      <c r="L359" s="463"/>
      <c r="M359" s="463"/>
      <c r="N359" s="463"/>
      <c r="O359" s="148" t="n">
        <v>75887</v>
      </c>
      <c r="P359" s="148" t="n">
        <v>76785</v>
      </c>
      <c r="Q359" s="463"/>
      <c r="R359" s="149"/>
      <c r="S359" s="239" t="n">
        <v>1</v>
      </c>
      <c r="T359" s="148" t="n">
        <f aca="false">(P359-O359)*S359</f>
        <v>898</v>
      </c>
      <c r="U359" s="640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1194.12</v>
      </c>
      <c r="D360" s="148"/>
      <c r="E360" s="148" t="n">
        <f aca="false">F360+G360</f>
        <v>78.12</v>
      </c>
      <c r="F360" s="148" t="n">
        <f aca="false">0.04*H360</f>
        <v>44.64</v>
      </c>
      <c r="G360" s="148" t="n">
        <f aca="false">0.03*H360</f>
        <v>33.48</v>
      </c>
      <c r="H360" s="148" t="n">
        <f aca="false">T360</f>
        <v>1116</v>
      </c>
      <c r="I360" s="148" t="n">
        <f aca="false">0.6*C360</f>
        <v>716.472</v>
      </c>
      <c r="J360" s="25"/>
      <c r="K360" s="25"/>
      <c r="L360" s="25"/>
      <c r="M360" s="25"/>
      <c r="N360" s="25"/>
      <c r="O360" s="148" t="n">
        <v>25255</v>
      </c>
      <c r="P360" s="148" t="n">
        <v>26371</v>
      </c>
      <c r="Q360" s="204"/>
      <c r="R360" s="276"/>
      <c r="S360" s="239" t="n">
        <v>1</v>
      </c>
      <c r="T360" s="148" t="n">
        <f aca="false">(P360-O360)*S360</f>
        <v>1116</v>
      </c>
      <c r="U360" s="640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1048.6</v>
      </c>
      <c r="D361" s="148"/>
      <c r="E361" s="148" t="n">
        <f aca="false">F361+G361</f>
        <v>68.6</v>
      </c>
      <c r="F361" s="148" t="n">
        <f aca="false">0.04*H361</f>
        <v>39.2</v>
      </c>
      <c r="G361" s="148" t="n">
        <f aca="false">0.03*H361</f>
        <v>29.4</v>
      </c>
      <c r="H361" s="148" t="n">
        <f aca="false">T361</f>
        <v>980</v>
      </c>
      <c r="I361" s="148" t="n">
        <f aca="false">0.6*C361</f>
        <v>629.16</v>
      </c>
      <c r="J361" s="25"/>
      <c r="K361" s="25"/>
      <c r="L361" s="25"/>
      <c r="M361" s="25"/>
      <c r="N361" s="25"/>
      <c r="O361" s="148" t="n">
        <v>11657</v>
      </c>
      <c r="P361" s="148" t="n">
        <v>12637</v>
      </c>
      <c r="Q361" s="204"/>
      <c r="R361" s="276"/>
      <c r="S361" s="239" t="n">
        <v>1</v>
      </c>
      <c r="T361" s="148" t="n">
        <f aca="false">(P361-O361)*S361</f>
        <v>980</v>
      </c>
      <c r="U361" s="640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2782</v>
      </c>
      <c r="D362" s="148"/>
      <c r="E362" s="148" t="n">
        <f aca="false">F362+G362</f>
        <v>182</v>
      </c>
      <c r="F362" s="148" t="n">
        <f aca="false">0.04*H362</f>
        <v>104</v>
      </c>
      <c r="G362" s="148" t="n">
        <f aca="false">0.03*H362</f>
        <v>78</v>
      </c>
      <c r="H362" s="148" t="n">
        <f aca="false">T362</f>
        <v>2600</v>
      </c>
      <c r="I362" s="148" t="n">
        <f aca="false">0.6*C362</f>
        <v>1669.2</v>
      </c>
      <c r="J362" s="25"/>
      <c r="K362" s="25"/>
      <c r="L362" s="25"/>
      <c r="M362" s="25"/>
      <c r="N362" s="25"/>
      <c r="O362" s="148" t="n">
        <f aca="false">7860+50400+23950</f>
        <v>82210</v>
      </c>
      <c r="P362" s="148" t="n">
        <f aca="false">8610+51150+25050</f>
        <v>84810</v>
      </c>
      <c r="Q362" s="204"/>
      <c r="R362" s="276"/>
      <c r="S362" s="148" t="n">
        <v>1</v>
      </c>
      <c r="T362" s="148" t="n">
        <f aca="false">(P362-O362)*S362</f>
        <v>2600</v>
      </c>
      <c r="U362" s="640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405.53</v>
      </c>
      <c r="D365" s="148"/>
      <c r="E365" s="148" t="n">
        <f aca="false">F365+G365</f>
        <v>26.53</v>
      </c>
      <c r="F365" s="148" t="n">
        <f aca="false">0.04*H365</f>
        <v>15.16</v>
      </c>
      <c r="G365" s="148" t="n">
        <f aca="false">0.03*H365</f>
        <v>11.37</v>
      </c>
      <c r="H365" s="148" t="n">
        <f aca="false">T365</f>
        <v>379</v>
      </c>
      <c r="I365" s="148" t="n">
        <f aca="false">0.6*C365</f>
        <v>243.318</v>
      </c>
      <c r="J365" s="25"/>
      <c r="K365" s="25"/>
      <c r="L365" s="25"/>
      <c r="M365" s="25"/>
      <c r="N365" s="25"/>
      <c r="O365" s="148" t="n">
        <v>10138</v>
      </c>
      <c r="P365" s="148" t="n">
        <v>10517</v>
      </c>
      <c r="Q365" s="25" t="s">
        <v>35</v>
      </c>
      <c r="R365" s="226"/>
      <c r="S365" s="148" t="n">
        <v>1</v>
      </c>
      <c r="T365" s="148" t="n">
        <f aca="false">P365-O365</f>
        <v>379</v>
      </c>
      <c r="U365" s="640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556.4</v>
      </c>
      <c r="D366" s="148"/>
      <c r="E366" s="148" t="n">
        <f aca="false">F366+G366</f>
        <v>36.4</v>
      </c>
      <c r="F366" s="148" t="n">
        <f aca="false">0.04*H366</f>
        <v>20.8</v>
      </c>
      <c r="G366" s="148" t="n">
        <f aca="false">0.03*H366</f>
        <v>15.6</v>
      </c>
      <c r="H366" s="148" t="n">
        <f aca="false">T366</f>
        <v>520</v>
      </c>
      <c r="I366" s="148" t="n">
        <f aca="false">0.6*C366</f>
        <v>333.84</v>
      </c>
      <c r="J366" s="25"/>
      <c r="K366" s="25"/>
      <c r="L366" s="25"/>
      <c r="M366" s="25"/>
      <c r="N366" s="25"/>
      <c r="O366" s="148" t="n">
        <v>16621</v>
      </c>
      <c r="P366" s="148" t="n">
        <v>17141</v>
      </c>
      <c r="Q366" s="25"/>
      <c r="R366" s="226"/>
      <c r="S366" s="148" t="n">
        <v>1</v>
      </c>
      <c r="T366" s="148" t="n">
        <f aca="false">(P366-O366)*S366</f>
        <v>520</v>
      </c>
      <c r="U366" s="640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95.23</v>
      </c>
      <c r="D367" s="148"/>
      <c r="E367" s="148" t="n">
        <f aca="false">F367+G367</f>
        <v>6.23</v>
      </c>
      <c r="F367" s="148" t="n">
        <f aca="false">0.04*H367</f>
        <v>3.56</v>
      </c>
      <c r="G367" s="148" t="n">
        <f aca="false">0.03*H367</f>
        <v>2.67</v>
      </c>
      <c r="H367" s="148" t="n">
        <f aca="false">T367</f>
        <v>89</v>
      </c>
      <c r="I367" s="148" t="n">
        <f aca="false">0.6*C367</f>
        <v>57.138</v>
      </c>
      <c r="J367" s="25"/>
      <c r="K367" s="25"/>
      <c r="L367" s="25"/>
      <c r="M367" s="25"/>
      <c r="N367" s="25" t="s">
        <v>583</v>
      </c>
      <c r="O367" s="149" t="n">
        <v>28099</v>
      </c>
      <c r="P367" s="149" t="n">
        <v>28188</v>
      </c>
      <c r="Q367" s="204"/>
      <c r="R367" s="276"/>
      <c r="S367" s="239" t="n">
        <v>1</v>
      </c>
      <c r="T367" s="148" t="n">
        <f aca="false">(P367-O367)*S367</f>
        <v>89</v>
      </c>
      <c r="U367" s="640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6" t="s">
        <v>587</v>
      </c>
      <c r="C369" s="148" t="n">
        <f aca="false">H369+E369</f>
        <v>17.12</v>
      </c>
      <c r="D369" s="148"/>
      <c r="E369" s="148" t="n">
        <f aca="false">F369+G369</f>
        <v>1.12</v>
      </c>
      <c r="F369" s="148" t="n">
        <f aca="false">0.04*H369</f>
        <v>0.64</v>
      </c>
      <c r="G369" s="148" t="n">
        <f aca="false">0.03*H369</f>
        <v>0.48</v>
      </c>
      <c r="H369" s="148" t="n">
        <f aca="false">T369</f>
        <v>16</v>
      </c>
      <c r="I369" s="148" t="n">
        <f aca="false">0.5*C369</f>
        <v>8.56</v>
      </c>
      <c r="J369" s="25"/>
      <c r="K369" s="25"/>
      <c r="L369" s="25"/>
      <c r="M369" s="25"/>
      <c r="N369" s="25"/>
      <c r="O369" s="148" t="n">
        <v>4906</v>
      </c>
      <c r="P369" s="148" t="n">
        <v>4922</v>
      </c>
      <c r="Q369" s="204"/>
      <c r="R369" s="276"/>
      <c r="S369" s="401" t="n">
        <v>1</v>
      </c>
      <c r="T369" s="148" t="n">
        <f aca="false">(P369-O369)*S369</f>
        <v>16</v>
      </c>
      <c r="U369" s="640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226.84</v>
      </c>
      <c r="D370" s="148"/>
      <c r="E370" s="148" t="n">
        <f aca="false">G370+F370</f>
        <v>14.84</v>
      </c>
      <c r="F370" s="148" t="n">
        <f aca="false">0.04*H370</f>
        <v>8.48</v>
      </c>
      <c r="G370" s="148" t="n">
        <f aca="false">0.03*H370</f>
        <v>6.36</v>
      </c>
      <c r="H370" s="148" t="n">
        <f aca="false">T370</f>
        <v>212</v>
      </c>
      <c r="I370" s="148" t="n">
        <f aca="false">0.6*C370</f>
        <v>136.104</v>
      </c>
      <c r="J370" s="25"/>
      <c r="K370" s="25"/>
      <c r="L370" s="25"/>
      <c r="M370" s="25"/>
      <c r="N370" s="25"/>
      <c r="O370" s="148" t="n">
        <v>34230</v>
      </c>
      <c r="P370" s="148" t="n">
        <v>34442</v>
      </c>
      <c r="Q370" s="237"/>
      <c r="R370" s="259"/>
      <c r="S370" s="239" t="n">
        <v>1</v>
      </c>
      <c r="T370" s="148" t="n">
        <f aca="false">(P370-O370)*S370</f>
        <v>212</v>
      </c>
      <c r="U370" s="640" t="n">
        <v>78402</v>
      </c>
      <c r="V370" s="153" t="s">
        <v>590</v>
      </c>
      <c r="W370" s="312" t="s">
        <v>245</v>
      </c>
      <c r="X370" s="144"/>
      <c r="Y370" s="144"/>
      <c r="Z370" s="144"/>
      <c r="AA370" s="144"/>
      <c r="AB370" s="144"/>
      <c r="AC370" s="144"/>
    </row>
    <row r="371" customFormat="false" ht="25.5" hidden="false" customHeight="false" outlineLevel="0" collapsed="false">
      <c r="A371" s="10"/>
      <c r="B371" s="236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1179</v>
      </c>
      <c r="W371" s="19" t="s">
        <v>245</v>
      </c>
      <c r="X371" s="9"/>
      <c r="Y371" s="9"/>
      <c r="Z371" s="9"/>
      <c r="AA371" s="9"/>
      <c r="AB371" s="9"/>
      <c r="AC371" s="9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4"/>
      <c r="R373" s="78"/>
      <c r="S373" s="32" t="n">
        <v>1</v>
      </c>
      <c r="T373" s="32" t="n">
        <f aca="false">(P373-O373)*S373</f>
        <v>197</v>
      </c>
      <c r="U373" s="41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137.83</v>
      </c>
      <c r="D374" s="148"/>
      <c r="E374" s="148" t="n">
        <f aca="false">F374+G374</f>
        <v>4.83</v>
      </c>
      <c r="F374" s="148" t="n">
        <f aca="false">0.04*H374</f>
        <v>2.76</v>
      </c>
      <c r="G374" s="148" t="n">
        <f aca="false">0.03*H374</f>
        <v>2.07</v>
      </c>
      <c r="H374" s="148" t="n">
        <f aca="false">T374</f>
        <v>69</v>
      </c>
      <c r="I374" s="148" t="n">
        <v>649</v>
      </c>
      <c r="J374" s="25"/>
      <c r="K374" s="25"/>
      <c r="L374" s="25"/>
      <c r="M374" s="25"/>
      <c r="N374" s="25"/>
      <c r="O374" s="148" t="n">
        <v>2252</v>
      </c>
      <c r="P374" s="148" t="n">
        <v>2321</v>
      </c>
      <c r="Q374" s="237"/>
      <c r="R374" s="259"/>
      <c r="S374" s="148" t="n">
        <v>1</v>
      </c>
      <c r="T374" s="148" t="n">
        <f aca="false">(P374-O374)*S374</f>
        <v>69</v>
      </c>
      <c r="U374" s="640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95.23</v>
      </c>
      <c r="D375" s="148"/>
      <c r="E375" s="148" t="n">
        <f aca="false">F375+G375</f>
        <v>6.23</v>
      </c>
      <c r="F375" s="148" t="n">
        <f aca="false">0.04*H375</f>
        <v>3.56</v>
      </c>
      <c r="G375" s="148" t="n">
        <f aca="false">0.03*H375</f>
        <v>2.67</v>
      </c>
      <c r="H375" s="148" t="n">
        <f aca="false">T375</f>
        <v>89</v>
      </c>
      <c r="I375" s="148" t="n">
        <f aca="false">0.6*C375</f>
        <v>57.138</v>
      </c>
      <c r="J375" s="25"/>
      <c r="K375" s="25"/>
      <c r="L375" s="25"/>
      <c r="M375" s="25"/>
      <c r="N375" s="25"/>
      <c r="O375" s="148" t="n">
        <v>16701</v>
      </c>
      <c r="P375" s="148" t="n">
        <v>16790</v>
      </c>
      <c r="Q375" s="237"/>
      <c r="R375" s="259"/>
      <c r="S375" s="148" t="n">
        <v>1</v>
      </c>
      <c r="T375" s="148" t="n">
        <f aca="false">(P375-O375)*S375</f>
        <v>89</v>
      </c>
      <c r="U375" s="640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2471.7</v>
      </c>
      <c r="D376" s="148"/>
      <c r="E376" s="148" t="n">
        <f aca="false">F376++G376</f>
        <v>161.7</v>
      </c>
      <c r="F376" s="148" t="n">
        <f aca="false">0.04*H376</f>
        <v>92.4</v>
      </c>
      <c r="G376" s="148" t="n">
        <f aca="false">0.03*H376</f>
        <v>69.3</v>
      </c>
      <c r="H376" s="148" t="n">
        <f aca="false">T376</f>
        <v>2310</v>
      </c>
      <c r="I376" s="148" t="n">
        <f aca="false">0.6*C376</f>
        <v>1483.02</v>
      </c>
      <c r="J376" s="25"/>
      <c r="K376" s="25"/>
      <c r="L376" s="25"/>
      <c r="M376" s="25"/>
      <c r="N376" s="25"/>
      <c r="O376" s="148" t="n">
        <v>405980</v>
      </c>
      <c r="P376" s="148" t="n">
        <v>408290</v>
      </c>
      <c r="Q376" s="204"/>
      <c r="R376" s="276"/>
      <c r="S376" s="239" t="n">
        <v>1</v>
      </c>
      <c r="T376" s="148" t="n">
        <f aca="false">(P376-O376)*S376</f>
        <v>2310</v>
      </c>
      <c r="U376" s="640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1601.79</v>
      </c>
      <c r="D377" s="148"/>
      <c r="E377" s="148" t="n">
        <f aca="false">G377+F377</f>
        <v>104.79</v>
      </c>
      <c r="F377" s="148" t="n">
        <f aca="false">0.04*H377</f>
        <v>59.88</v>
      </c>
      <c r="G377" s="148" t="n">
        <f aca="false">0.03*H377</f>
        <v>44.91</v>
      </c>
      <c r="H377" s="148" t="n">
        <f aca="false">T377</f>
        <v>1497</v>
      </c>
      <c r="I377" s="148" t="n">
        <f aca="false">0.6*C377</f>
        <v>961.074</v>
      </c>
      <c r="J377" s="25"/>
      <c r="K377" s="25"/>
      <c r="L377" s="25"/>
      <c r="M377" s="25"/>
      <c r="N377" s="25"/>
      <c r="O377" s="148" t="n">
        <v>189525</v>
      </c>
      <c r="P377" s="148" t="n">
        <v>191022</v>
      </c>
      <c r="Q377" s="237"/>
      <c r="R377" s="259"/>
      <c r="S377" s="239" t="n">
        <v>1</v>
      </c>
      <c r="T377" s="148" t="n">
        <f aca="false">(P377-O377)*S377</f>
        <v>1497</v>
      </c>
      <c r="U377" s="640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27944.99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234.33</v>
      </c>
      <c r="D615" s="190"/>
      <c r="E615" s="148" t="n">
        <f aca="false">F615+G615</f>
        <v>15.33</v>
      </c>
      <c r="F615" s="148" t="n">
        <f aca="false">0.04*H615</f>
        <v>8.76</v>
      </c>
      <c r="G615" s="148" t="n">
        <f aca="false">0.03*H615</f>
        <v>6.57</v>
      </c>
      <c r="H615" s="148" t="n">
        <f aca="false">T615</f>
        <v>219</v>
      </c>
      <c r="I615" s="148" t="n">
        <f aca="false">0.5*C615</f>
        <v>117.165</v>
      </c>
      <c r="J615" s="25"/>
      <c r="K615" s="25"/>
      <c r="L615" s="25"/>
      <c r="M615" s="25"/>
      <c r="N615" s="25"/>
      <c r="O615" s="449" t="n">
        <v>15809</v>
      </c>
      <c r="P615" s="449" t="n">
        <v>16028</v>
      </c>
      <c r="Q615" s="237"/>
      <c r="R615" s="259"/>
      <c r="S615" s="239" t="n">
        <v>1</v>
      </c>
      <c r="T615" s="148" t="n">
        <f aca="false">(P615-O615)*S615</f>
        <v>219</v>
      </c>
      <c r="U615" s="640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1180</v>
      </c>
      <c r="C616" s="148" t="n">
        <f aca="false">H616+E616</f>
        <v>480.43</v>
      </c>
      <c r="D616" s="148"/>
      <c r="E616" s="148" t="n">
        <f aca="false">F616+G616</f>
        <v>31.43</v>
      </c>
      <c r="F616" s="148" t="n">
        <f aca="false">0.04*H616</f>
        <v>17.96</v>
      </c>
      <c r="G616" s="148" t="n">
        <f aca="false">0.03*H616</f>
        <v>13.47</v>
      </c>
      <c r="H616" s="148" t="n">
        <f aca="false">T616</f>
        <v>449</v>
      </c>
      <c r="I616" s="148" t="n">
        <f aca="false">0.5*C616</f>
        <v>240.215</v>
      </c>
      <c r="J616" s="25"/>
      <c r="K616" s="25"/>
      <c r="L616" s="25"/>
      <c r="M616" s="25"/>
      <c r="N616" s="25"/>
      <c r="O616" s="449" t="n">
        <v>46181</v>
      </c>
      <c r="P616" s="449" t="n">
        <v>46630</v>
      </c>
      <c r="Q616" s="25"/>
      <c r="R616" s="226"/>
      <c r="S616" s="239" t="n">
        <v>1</v>
      </c>
      <c r="T616" s="148" t="n">
        <f aca="false">(P616-O616)*S616</f>
        <v>449</v>
      </c>
      <c r="U616" s="640" t="n">
        <v>5521045</v>
      </c>
      <c r="V616" s="153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385.2</v>
      </c>
      <c r="D617" s="149"/>
      <c r="E617" s="148" t="n">
        <f aca="false">F617+G617</f>
        <v>25.2</v>
      </c>
      <c r="F617" s="148" t="n">
        <f aca="false">0.04*H617</f>
        <v>14.4</v>
      </c>
      <c r="G617" s="148" t="n">
        <f aca="false">0.03*H617</f>
        <v>10.8</v>
      </c>
      <c r="H617" s="148" t="n">
        <f aca="false">T617</f>
        <v>360</v>
      </c>
      <c r="I617" s="148" t="n">
        <f aca="false">0.5*C617</f>
        <v>192.6</v>
      </c>
      <c r="J617" s="25"/>
      <c r="K617" s="25"/>
      <c r="L617" s="25"/>
      <c r="M617" s="25"/>
      <c r="N617" s="25"/>
      <c r="O617" s="449" t="n">
        <v>38097</v>
      </c>
      <c r="P617" s="449" t="n">
        <v>38457</v>
      </c>
      <c r="Q617" s="204"/>
      <c r="R617" s="514"/>
      <c r="S617" s="239" t="n">
        <v>1</v>
      </c>
      <c r="T617" s="148" t="n">
        <f aca="false">(P617-O617)*S617</f>
        <v>360</v>
      </c>
      <c r="U617" s="640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771.47</v>
      </c>
      <c r="D618" s="149"/>
      <c r="E618" s="148" t="n">
        <f aca="false">F618+G618</f>
        <v>50.47</v>
      </c>
      <c r="F618" s="148" t="n">
        <f aca="false">0.04*H618</f>
        <v>28.84</v>
      </c>
      <c r="G618" s="148" t="n">
        <f aca="false">0.03*H618</f>
        <v>21.63</v>
      </c>
      <c r="H618" s="148" t="n">
        <f aca="false">T618</f>
        <v>721</v>
      </c>
      <c r="I618" s="148" t="n">
        <f aca="false">0.5*C618</f>
        <v>385.735</v>
      </c>
      <c r="J618" s="25"/>
      <c r="K618" s="25"/>
      <c r="L618" s="25"/>
      <c r="M618" s="25"/>
      <c r="N618" s="25"/>
      <c r="O618" s="449" t="n">
        <v>48251</v>
      </c>
      <c r="P618" s="449" t="n">
        <v>48972</v>
      </c>
      <c r="Q618" s="204"/>
      <c r="R618" s="514"/>
      <c r="S618" s="239" t="n">
        <v>1</v>
      </c>
      <c r="T618" s="148" t="n">
        <f aca="false">(P618-O618)*S618</f>
        <v>721</v>
      </c>
      <c r="U618" s="640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416.23</v>
      </c>
      <c r="D619" s="190"/>
      <c r="E619" s="148" t="n">
        <f aca="false">F619+G619</f>
        <v>27.23</v>
      </c>
      <c r="F619" s="148" t="n">
        <f aca="false">0.04*H619</f>
        <v>15.56</v>
      </c>
      <c r="G619" s="148" t="n">
        <f aca="false">0.03*H619</f>
        <v>11.67</v>
      </c>
      <c r="H619" s="148" t="n">
        <f aca="false">T619</f>
        <v>389</v>
      </c>
      <c r="I619" s="148" t="n">
        <f aca="false">0.5*C619</f>
        <v>208.115</v>
      </c>
      <c r="J619" s="25"/>
      <c r="K619" s="25"/>
      <c r="L619" s="25"/>
      <c r="M619" s="25"/>
      <c r="N619" s="25"/>
      <c r="O619" s="449" t="n">
        <v>70246</v>
      </c>
      <c r="P619" s="449" t="n">
        <v>70635</v>
      </c>
      <c r="Q619" s="204"/>
      <c r="R619" s="514"/>
      <c r="S619" s="239" t="n">
        <v>1</v>
      </c>
      <c r="T619" s="148" t="n">
        <f aca="false">(P619-O619)*S619</f>
        <v>389</v>
      </c>
      <c r="U619" s="640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194.74</v>
      </c>
      <c r="D620" s="149"/>
      <c r="E620" s="148" t="n">
        <f aca="false">F620+G620</f>
        <v>12.74</v>
      </c>
      <c r="F620" s="148" t="n">
        <f aca="false">0.04*H620</f>
        <v>7.28</v>
      </c>
      <c r="G620" s="148" t="n">
        <f aca="false">0.03*H620</f>
        <v>5.46</v>
      </c>
      <c r="H620" s="148" t="n">
        <f aca="false">T620</f>
        <v>182</v>
      </c>
      <c r="I620" s="148" t="n">
        <f aca="false">0.5*C620</f>
        <v>97.37</v>
      </c>
      <c r="J620" s="25"/>
      <c r="K620" s="25"/>
      <c r="L620" s="25"/>
      <c r="M620" s="25"/>
      <c r="N620" s="25"/>
      <c r="O620" s="449" t="n">
        <v>39798</v>
      </c>
      <c r="P620" s="449" t="n">
        <v>39980</v>
      </c>
      <c r="Q620" s="204"/>
      <c r="R620" s="514"/>
      <c r="S620" s="239" t="n">
        <v>1</v>
      </c>
      <c r="T620" s="148" t="n">
        <f aca="false">(P620-O620)*S620</f>
        <v>182</v>
      </c>
      <c r="U620" s="640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288.9</v>
      </c>
      <c r="D621" s="149"/>
      <c r="E621" s="148" t="n">
        <f aca="false">F621+G621</f>
        <v>18.9</v>
      </c>
      <c r="F621" s="148" t="n">
        <f aca="false">0.04*H621</f>
        <v>10.8</v>
      </c>
      <c r="G621" s="148" t="n">
        <f aca="false">0.03*H621</f>
        <v>8.1</v>
      </c>
      <c r="H621" s="148" t="n">
        <f aca="false">T621</f>
        <v>270</v>
      </c>
      <c r="I621" s="148" t="n">
        <f aca="false">0.5*C621</f>
        <v>144.45</v>
      </c>
      <c r="J621" s="25"/>
      <c r="K621" s="25"/>
      <c r="L621" s="25"/>
      <c r="M621" s="25"/>
      <c r="N621" s="25"/>
      <c r="O621" s="449" t="n">
        <v>50673</v>
      </c>
      <c r="P621" s="449" t="n">
        <v>50943</v>
      </c>
      <c r="Q621" s="204"/>
      <c r="R621" s="514"/>
      <c r="S621" s="239" t="n">
        <v>1</v>
      </c>
      <c r="T621" s="148" t="n">
        <f aca="false">(P621-O621)*S621</f>
        <v>270</v>
      </c>
      <c r="U621" s="640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329.56</v>
      </c>
      <c r="D622" s="149"/>
      <c r="E622" s="148" t="n">
        <f aca="false">F622+G622</f>
        <v>21.56</v>
      </c>
      <c r="F622" s="148" t="n">
        <f aca="false">0.04*H622</f>
        <v>12.32</v>
      </c>
      <c r="G622" s="148" t="n">
        <f aca="false">0.03*H622</f>
        <v>9.24</v>
      </c>
      <c r="H622" s="148" t="n">
        <f aca="false">T622</f>
        <v>308</v>
      </c>
      <c r="I622" s="148" t="n">
        <f aca="false">0.5*C622</f>
        <v>164.78</v>
      </c>
      <c r="J622" s="25"/>
      <c r="K622" s="25"/>
      <c r="L622" s="25"/>
      <c r="M622" s="25"/>
      <c r="N622" s="25"/>
      <c r="O622" s="449" t="n">
        <v>90776</v>
      </c>
      <c r="P622" s="449" t="n">
        <v>91084</v>
      </c>
      <c r="Q622" s="204"/>
      <c r="R622" s="514"/>
      <c r="S622" s="239" t="n">
        <v>1</v>
      </c>
      <c r="T622" s="148" t="n">
        <f aca="false">(P622-O622)*S622</f>
        <v>308</v>
      </c>
      <c r="U622" s="640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923.41</v>
      </c>
      <c r="D623" s="149"/>
      <c r="E623" s="148" t="n">
        <f aca="false">F623+G623</f>
        <v>60.41</v>
      </c>
      <c r="F623" s="148" t="n">
        <f aca="false">0.04*H623</f>
        <v>34.52</v>
      </c>
      <c r="G623" s="148" t="n">
        <f aca="false">0.03*H623</f>
        <v>25.89</v>
      </c>
      <c r="H623" s="148" t="n">
        <f aca="false">T623</f>
        <v>863</v>
      </c>
      <c r="I623" s="148" t="n">
        <f aca="false">0.5*C623</f>
        <v>461.705</v>
      </c>
      <c r="J623" s="25"/>
      <c r="K623" s="25"/>
      <c r="L623" s="25"/>
      <c r="M623" s="25"/>
      <c r="N623" s="25"/>
      <c r="O623" s="449" t="n">
        <v>48253</v>
      </c>
      <c r="P623" s="449" t="n">
        <v>49116</v>
      </c>
      <c r="Q623" s="237"/>
      <c r="R623" s="238"/>
      <c r="S623" s="239" t="n">
        <v>1</v>
      </c>
      <c r="T623" s="148" t="n">
        <f aca="false">(P623-O623)*S623</f>
        <v>863</v>
      </c>
      <c r="U623" s="640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11182.57</v>
      </c>
      <c r="D624" s="149"/>
      <c r="E624" s="148" t="n">
        <f aca="false">F624+G624</f>
        <v>731.57</v>
      </c>
      <c r="F624" s="148" t="n">
        <f aca="false">0.04*H624</f>
        <v>418.04</v>
      </c>
      <c r="G624" s="148" t="n">
        <f aca="false">0.03*H624</f>
        <v>313.53</v>
      </c>
      <c r="H624" s="148" t="n">
        <f aca="false">T624</f>
        <v>10451</v>
      </c>
      <c r="I624" s="148" t="n">
        <f aca="false">0.5*C624</f>
        <v>5591.285</v>
      </c>
      <c r="J624" s="25"/>
      <c r="K624" s="25"/>
      <c r="L624" s="25"/>
      <c r="M624" s="25"/>
      <c r="N624" s="25"/>
      <c r="O624" s="449" t="n">
        <v>321141</v>
      </c>
      <c r="P624" s="449" t="n">
        <v>331592</v>
      </c>
      <c r="Q624" s="237"/>
      <c r="R624" s="238"/>
      <c r="S624" s="239" t="n">
        <v>1</v>
      </c>
      <c r="T624" s="148" t="n">
        <f aca="false">(P624-O624)*S624</f>
        <v>10451</v>
      </c>
      <c r="U624" s="640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10"/>
      <c r="C625" s="148" t="n">
        <f aca="false">H625+E625</f>
        <v>1658.5</v>
      </c>
      <c r="D625" s="190"/>
      <c r="E625" s="148" t="n">
        <f aca="false">F625+G625</f>
        <v>108.5</v>
      </c>
      <c r="F625" s="148" t="n">
        <f aca="false">0.04*H625</f>
        <v>62</v>
      </c>
      <c r="G625" s="148" t="n">
        <f aca="false">0.03*H625</f>
        <v>46.5</v>
      </c>
      <c r="H625" s="148" t="n">
        <f aca="false">T625</f>
        <v>1550</v>
      </c>
      <c r="I625" s="148" t="n">
        <f aca="false">0.5*C625</f>
        <v>829.25</v>
      </c>
      <c r="J625" s="226"/>
      <c r="K625" s="226"/>
      <c r="L625" s="226"/>
      <c r="M625" s="226"/>
      <c r="N625" s="226"/>
      <c r="O625" s="482" t="n">
        <v>2187</v>
      </c>
      <c r="P625" s="482" t="n">
        <v>3737</v>
      </c>
      <c r="Q625" s="276"/>
      <c r="R625" s="276"/>
      <c r="S625" s="149" t="n">
        <v>1</v>
      </c>
      <c r="T625" s="148" t="n">
        <f aca="false">(P625-O625)*S625</f>
        <v>1550</v>
      </c>
      <c r="U625" s="668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7.49</v>
      </c>
      <c r="D626" s="190"/>
      <c r="E626" s="148" t="n">
        <f aca="false">F626+G626</f>
        <v>0.49</v>
      </c>
      <c r="F626" s="148" t="n">
        <f aca="false">0.04*H626</f>
        <v>0.28</v>
      </c>
      <c r="G626" s="148" t="n">
        <f aca="false">0.03*H626</f>
        <v>0.21</v>
      </c>
      <c r="H626" s="148" t="n">
        <f aca="false">T626</f>
        <v>7</v>
      </c>
      <c r="I626" s="148" t="n">
        <f aca="false">0.5*C626</f>
        <v>3.745</v>
      </c>
      <c r="J626" s="226"/>
      <c r="K626" s="226"/>
      <c r="L626" s="226"/>
      <c r="M626" s="226"/>
      <c r="N626" s="226"/>
      <c r="O626" s="482" t="n">
        <v>338</v>
      </c>
      <c r="P626" s="482" t="n">
        <v>345</v>
      </c>
      <c r="Q626" s="276"/>
      <c r="R626" s="276"/>
      <c r="S626" s="149" t="n">
        <v>1</v>
      </c>
      <c r="T626" s="148" t="n">
        <f aca="false">(P626-O626)*S626</f>
        <v>7</v>
      </c>
      <c r="U626" s="640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352.03</v>
      </c>
      <c r="D627" s="149"/>
      <c r="E627" s="148" t="n">
        <f aca="false">F627+G627</f>
        <v>23.03</v>
      </c>
      <c r="F627" s="148" t="n">
        <f aca="false">0.04*H627</f>
        <v>13.16</v>
      </c>
      <c r="G627" s="148" t="n">
        <f aca="false">0.03*H627</f>
        <v>9.87</v>
      </c>
      <c r="H627" s="148" t="n">
        <f aca="false">T627</f>
        <v>329</v>
      </c>
      <c r="I627" s="148" t="n">
        <f aca="false">0.5*C627</f>
        <v>176.015</v>
      </c>
      <c r="J627" s="226"/>
      <c r="K627" s="226"/>
      <c r="L627" s="226"/>
      <c r="M627" s="226"/>
      <c r="N627" s="226"/>
      <c r="O627" s="482" t="n">
        <v>28981</v>
      </c>
      <c r="P627" s="482" t="n">
        <v>29310</v>
      </c>
      <c r="Q627" s="276"/>
      <c r="R627" s="276"/>
      <c r="S627" s="239" t="n">
        <v>1</v>
      </c>
      <c r="T627" s="148" t="n">
        <f aca="false">(P627-O627)*S627</f>
        <v>329</v>
      </c>
      <c r="U627" s="640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329.56</v>
      </c>
      <c r="D628" s="149"/>
      <c r="E628" s="148" t="n">
        <f aca="false">F628+G628</f>
        <v>21.56</v>
      </c>
      <c r="F628" s="148" t="n">
        <f aca="false">0.04*H628</f>
        <v>12.32</v>
      </c>
      <c r="G628" s="148" t="n">
        <f aca="false">0.03*H628</f>
        <v>9.24</v>
      </c>
      <c r="H628" s="148" t="n">
        <f aca="false">T628</f>
        <v>308</v>
      </c>
      <c r="I628" s="148" t="n">
        <f aca="false">0.5*C628</f>
        <v>164.78</v>
      </c>
      <c r="J628" s="226"/>
      <c r="K628" s="226"/>
      <c r="L628" s="226"/>
      <c r="M628" s="226"/>
      <c r="N628" s="226"/>
      <c r="O628" s="482" t="n">
        <v>39000</v>
      </c>
      <c r="P628" s="482" t="n">
        <v>39308</v>
      </c>
      <c r="Q628" s="276"/>
      <c r="R628" s="276"/>
      <c r="S628" s="239" t="n">
        <v>1</v>
      </c>
      <c r="T628" s="148" t="n">
        <f aca="false">(P628-O628)*S628</f>
        <v>308</v>
      </c>
      <c r="U628" s="640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608.83</v>
      </c>
      <c r="D629" s="149"/>
      <c r="E629" s="148" t="n">
        <f aca="false">F629+G629</f>
        <v>39.83</v>
      </c>
      <c r="F629" s="148" t="n">
        <f aca="false">0.04*H629</f>
        <v>22.76</v>
      </c>
      <c r="G629" s="148" t="n">
        <f aca="false">0.03*H629</f>
        <v>17.07</v>
      </c>
      <c r="H629" s="148" t="n">
        <f aca="false">T629</f>
        <v>569</v>
      </c>
      <c r="I629" s="148" t="n">
        <f aca="false">0.5*C629</f>
        <v>304.415</v>
      </c>
      <c r="J629" s="226"/>
      <c r="K629" s="226"/>
      <c r="L629" s="226"/>
      <c r="M629" s="226"/>
      <c r="N629" s="226"/>
      <c r="O629" s="482" t="n">
        <v>35175</v>
      </c>
      <c r="P629" s="482" t="n">
        <v>35744</v>
      </c>
      <c r="Q629" s="276"/>
      <c r="R629" s="276"/>
      <c r="S629" s="239" t="n">
        <v>1</v>
      </c>
      <c r="T629" s="148" t="n">
        <f aca="false">(P629-O629)*S629</f>
        <v>569</v>
      </c>
      <c r="U629" s="640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289.97</v>
      </c>
      <c r="D630" s="149"/>
      <c r="E630" s="148" t="n">
        <f aca="false">F630+G630</f>
        <v>18.97</v>
      </c>
      <c r="F630" s="148" t="n">
        <f aca="false">0.04*H630</f>
        <v>10.84</v>
      </c>
      <c r="G630" s="148" t="n">
        <f aca="false">0.03*H630</f>
        <v>8.13</v>
      </c>
      <c r="H630" s="148" t="n">
        <f aca="false">T630</f>
        <v>271</v>
      </c>
      <c r="I630" s="148" t="n">
        <f aca="false">0.5*C630</f>
        <v>144.985</v>
      </c>
      <c r="J630" s="226"/>
      <c r="K630" s="226"/>
      <c r="L630" s="226"/>
      <c r="M630" s="226"/>
      <c r="N630" s="226"/>
      <c r="O630" s="482" t="n">
        <v>23901</v>
      </c>
      <c r="P630" s="482" t="n">
        <v>24172</v>
      </c>
      <c r="Q630" s="276"/>
      <c r="R630" s="276"/>
      <c r="S630" s="239" t="n">
        <v>1</v>
      </c>
      <c r="T630" s="148" t="n">
        <f aca="false">(P630-O630)*S630</f>
        <v>271</v>
      </c>
      <c r="U630" s="640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358.45</v>
      </c>
      <c r="D631" s="149"/>
      <c r="E631" s="148" t="n">
        <f aca="false">F631+G631</f>
        <v>23.45</v>
      </c>
      <c r="F631" s="148" t="n">
        <f aca="false">0.04*H631</f>
        <v>13.4</v>
      </c>
      <c r="G631" s="148" t="n">
        <f aca="false">0.03*H631</f>
        <v>10.05</v>
      </c>
      <c r="H631" s="148" t="n">
        <f aca="false">T631</f>
        <v>335</v>
      </c>
      <c r="I631" s="148" t="n">
        <f aca="false">0.5*C631</f>
        <v>179.225</v>
      </c>
      <c r="J631" s="226"/>
      <c r="K631" s="226"/>
      <c r="L631" s="226"/>
      <c r="M631" s="226"/>
      <c r="N631" s="226"/>
      <c r="O631" s="482" t="n">
        <v>26649</v>
      </c>
      <c r="P631" s="482" t="n">
        <v>26984</v>
      </c>
      <c r="Q631" s="276"/>
      <c r="R631" s="276"/>
      <c r="S631" s="239" t="n">
        <v>1</v>
      </c>
      <c r="T631" s="148" t="n">
        <f aca="false">(P631-O631)*S631</f>
        <v>335</v>
      </c>
      <c r="U631" s="640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403.39</v>
      </c>
      <c r="D632" s="149"/>
      <c r="E632" s="148" t="n">
        <f aca="false">F632+G632</f>
        <v>26.39</v>
      </c>
      <c r="F632" s="148" t="n">
        <f aca="false">0.04*H632</f>
        <v>15.08</v>
      </c>
      <c r="G632" s="148" t="n">
        <f aca="false">0.03*H632</f>
        <v>11.31</v>
      </c>
      <c r="H632" s="148" t="n">
        <f aca="false">T632</f>
        <v>377</v>
      </c>
      <c r="I632" s="148" t="n">
        <f aca="false">0.5*C632</f>
        <v>201.695</v>
      </c>
      <c r="J632" s="226"/>
      <c r="K632" s="226"/>
      <c r="L632" s="226"/>
      <c r="M632" s="226"/>
      <c r="N632" s="226"/>
      <c r="O632" s="482" t="n">
        <v>24134</v>
      </c>
      <c r="P632" s="482" t="n">
        <v>24511</v>
      </c>
      <c r="Q632" s="276"/>
      <c r="R632" s="276"/>
      <c r="S632" s="239" t="n">
        <v>1</v>
      </c>
      <c r="T632" s="148" t="n">
        <f aca="false">(P632-O632)*S632</f>
        <v>377</v>
      </c>
      <c r="U632" s="640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460.1</v>
      </c>
      <c r="D633" s="149"/>
      <c r="E633" s="148" t="n">
        <f aca="false">F633+G633</f>
        <v>30.1</v>
      </c>
      <c r="F633" s="148" t="n">
        <f aca="false">0.04*H633</f>
        <v>17.2</v>
      </c>
      <c r="G633" s="148" t="n">
        <f aca="false">0.03*H633</f>
        <v>12.9</v>
      </c>
      <c r="H633" s="148" t="n">
        <f aca="false">T633</f>
        <v>430</v>
      </c>
      <c r="I633" s="148" t="n">
        <f aca="false">0.5*C633</f>
        <v>230.05</v>
      </c>
      <c r="J633" s="226"/>
      <c r="K633" s="226"/>
      <c r="L633" s="226"/>
      <c r="M633" s="226"/>
      <c r="N633" s="226"/>
      <c r="O633" s="482" t="n">
        <v>63843</v>
      </c>
      <c r="P633" s="482" t="n">
        <v>64273</v>
      </c>
      <c r="Q633" s="276"/>
      <c r="R633" s="276"/>
      <c r="S633" s="239" t="n">
        <v>1</v>
      </c>
      <c r="T633" s="148" t="n">
        <f aca="false">(P633-O633)*S633</f>
        <v>430</v>
      </c>
      <c r="U633" s="640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187.25</v>
      </c>
      <c r="D634" s="149"/>
      <c r="E634" s="148" t="n">
        <f aca="false">F634+G634</f>
        <v>12.25</v>
      </c>
      <c r="F634" s="148" t="n">
        <f aca="false">0.04*H634</f>
        <v>7</v>
      </c>
      <c r="G634" s="148" t="n">
        <f aca="false">0.03*H634</f>
        <v>5.25</v>
      </c>
      <c r="H634" s="148" t="n">
        <f aca="false">T634</f>
        <v>175</v>
      </c>
      <c r="I634" s="148" t="n">
        <f aca="false">0.5*C634</f>
        <v>93.625</v>
      </c>
      <c r="J634" s="226"/>
      <c r="K634" s="226"/>
      <c r="L634" s="226"/>
      <c r="M634" s="226"/>
      <c r="N634" s="226"/>
      <c r="O634" s="482" t="n">
        <v>15421</v>
      </c>
      <c r="P634" s="482" t="n">
        <v>15596</v>
      </c>
      <c r="Q634" s="276"/>
      <c r="R634" s="276"/>
      <c r="S634" s="239" t="n">
        <v>1</v>
      </c>
      <c r="T634" s="148" t="n">
        <f aca="false">(P634-O634)*S634</f>
        <v>175</v>
      </c>
      <c r="U634" s="640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47" t="s">
        <v>677</v>
      </c>
      <c r="C635" s="148" t="n">
        <f aca="false">H635+E635</f>
        <v>562.82</v>
      </c>
      <c r="D635" s="185"/>
      <c r="E635" s="148" t="n">
        <f aca="false">F635+G635</f>
        <v>36.82</v>
      </c>
      <c r="F635" s="148" t="n">
        <f aca="false">0.04*H635</f>
        <v>21.04</v>
      </c>
      <c r="G635" s="148" t="n">
        <f aca="false">0.03*H635</f>
        <v>15.78</v>
      </c>
      <c r="H635" s="148" t="n">
        <f aca="false">T635</f>
        <v>526</v>
      </c>
      <c r="I635" s="148" t="n">
        <f aca="false">0.5*C635</f>
        <v>281.41</v>
      </c>
      <c r="J635" s="162"/>
      <c r="K635" s="25"/>
      <c r="L635" s="25"/>
      <c r="M635" s="25"/>
      <c r="N635" s="25"/>
      <c r="O635" s="648" t="n">
        <v>51370</v>
      </c>
      <c r="P635" s="648" t="n">
        <v>51896</v>
      </c>
      <c r="Q635" s="204"/>
      <c r="R635" s="649"/>
      <c r="S635" s="239" t="n">
        <v>1</v>
      </c>
      <c r="T635" s="148" t="n">
        <f aca="false">(P635-O635)*S635</f>
        <v>526</v>
      </c>
      <c r="U635" s="640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640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57.78</v>
      </c>
      <c r="D637" s="149"/>
      <c r="E637" s="148" t="n">
        <f aca="false">F637+G637</f>
        <v>3.78</v>
      </c>
      <c r="F637" s="148" t="n">
        <f aca="false">0.04*H637</f>
        <v>2.16</v>
      </c>
      <c r="G637" s="148" t="n">
        <f aca="false">0.03*H637</f>
        <v>1.62</v>
      </c>
      <c r="H637" s="148" t="n">
        <f aca="false">T637</f>
        <v>54</v>
      </c>
      <c r="I637" s="148" t="n">
        <f aca="false">0.5*C637</f>
        <v>28.89</v>
      </c>
      <c r="J637" s="226"/>
      <c r="K637" s="226"/>
      <c r="L637" s="226"/>
      <c r="M637" s="226"/>
      <c r="N637" s="226"/>
      <c r="O637" s="482" t="n">
        <v>964</v>
      </c>
      <c r="P637" s="482" t="n">
        <v>1018</v>
      </c>
      <c r="Q637" s="276"/>
      <c r="R637" s="276"/>
      <c r="S637" s="239" t="n">
        <v>1</v>
      </c>
      <c r="T637" s="148" t="n">
        <f aca="false">(P637-O637)*S637</f>
        <v>54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446.19</v>
      </c>
      <c r="D638" s="149"/>
      <c r="E638" s="148" t="n">
        <f aca="false">F638+G638</f>
        <v>29.19</v>
      </c>
      <c r="F638" s="148" t="n">
        <f aca="false">0.04*H638</f>
        <v>16.68</v>
      </c>
      <c r="G638" s="148" t="n">
        <f aca="false">0.03*H638</f>
        <v>12.51</v>
      </c>
      <c r="H638" s="148" t="n">
        <f aca="false">T638</f>
        <v>417</v>
      </c>
      <c r="I638" s="148" t="n">
        <f aca="false">0.5*C638</f>
        <v>223.095</v>
      </c>
      <c r="J638" s="226"/>
      <c r="K638" s="226"/>
      <c r="L638" s="226"/>
      <c r="M638" s="226"/>
      <c r="N638" s="226"/>
      <c r="O638" s="482" t="n">
        <v>11383</v>
      </c>
      <c r="P638" s="482" t="n">
        <v>11800</v>
      </c>
      <c r="Q638" s="276"/>
      <c r="R638" s="276"/>
      <c r="S638" s="239" t="n">
        <v>1</v>
      </c>
      <c r="T638" s="148" t="n">
        <f aca="false">(P638-O638)*S638</f>
        <v>417</v>
      </c>
      <c r="U638" s="640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610.97</v>
      </c>
      <c r="D639" s="149"/>
      <c r="E639" s="148" t="n">
        <f aca="false">F639+G639</f>
        <v>39.97</v>
      </c>
      <c r="F639" s="148" t="n">
        <f aca="false">0.04*H639</f>
        <v>22.84</v>
      </c>
      <c r="G639" s="148" t="n">
        <f aca="false">0.03*H639</f>
        <v>17.13</v>
      </c>
      <c r="H639" s="148" t="n">
        <f aca="false">T639</f>
        <v>571</v>
      </c>
      <c r="I639" s="148" t="n">
        <f aca="false">0.5*C639</f>
        <v>305.485</v>
      </c>
      <c r="J639" s="226"/>
      <c r="K639" s="226"/>
      <c r="L639" s="226"/>
      <c r="M639" s="226"/>
      <c r="N639" s="226"/>
      <c r="O639" s="482" t="n">
        <v>110996</v>
      </c>
      <c r="P639" s="482" t="n">
        <v>111567</v>
      </c>
      <c r="Q639" s="276"/>
      <c r="R639" s="276"/>
      <c r="S639" s="239" t="n">
        <v>1</v>
      </c>
      <c r="T639" s="148" t="n">
        <f aca="false">(P639-O639)*S639</f>
        <v>571</v>
      </c>
      <c r="U639" s="640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2039.42</v>
      </c>
      <c r="D640" s="149"/>
      <c r="E640" s="148" t="n">
        <f aca="false">F640+G640</f>
        <v>133.42</v>
      </c>
      <c r="F640" s="148" t="n">
        <f aca="false">0.04*H640</f>
        <v>76.24</v>
      </c>
      <c r="G640" s="148" t="n">
        <f aca="false">0.03*H640</f>
        <v>57.18</v>
      </c>
      <c r="H640" s="148" t="n">
        <f aca="false">T640</f>
        <v>1906</v>
      </c>
      <c r="I640" s="148" t="n">
        <f aca="false">0.5*C640</f>
        <v>1019.71</v>
      </c>
      <c r="J640" s="226"/>
      <c r="K640" s="226"/>
      <c r="L640" s="226"/>
      <c r="M640" s="226"/>
      <c r="N640" s="226"/>
      <c r="O640" s="482" t="n">
        <v>261668</v>
      </c>
      <c r="P640" s="482" t="n">
        <v>263574</v>
      </c>
      <c r="Q640" s="276"/>
      <c r="R640" s="276"/>
      <c r="S640" s="239" t="n">
        <v>1</v>
      </c>
      <c r="T640" s="148" t="n">
        <f aca="false">(P640-O640)*S640</f>
        <v>1906</v>
      </c>
      <c r="U640" s="640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 t="s">
        <v>911</v>
      </c>
      <c r="C641" s="148" t="n">
        <f aca="false">H641+E641</f>
        <v>1587.88</v>
      </c>
      <c r="D641" s="497"/>
      <c r="E641" s="148" t="n">
        <f aca="false">F641+G641</f>
        <v>103.88</v>
      </c>
      <c r="F641" s="148" t="n">
        <f aca="false">0.04*H641</f>
        <v>59.36</v>
      </c>
      <c r="G641" s="148" t="n">
        <f aca="false">0.03*H641</f>
        <v>44.52</v>
      </c>
      <c r="H641" s="148" t="n">
        <f aca="false">T641</f>
        <v>1484</v>
      </c>
      <c r="I641" s="148" t="n">
        <f aca="false">0.5*C641</f>
        <v>793.94</v>
      </c>
      <c r="J641" s="226"/>
      <c r="K641" s="226"/>
      <c r="L641" s="226"/>
      <c r="M641" s="226"/>
      <c r="N641" s="226"/>
      <c r="O641" s="482" t="n">
        <v>73340</v>
      </c>
      <c r="P641" s="482" t="n">
        <v>74824</v>
      </c>
      <c r="Q641" s="276"/>
      <c r="R641" s="276"/>
      <c r="S641" s="239" t="n">
        <v>1</v>
      </c>
      <c r="T641" s="148" t="n">
        <f aca="false">(P641-O641)*S641</f>
        <v>1484</v>
      </c>
      <c r="U641" s="640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496.48</v>
      </c>
      <c r="D642" s="190"/>
      <c r="E642" s="148" t="n">
        <f aca="false">F642+G642</f>
        <v>32.48</v>
      </c>
      <c r="F642" s="148" t="n">
        <f aca="false">0.04*H642</f>
        <v>18.56</v>
      </c>
      <c r="G642" s="148" t="n">
        <f aca="false">0.03*H642</f>
        <v>13.92</v>
      </c>
      <c r="H642" s="148" t="n">
        <f aca="false">T642</f>
        <v>464</v>
      </c>
      <c r="I642" s="148" t="n">
        <f aca="false">0.5*C642</f>
        <v>248.24</v>
      </c>
      <c r="J642" s="226"/>
      <c r="K642" s="226"/>
      <c r="L642" s="226"/>
      <c r="M642" s="226"/>
      <c r="N642" s="226"/>
      <c r="O642" s="482" t="n">
        <v>5158</v>
      </c>
      <c r="P642" s="482" t="n">
        <v>5622</v>
      </c>
      <c r="Q642" s="276"/>
      <c r="R642" s="276"/>
      <c r="S642" s="149" t="n">
        <v>1</v>
      </c>
      <c r="T642" s="148" t="n">
        <f aca="false">(P642-O642)*S642</f>
        <v>464</v>
      </c>
      <c r="U642" s="640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52.43</v>
      </c>
      <c r="D643" s="190"/>
      <c r="E643" s="148" t="n">
        <f aca="false">F643+G643</f>
        <v>3.43</v>
      </c>
      <c r="F643" s="148" t="n">
        <f aca="false">0.04*H643</f>
        <v>1.96</v>
      </c>
      <c r="G643" s="148" t="n">
        <f aca="false">0.03*H643</f>
        <v>1.47</v>
      </c>
      <c r="H643" s="148" t="n">
        <f aca="false">T643</f>
        <v>49</v>
      </c>
      <c r="I643" s="148" t="n">
        <f aca="false">0.5*C643</f>
        <v>26.215</v>
      </c>
      <c r="J643" s="226"/>
      <c r="K643" s="226"/>
      <c r="L643" s="226"/>
      <c r="M643" s="226"/>
      <c r="N643" s="226"/>
      <c r="O643" s="482" t="n">
        <v>13957</v>
      </c>
      <c r="P643" s="482" t="n">
        <v>14006</v>
      </c>
      <c r="Q643" s="276"/>
      <c r="R643" s="276"/>
      <c r="S643" s="149" t="n">
        <v>1</v>
      </c>
      <c r="T643" s="148" t="n">
        <f aca="false">(P643-O643)*S643</f>
        <v>49</v>
      </c>
      <c r="U643" s="640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515"/>
      <c r="C644" s="326"/>
      <c r="D644" s="326"/>
      <c r="E644" s="326"/>
      <c r="F644" s="326"/>
      <c r="G644" s="326"/>
      <c r="H644" s="326"/>
      <c r="I644" s="326"/>
      <c r="J644" s="326"/>
      <c r="K644" s="326"/>
      <c r="L644" s="326"/>
      <c r="M644" s="326"/>
      <c r="N644" s="326"/>
      <c r="O644" s="326"/>
      <c r="P644" s="326"/>
      <c r="Q644" s="326"/>
      <c r="R644" s="326"/>
      <c r="S644" s="326"/>
      <c r="T644" s="326"/>
      <c r="U644" s="333"/>
      <c r="V644" s="72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B645" s="515"/>
      <c r="C645" s="326"/>
      <c r="D645" s="326"/>
      <c r="E645" s="326"/>
      <c r="F645" s="326"/>
      <c r="G645" s="326"/>
      <c r="H645" s="326"/>
      <c r="I645" s="326"/>
      <c r="J645" s="326"/>
      <c r="K645" s="326"/>
      <c r="L645" s="326"/>
      <c r="M645" s="326"/>
      <c r="N645" s="326"/>
      <c r="O645" s="326"/>
      <c r="P645" s="326"/>
      <c r="Q645" s="326"/>
      <c r="R645" s="326"/>
      <c r="S645" s="326"/>
      <c r="T645" s="326"/>
      <c r="U645" s="333"/>
      <c r="V645" s="72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434.42</v>
      </c>
      <c r="D647" s="148"/>
      <c r="E647" s="148" t="n">
        <f aca="false">G647+F647</f>
        <v>28.42</v>
      </c>
      <c r="F647" s="148" t="n">
        <f aca="false">0.04*H647</f>
        <v>16.24</v>
      </c>
      <c r="G647" s="148" t="n">
        <f aca="false">0.03*H647</f>
        <v>12.18</v>
      </c>
      <c r="H647" s="148" t="n">
        <f aca="false">T647</f>
        <v>406</v>
      </c>
      <c r="I647" s="148" t="n">
        <f aca="false">0.6*C647</f>
        <v>260.652</v>
      </c>
      <c r="J647" s="25"/>
      <c r="K647" s="25"/>
      <c r="L647" s="25"/>
      <c r="M647" s="25"/>
      <c r="N647" s="25"/>
      <c r="O647" s="148" t="n">
        <v>19154</v>
      </c>
      <c r="P647" s="148" t="n">
        <v>19560</v>
      </c>
      <c r="Q647" s="204"/>
      <c r="R647" s="452"/>
      <c r="S647" s="239" t="n">
        <v>1</v>
      </c>
      <c r="T647" s="148" t="n">
        <f aca="false">(P647-O647)*S647</f>
        <v>406</v>
      </c>
      <c r="U647" s="640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40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40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4649</v>
      </c>
      <c r="P650" s="149" t="n">
        <v>4740</v>
      </c>
      <c r="Q650" s="149"/>
      <c r="R650" s="149"/>
      <c r="S650" s="149" t="n">
        <v>1</v>
      </c>
      <c r="T650" s="148" t="n">
        <f aca="false">(P650-O650)*S650</f>
        <v>91</v>
      </c>
      <c r="U650" s="640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668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40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113.42</v>
      </c>
      <c r="D653" s="148"/>
      <c r="E653" s="148" t="n">
        <f aca="false">F653+G653</f>
        <v>7.42</v>
      </c>
      <c r="F653" s="148" t="n">
        <f aca="false">0.04*H653</f>
        <v>4.24</v>
      </c>
      <c r="G653" s="148" t="n">
        <f aca="false">0.03*H653</f>
        <v>3.18</v>
      </c>
      <c r="H653" s="148" t="n">
        <f aca="false">T653</f>
        <v>106</v>
      </c>
      <c r="I653" s="148" t="n">
        <f aca="false">0.6*C653</f>
        <v>68.052</v>
      </c>
      <c r="J653" s="25"/>
      <c r="K653" s="25"/>
      <c r="L653" s="25"/>
      <c r="M653" s="25"/>
      <c r="N653" s="25"/>
      <c r="O653" s="148" t="n">
        <v>9676</v>
      </c>
      <c r="P653" s="148" t="n">
        <v>9782</v>
      </c>
      <c r="Q653" s="25" t="s">
        <v>153</v>
      </c>
      <c r="R653" s="226"/>
      <c r="S653" s="239" t="n">
        <v>1</v>
      </c>
      <c r="T653" s="148" t="n">
        <f aca="false">(P653-O653)*S653</f>
        <v>106</v>
      </c>
      <c r="U653" s="640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26361.59</v>
      </c>
      <c r="D654" s="190"/>
      <c r="E654" s="190" t="n">
        <f aca="false">F654+G654</f>
        <v>1667.05</v>
      </c>
      <c r="F654" s="190" t="n">
        <f aca="false">0.04*H654</f>
        <v>952.6</v>
      </c>
      <c r="G654" s="190" t="n">
        <f aca="false">0.03*H654</f>
        <v>714.45</v>
      </c>
      <c r="H654" s="190" t="n">
        <f aca="false">SUM(H616:H643)</f>
        <v>23815</v>
      </c>
      <c r="I654" s="190" t="n">
        <f aca="false">SUM(I616:I647)</f>
        <v>13001.677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647" t="s">
        <v>724</v>
      </c>
      <c r="C657" s="148" t="n">
        <f aca="false">H657+E657</f>
        <v>2534.83</v>
      </c>
      <c r="D657" s="149"/>
      <c r="E657" s="148" t="n">
        <f aca="false">F657+G657</f>
        <v>165.83</v>
      </c>
      <c r="F657" s="148" t="n">
        <f aca="false">0.04*T657</f>
        <v>94.76</v>
      </c>
      <c r="G657" s="148" t="n">
        <f aca="false">0.03*T657</f>
        <v>71.07</v>
      </c>
      <c r="H657" s="148" t="n">
        <f aca="false">T657</f>
        <v>2369</v>
      </c>
      <c r="I657" s="148" t="n">
        <f aca="false">H657*0.5</f>
        <v>1184.5</v>
      </c>
      <c r="J657" s="226"/>
      <c r="K657" s="226"/>
      <c r="L657" s="226"/>
      <c r="M657" s="226"/>
      <c r="N657" s="226"/>
      <c r="O657" s="149" t="n">
        <v>51705</v>
      </c>
      <c r="P657" s="149" t="n">
        <v>54074</v>
      </c>
      <c r="Q657" s="149"/>
      <c r="R657" s="149"/>
      <c r="S657" s="149" t="n">
        <v>1</v>
      </c>
      <c r="T657" s="148" t="n">
        <f aca="false">(P657-O657)*S657</f>
        <v>2369</v>
      </c>
      <c r="U657" s="640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26" t="s">
        <v>727</v>
      </c>
      <c r="C658" s="188" t="n">
        <f aca="false">H658+E658</f>
        <v>4803.23</v>
      </c>
      <c r="D658" s="195"/>
      <c r="E658" s="188" t="n">
        <f aca="false">F658+G658</f>
        <v>314.23</v>
      </c>
      <c r="F658" s="188" t="n">
        <f aca="false">0.04*T658</f>
        <v>179.56</v>
      </c>
      <c r="G658" s="188" t="n">
        <f aca="false">0.03*T658</f>
        <v>134.67</v>
      </c>
      <c r="H658" s="188" t="n">
        <f aca="false">T658</f>
        <v>4489</v>
      </c>
      <c r="I658" s="188" t="n">
        <f aca="false">H658*0.5</f>
        <v>2244.5</v>
      </c>
      <c r="J658" s="162"/>
      <c r="K658" s="162"/>
      <c r="L658" s="162"/>
      <c r="M658" s="162"/>
      <c r="N658" s="162"/>
      <c r="O658" s="195" t="n">
        <v>122957</v>
      </c>
      <c r="P658" s="195" t="n">
        <v>127446</v>
      </c>
      <c r="Q658" s="466"/>
      <c r="R658" s="719"/>
      <c r="S658" s="195" t="n">
        <v>1</v>
      </c>
      <c r="T658" s="188" t="n">
        <f aca="false">(P658-O658)*S658</f>
        <v>4489</v>
      </c>
      <c r="U658" s="633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26"/>
      <c r="C659" s="188" t="n">
        <f aca="false">H659+E659</f>
        <v>362.73</v>
      </c>
      <c r="D659" s="195"/>
      <c r="E659" s="188" t="n">
        <f aca="false">F659+G659</f>
        <v>23.73</v>
      </c>
      <c r="F659" s="188" t="n">
        <f aca="false">0.04*T659</f>
        <v>13.56</v>
      </c>
      <c r="G659" s="188" t="n">
        <f aca="false">0.03*T659</f>
        <v>10.17</v>
      </c>
      <c r="H659" s="188" t="n">
        <f aca="false">T659</f>
        <v>339</v>
      </c>
      <c r="I659" s="188" t="n">
        <f aca="false">H659*0.5</f>
        <v>169.5</v>
      </c>
      <c r="J659" s="162"/>
      <c r="K659" s="162"/>
      <c r="L659" s="162"/>
      <c r="M659" s="162"/>
      <c r="N659" s="162"/>
      <c r="O659" s="195" t="n">
        <v>51435</v>
      </c>
      <c r="P659" s="195" t="n">
        <v>51774</v>
      </c>
      <c r="Q659" s="466"/>
      <c r="R659" s="719"/>
      <c r="S659" s="195" t="n">
        <v>1</v>
      </c>
      <c r="T659" s="188" t="n">
        <f aca="false">(P659-O659)*S659</f>
        <v>339</v>
      </c>
      <c r="U659" s="640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160.5</v>
      </c>
      <c r="D660" s="149"/>
      <c r="E660" s="148" t="n">
        <f aca="false">F660+G660</f>
        <v>10.5</v>
      </c>
      <c r="F660" s="148" t="n">
        <f aca="false">0.04*T660</f>
        <v>6</v>
      </c>
      <c r="G660" s="148" t="n">
        <f aca="false">0.03*T660</f>
        <v>4.5</v>
      </c>
      <c r="H660" s="148" t="n">
        <f aca="false">T660</f>
        <v>150</v>
      </c>
      <c r="I660" s="148" t="n">
        <f aca="false">H660*0.5</f>
        <v>75</v>
      </c>
      <c r="J660" s="162"/>
      <c r="K660" s="162"/>
      <c r="L660" s="162"/>
      <c r="M660" s="162"/>
      <c r="N660" s="162"/>
      <c r="O660" s="149" t="n">
        <v>16293</v>
      </c>
      <c r="P660" s="149" t="n">
        <v>16443</v>
      </c>
      <c r="Q660" s="466"/>
      <c r="R660" s="498"/>
      <c r="S660" s="149" t="n">
        <v>1</v>
      </c>
      <c r="T660" s="148" t="n">
        <f aca="false">(P660-O660)*S660</f>
        <v>150</v>
      </c>
      <c r="U660" s="640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281.41</v>
      </c>
      <c r="D661" s="149"/>
      <c r="E661" s="148" t="n">
        <f aca="false">F661+G661</f>
        <v>18.41</v>
      </c>
      <c r="F661" s="148" t="n">
        <f aca="false">0.04*T661</f>
        <v>10.52</v>
      </c>
      <c r="G661" s="148" t="n">
        <f aca="false">0.03*T661</f>
        <v>7.89</v>
      </c>
      <c r="H661" s="148" t="n">
        <f aca="false">T661</f>
        <v>263</v>
      </c>
      <c r="I661" s="148" t="n">
        <f aca="false">H661*0.5</f>
        <v>131.5</v>
      </c>
      <c r="J661" s="162"/>
      <c r="K661" s="162"/>
      <c r="L661" s="162"/>
      <c r="M661" s="162"/>
      <c r="N661" s="162"/>
      <c r="O661" s="149" t="n">
        <v>19059</v>
      </c>
      <c r="P661" s="149" t="n">
        <v>19322</v>
      </c>
      <c r="Q661" s="466"/>
      <c r="R661" s="498"/>
      <c r="S661" s="149" t="n">
        <v>1</v>
      </c>
      <c r="T661" s="148" t="n">
        <f aca="false">(P661-O661)*S661</f>
        <v>263</v>
      </c>
      <c r="U661" s="640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237.54</v>
      </c>
      <c r="D662" s="149"/>
      <c r="E662" s="148" t="n">
        <f aca="false">F662+G662</f>
        <v>15.54</v>
      </c>
      <c r="F662" s="148" t="n">
        <f aca="false">0.04*T662</f>
        <v>8.88</v>
      </c>
      <c r="G662" s="148" t="n">
        <f aca="false">0.03*T662</f>
        <v>6.66</v>
      </c>
      <c r="H662" s="148" t="n">
        <f aca="false">T662</f>
        <v>222</v>
      </c>
      <c r="I662" s="148" t="n">
        <f aca="false">H662*0.5</f>
        <v>111</v>
      </c>
      <c r="J662" s="162"/>
      <c r="K662" s="162"/>
      <c r="L662" s="162"/>
      <c r="M662" s="162"/>
      <c r="N662" s="162"/>
      <c r="O662" s="149" t="n">
        <v>18836</v>
      </c>
      <c r="P662" s="149" t="n">
        <v>19058</v>
      </c>
      <c r="Q662" s="466"/>
      <c r="R662" s="498"/>
      <c r="S662" s="149" t="n">
        <v>1</v>
      </c>
      <c r="T662" s="148" t="n">
        <f aca="false">(P662-O662)*S662</f>
        <v>222</v>
      </c>
      <c r="U662" s="640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286.76</v>
      </c>
      <c r="D663" s="149"/>
      <c r="E663" s="148" t="n">
        <f aca="false">F663+G663</f>
        <v>18.76</v>
      </c>
      <c r="F663" s="148" t="n">
        <f aca="false">0.04*T663</f>
        <v>10.72</v>
      </c>
      <c r="G663" s="148" t="n">
        <f aca="false">0.03*T663</f>
        <v>8.04</v>
      </c>
      <c r="H663" s="148" t="n">
        <f aca="false">T663</f>
        <v>268</v>
      </c>
      <c r="I663" s="148" t="n">
        <f aca="false">H663*0.5</f>
        <v>134</v>
      </c>
      <c r="J663" s="162"/>
      <c r="K663" s="162"/>
      <c r="L663" s="162"/>
      <c r="M663" s="162"/>
      <c r="N663" s="162"/>
      <c r="O663" s="149" t="n">
        <v>22322</v>
      </c>
      <c r="P663" s="149" t="n">
        <v>22590</v>
      </c>
      <c r="Q663" s="466"/>
      <c r="R663" s="498"/>
      <c r="S663" s="149" t="n">
        <v>1</v>
      </c>
      <c r="T663" s="148" t="n">
        <f aca="false">(P663-O663)*S663</f>
        <v>268</v>
      </c>
      <c r="U663" s="640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199.02</v>
      </c>
      <c r="D664" s="149"/>
      <c r="E664" s="148" t="n">
        <f aca="false">F664+G664</f>
        <v>13.02</v>
      </c>
      <c r="F664" s="148" t="n">
        <f aca="false">0.04*T664</f>
        <v>7.44</v>
      </c>
      <c r="G664" s="148" t="n">
        <f aca="false">0.03*T664</f>
        <v>5.58</v>
      </c>
      <c r="H664" s="148" t="n">
        <f aca="false">T664</f>
        <v>186</v>
      </c>
      <c r="I664" s="148" t="n">
        <f aca="false">H664*0.5</f>
        <v>93</v>
      </c>
      <c r="J664" s="162"/>
      <c r="K664" s="162"/>
      <c r="L664" s="162"/>
      <c r="M664" s="162"/>
      <c r="N664" s="162"/>
      <c r="O664" s="149" t="n">
        <v>21550</v>
      </c>
      <c r="P664" s="149" t="n">
        <v>21736</v>
      </c>
      <c r="Q664" s="466"/>
      <c r="R664" s="498"/>
      <c r="S664" s="149" t="n">
        <v>1</v>
      </c>
      <c r="T664" s="148" t="n">
        <f aca="false">(P664-O664)*S664</f>
        <v>186</v>
      </c>
      <c r="U664" s="640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618.46</v>
      </c>
      <c r="D665" s="149"/>
      <c r="E665" s="148" t="n">
        <f aca="false">F665+G665</f>
        <v>40.46</v>
      </c>
      <c r="F665" s="148" t="n">
        <f aca="false">0.04*T665</f>
        <v>23.12</v>
      </c>
      <c r="G665" s="148" t="n">
        <f aca="false">0.03*T665</f>
        <v>17.34</v>
      </c>
      <c r="H665" s="148" t="n">
        <f aca="false">T665</f>
        <v>578</v>
      </c>
      <c r="I665" s="148" t="n">
        <f aca="false">H665*0.5</f>
        <v>289</v>
      </c>
      <c r="J665" s="162"/>
      <c r="K665" s="162"/>
      <c r="L665" s="162"/>
      <c r="M665" s="162"/>
      <c r="N665" s="162"/>
      <c r="O665" s="149" t="n">
        <v>38151</v>
      </c>
      <c r="P665" s="149" t="n">
        <v>38729</v>
      </c>
      <c r="Q665" s="466"/>
      <c r="R665" s="498"/>
      <c r="S665" s="149" t="n">
        <v>1</v>
      </c>
      <c r="T665" s="148" t="n">
        <f aca="false">(P665-O665)*S665</f>
        <v>578</v>
      </c>
      <c r="U665" s="640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158.36</v>
      </c>
      <c r="D666" s="149"/>
      <c r="E666" s="148" t="n">
        <f aca="false">F666+G666</f>
        <v>10.36</v>
      </c>
      <c r="F666" s="148" t="n">
        <f aca="false">0.04*T666</f>
        <v>5.92</v>
      </c>
      <c r="G666" s="148" t="n">
        <f aca="false">0.03*T666</f>
        <v>4.44</v>
      </c>
      <c r="H666" s="148" t="n">
        <f aca="false">T666</f>
        <v>148</v>
      </c>
      <c r="I666" s="148" t="n">
        <f aca="false">H666*0.5</f>
        <v>74</v>
      </c>
      <c r="J666" s="162"/>
      <c r="K666" s="162"/>
      <c r="L666" s="162"/>
      <c r="M666" s="162"/>
      <c r="N666" s="162"/>
      <c r="O666" s="149" t="n">
        <v>10181</v>
      </c>
      <c r="P666" s="149" t="n">
        <v>10329</v>
      </c>
      <c r="Q666" s="466"/>
      <c r="R666" s="498"/>
      <c r="S666" s="149" t="n">
        <v>1</v>
      </c>
      <c r="T666" s="148" t="n">
        <f aca="false">(P666-O666)*S666</f>
        <v>148</v>
      </c>
      <c r="U666" s="640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1083.91</v>
      </c>
      <c r="D667" s="149"/>
      <c r="E667" s="148" t="n">
        <f aca="false">F667+G667</f>
        <v>70.91</v>
      </c>
      <c r="F667" s="148" t="n">
        <f aca="false">0.04*T667</f>
        <v>40.52</v>
      </c>
      <c r="G667" s="148" t="n">
        <f aca="false">0.03*T667</f>
        <v>30.39</v>
      </c>
      <c r="H667" s="148" t="n">
        <f aca="false">T667</f>
        <v>1013</v>
      </c>
      <c r="I667" s="148" t="n">
        <f aca="false">H667*0.5</f>
        <v>506.5</v>
      </c>
      <c r="J667" s="162"/>
      <c r="K667" s="162"/>
      <c r="L667" s="162"/>
      <c r="M667" s="162"/>
      <c r="N667" s="162"/>
      <c r="O667" s="149" t="n">
        <v>93143</v>
      </c>
      <c r="P667" s="149" t="n">
        <v>94156</v>
      </c>
      <c r="Q667" s="466"/>
      <c r="R667" s="498"/>
      <c r="S667" s="149" t="n">
        <v>1</v>
      </c>
      <c r="T667" s="148" t="n">
        <f aca="false">(P667-O667)*S667</f>
        <v>1013</v>
      </c>
      <c r="U667" s="640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505.04</v>
      </c>
      <c r="D668" s="149"/>
      <c r="E668" s="148" t="n">
        <f aca="false">F668+G668</f>
        <v>33.04</v>
      </c>
      <c r="F668" s="148" t="n">
        <f aca="false">0.04*T668</f>
        <v>18.88</v>
      </c>
      <c r="G668" s="148" t="n">
        <f aca="false">0.03*T668</f>
        <v>14.16</v>
      </c>
      <c r="H668" s="148" t="n">
        <f aca="false">T668</f>
        <v>472</v>
      </c>
      <c r="I668" s="148" t="n">
        <f aca="false">H668*0.5</f>
        <v>236</v>
      </c>
      <c r="J668" s="162"/>
      <c r="K668" s="162"/>
      <c r="L668" s="162"/>
      <c r="M668" s="162"/>
      <c r="N668" s="162"/>
      <c r="O668" s="149" t="n">
        <v>43348</v>
      </c>
      <c r="P668" s="149" t="n">
        <v>43820</v>
      </c>
      <c r="Q668" s="466"/>
      <c r="R668" s="498"/>
      <c r="S668" s="149" t="n">
        <v>1</v>
      </c>
      <c r="T668" s="148" t="n">
        <f aca="false">(P668-O668)*S668</f>
        <v>472</v>
      </c>
      <c r="U668" s="640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84.53</v>
      </c>
      <c r="D669" s="149"/>
      <c r="E669" s="148" t="n">
        <f aca="false">F669+G669</f>
        <v>5.53</v>
      </c>
      <c r="F669" s="148" t="n">
        <f aca="false">0.04*T669</f>
        <v>3.16</v>
      </c>
      <c r="G669" s="148" t="n">
        <f aca="false">0.03*T669</f>
        <v>2.37</v>
      </c>
      <c r="H669" s="148" t="n">
        <f aca="false">T669</f>
        <v>79</v>
      </c>
      <c r="I669" s="148" t="n">
        <f aca="false">H669*0.5</f>
        <v>39.5</v>
      </c>
      <c r="J669" s="162"/>
      <c r="K669" s="162"/>
      <c r="L669" s="162"/>
      <c r="M669" s="162"/>
      <c r="N669" s="162"/>
      <c r="O669" s="149" t="n">
        <v>9726</v>
      </c>
      <c r="P669" s="149" t="n">
        <v>9805</v>
      </c>
      <c r="Q669" s="466"/>
      <c r="R669" s="498"/>
      <c r="S669" s="149" t="n">
        <v>1</v>
      </c>
      <c r="T669" s="148" t="n">
        <f aca="false">(P669-O669)*S669</f>
        <v>79</v>
      </c>
      <c r="U669" s="640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839.95</v>
      </c>
      <c r="D671" s="149"/>
      <c r="E671" s="148" t="n">
        <f aca="false">F671+G671</f>
        <v>54.95</v>
      </c>
      <c r="F671" s="148" t="n">
        <f aca="false">0.04*T671</f>
        <v>31.4</v>
      </c>
      <c r="G671" s="148" t="n">
        <f aca="false">0.03*T671</f>
        <v>23.55</v>
      </c>
      <c r="H671" s="148" t="n">
        <f aca="false">T671</f>
        <v>785</v>
      </c>
      <c r="I671" s="148" t="n">
        <f aca="false">H671*0.5</f>
        <v>392.5</v>
      </c>
      <c r="J671" s="162"/>
      <c r="K671" s="162"/>
      <c r="L671" s="162"/>
      <c r="M671" s="162"/>
      <c r="N671" s="162"/>
      <c r="O671" s="149" t="n">
        <v>25574</v>
      </c>
      <c r="P671" s="149" t="n">
        <v>26359</v>
      </c>
      <c r="Q671" s="466"/>
      <c r="R671" s="498"/>
      <c r="S671" s="149" t="n">
        <v>1</v>
      </c>
      <c r="T671" s="148" t="n">
        <f aca="false">(P671-O671)*S671</f>
        <v>785</v>
      </c>
      <c r="U671" s="640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1029.34</v>
      </c>
      <c r="D672" s="149"/>
      <c r="E672" s="148" t="n">
        <f aca="false">F672+G672</f>
        <v>67.34</v>
      </c>
      <c r="F672" s="148" t="n">
        <f aca="false">0.04*T672</f>
        <v>38.48</v>
      </c>
      <c r="G672" s="148" t="n">
        <f aca="false">0.03*T672</f>
        <v>28.86</v>
      </c>
      <c r="H672" s="148" t="n">
        <f aca="false">T672</f>
        <v>962</v>
      </c>
      <c r="I672" s="148" t="n">
        <f aca="false">H672*0.5</f>
        <v>481</v>
      </c>
      <c r="J672" s="162"/>
      <c r="K672" s="162"/>
      <c r="L672" s="162"/>
      <c r="M672" s="162"/>
      <c r="N672" s="162"/>
      <c r="O672" s="149" t="n">
        <v>15243</v>
      </c>
      <c r="P672" s="149" t="n">
        <v>16205</v>
      </c>
      <c r="Q672" s="466"/>
      <c r="R672" s="498"/>
      <c r="S672" s="149" t="n">
        <v>1</v>
      </c>
      <c r="T672" s="148" t="n">
        <f aca="false">(P672-O672)*S672</f>
        <v>962</v>
      </c>
      <c r="U672" s="640" t="s">
        <v>1061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274.99</v>
      </c>
      <c r="D673" s="149"/>
      <c r="E673" s="148" t="n">
        <f aca="false">F673+G673</f>
        <v>17.99</v>
      </c>
      <c r="F673" s="148" t="n">
        <f aca="false">0.04*T673</f>
        <v>10.28</v>
      </c>
      <c r="G673" s="148" t="n">
        <f aca="false">0.03*T673</f>
        <v>7.71</v>
      </c>
      <c r="H673" s="148" t="n">
        <f aca="false">T673</f>
        <v>257</v>
      </c>
      <c r="I673" s="148" t="n">
        <f aca="false">H673*0.5</f>
        <v>128.5</v>
      </c>
      <c r="J673" s="162"/>
      <c r="K673" s="162"/>
      <c r="L673" s="162"/>
      <c r="M673" s="162"/>
      <c r="N673" s="162"/>
      <c r="O673" s="149" t="n">
        <v>17615</v>
      </c>
      <c r="P673" s="149" t="n">
        <v>17872</v>
      </c>
      <c r="Q673" s="466"/>
      <c r="R673" s="498"/>
      <c r="S673" s="149" t="n">
        <v>1</v>
      </c>
      <c r="T673" s="148" t="n">
        <f aca="false">(P673-O673)*S673</f>
        <v>257</v>
      </c>
      <c r="U673" s="640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247.17</v>
      </c>
      <c r="D674" s="149"/>
      <c r="E674" s="148" t="n">
        <f aca="false">F674+G674</f>
        <v>16.17</v>
      </c>
      <c r="F674" s="148" t="n">
        <f aca="false">0.04*T674</f>
        <v>9.24</v>
      </c>
      <c r="G674" s="148" t="n">
        <f aca="false">0.03*T674</f>
        <v>6.93</v>
      </c>
      <c r="H674" s="148" t="n">
        <f aca="false">T674</f>
        <v>231</v>
      </c>
      <c r="I674" s="148" t="n">
        <f aca="false">H674*0.5</f>
        <v>115.5</v>
      </c>
      <c r="J674" s="162"/>
      <c r="K674" s="162"/>
      <c r="L674" s="162"/>
      <c r="M674" s="162"/>
      <c r="N674" s="162"/>
      <c r="O674" s="149" t="n">
        <v>46343</v>
      </c>
      <c r="P674" s="149" t="n">
        <v>46574</v>
      </c>
      <c r="Q674" s="466"/>
      <c r="R674" s="498"/>
      <c r="S674" s="149" t="n">
        <v>1</v>
      </c>
      <c r="T674" s="148" t="n">
        <f aca="false">(P674-O674)*S674</f>
        <v>231</v>
      </c>
      <c r="U674" s="640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384.13</v>
      </c>
      <c r="D675" s="149"/>
      <c r="E675" s="148" t="n">
        <f aca="false">F675+G675</f>
        <v>25.13</v>
      </c>
      <c r="F675" s="148" t="n">
        <f aca="false">0.04*T675</f>
        <v>14.36</v>
      </c>
      <c r="G675" s="148" t="n">
        <f aca="false">0.03*T675</f>
        <v>10.77</v>
      </c>
      <c r="H675" s="148" t="n">
        <f aca="false">T675</f>
        <v>359</v>
      </c>
      <c r="I675" s="148" t="n">
        <f aca="false">H675*0.5</f>
        <v>179.5</v>
      </c>
      <c r="J675" s="162"/>
      <c r="K675" s="162"/>
      <c r="L675" s="162"/>
      <c r="M675" s="162"/>
      <c r="N675" s="162"/>
      <c r="O675" s="149" t="n">
        <v>25111</v>
      </c>
      <c r="P675" s="149" t="n">
        <v>25470</v>
      </c>
      <c r="Q675" s="466"/>
      <c r="R675" s="498"/>
      <c r="S675" s="149" t="n">
        <v>1</v>
      </c>
      <c r="T675" s="148" t="n">
        <f aca="false">(P675-O675)*S675</f>
        <v>359</v>
      </c>
      <c r="U675" s="640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425.86</v>
      </c>
      <c r="D676" s="149"/>
      <c r="E676" s="148" t="n">
        <f aca="false">F676+G676</f>
        <v>27.86</v>
      </c>
      <c r="F676" s="148" t="n">
        <f aca="false">0.04*T676</f>
        <v>15.92</v>
      </c>
      <c r="G676" s="148" t="n">
        <f aca="false">0.03*T676</f>
        <v>11.94</v>
      </c>
      <c r="H676" s="148" t="n">
        <f aca="false">T676</f>
        <v>398</v>
      </c>
      <c r="I676" s="148" t="n">
        <f aca="false">H676*0.5</f>
        <v>199</v>
      </c>
      <c r="J676" s="162"/>
      <c r="K676" s="162"/>
      <c r="L676" s="162"/>
      <c r="M676" s="162"/>
      <c r="N676" s="162"/>
      <c r="O676" s="149" t="n">
        <v>36546</v>
      </c>
      <c r="P676" s="149" t="n">
        <v>36944</v>
      </c>
      <c r="Q676" s="466"/>
      <c r="R676" s="498"/>
      <c r="S676" s="149" t="n">
        <v>1</v>
      </c>
      <c r="T676" s="148" t="n">
        <f aca="false">(P676-O676)*S676</f>
        <v>398</v>
      </c>
      <c r="U676" s="640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992.96</v>
      </c>
      <c r="D678" s="149"/>
      <c r="E678" s="148" t="n">
        <f aca="false">F678+G678</f>
        <v>64.96</v>
      </c>
      <c r="F678" s="148" t="n">
        <f aca="false">0.04*T678</f>
        <v>37.12</v>
      </c>
      <c r="G678" s="148" t="n">
        <f aca="false">0.03*T678</f>
        <v>27.84</v>
      </c>
      <c r="H678" s="148" t="n">
        <f aca="false">T678</f>
        <v>928</v>
      </c>
      <c r="I678" s="148" t="n">
        <f aca="false">H678*0.5</f>
        <v>464</v>
      </c>
      <c r="J678" s="162"/>
      <c r="K678" s="162"/>
      <c r="L678" s="162"/>
      <c r="M678" s="162"/>
      <c r="N678" s="162"/>
      <c r="O678" s="149" t="n">
        <v>61833</v>
      </c>
      <c r="P678" s="149" t="n">
        <v>62761</v>
      </c>
      <c r="Q678" s="466"/>
      <c r="R678" s="498"/>
      <c r="S678" s="149" t="n">
        <v>1</v>
      </c>
      <c r="T678" s="148" t="n">
        <f aca="false">(P678-O678)*S678</f>
        <v>928</v>
      </c>
      <c r="U678" s="640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1376.02</v>
      </c>
      <c r="D679" s="148"/>
      <c r="E679" s="148" t="n">
        <f aca="false">F679+G679</f>
        <v>90.02</v>
      </c>
      <c r="F679" s="148" t="n">
        <f aca="false">0.04*H679</f>
        <v>51.44</v>
      </c>
      <c r="G679" s="148" t="n">
        <f aca="false">0.03*H679</f>
        <v>38.58</v>
      </c>
      <c r="H679" s="148" t="n">
        <f aca="false">T679</f>
        <v>1286</v>
      </c>
      <c r="I679" s="148" t="n">
        <f aca="false">0.5*C679</f>
        <v>688.01</v>
      </c>
      <c r="J679" s="25"/>
      <c r="K679" s="25"/>
      <c r="L679" s="25"/>
      <c r="M679" s="25"/>
      <c r="N679" s="25"/>
      <c r="O679" s="148" t="n">
        <v>77913</v>
      </c>
      <c r="P679" s="148" t="n">
        <v>79199</v>
      </c>
      <c r="Q679" s="204"/>
      <c r="R679" s="652"/>
      <c r="S679" s="148" t="n">
        <v>1</v>
      </c>
      <c r="T679" s="148" t="n">
        <f aca="false">(P679-O679)*S679</f>
        <v>1286</v>
      </c>
      <c r="U679" s="640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1069</v>
      </c>
      <c r="C680" s="148" t="n">
        <f aca="false">H680+E680</f>
        <v>1741.96</v>
      </c>
      <c r="D680" s="149"/>
      <c r="E680" s="148" t="n">
        <f aca="false">F680+G680</f>
        <v>113.96</v>
      </c>
      <c r="F680" s="148" t="n">
        <f aca="false">0.04*T680</f>
        <v>65.12</v>
      </c>
      <c r="G680" s="148" t="n">
        <f aca="false">0.03*T680</f>
        <v>48.84</v>
      </c>
      <c r="H680" s="148" t="n">
        <f aca="false">T680</f>
        <v>1628</v>
      </c>
      <c r="I680" s="148" t="n">
        <f aca="false">H680*0.5</f>
        <v>814</v>
      </c>
      <c r="J680" s="162"/>
      <c r="K680" s="162"/>
      <c r="L680" s="162"/>
      <c r="M680" s="162"/>
      <c r="N680" s="162"/>
      <c r="O680" s="149" t="n">
        <v>47733</v>
      </c>
      <c r="P680" s="149" t="n">
        <v>49361</v>
      </c>
      <c r="Q680" s="466"/>
      <c r="R680" s="498"/>
      <c r="S680" s="149" t="n">
        <v>1</v>
      </c>
      <c r="T680" s="148" t="n">
        <f aca="false">(P680-O680)*S680</f>
        <v>1628</v>
      </c>
      <c r="U680" s="640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651.63</v>
      </c>
      <c r="D681" s="149"/>
      <c r="E681" s="148" t="n">
        <f aca="false">F681+G681</f>
        <v>42.63</v>
      </c>
      <c r="F681" s="148" t="n">
        <f aca="false">0.04*T681</f>
        <v>24.36</v>
      </c>
      <c r="G681" s="148" t="n">
        <f aca="false">0.03*T681</f>
        <v>18.27</v>
      </c>
      <c r="H681" s="148" t="n">
        <f aca="false">T681</f>
        <v>609</v>
      </c>
      <c r="I681" s="148" t="n">
        <f aca="false">H681*0.5</f>
        <v>304.5</v>
      </c>
      <c r="J681" s="162"/>
      <c r="K681" s="162"/>
      <c r="L681" s="162"/>
      <c r="M681" s="162"/>
      <c r="N681" s="162"/>
      <c r="O681" s="149" t="n">
        <v>57578</v>
      </c>
      <c r="P681" s="149" t="n">
        <v>58187</v>
      </c>
      <c r="Q681" s="466"/>
      <c r="R681" s="498"/>
      <c r="S681" s="149" t="n">
        <v>1</v>
      </c>
      <c r="T681" s="148" t="n">
        <f aca="false">(P681-O681)*S681</f>
        <v>609</v>
      </c>
      <c r="U681" s="640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937.32</v>
      </c>
      <c r="D682" s="149"/>
      <c r="E682" s="148" t="n">
        <f aca="false">F682+G682</f>
        <v>61.32</v>
      </c>
      <c r="F682" s="148" t="n">
        <f aca="false">0.04*T682</f>
        <v>35.04</v>
      </c>
      <c r="G682" s="148" t="n">
        <f aca="false">0.03*T682</f>
        <v>26.28</v>
      </c>
      <c r="H682" s="148" t="n">
        <f aca="false">T682</f>
        <v>876</v>
      </c>
      <c r="I682" s="148" t="n">
        <f aca="false">H682*0.5</f>
        <v>438</v>
      </c>
      <c r="J682" s="162"/>
      <c r="K682" s="162"/>
      <c r="L682" s="162"/>
      <c r="M682" s="162"/>
      <c r="N682" s="162"/>
      <c r="O682" s="149" t="n">
        <v>180914</v>
      </c>
      <c r="P682" s="149" t="n">
        <v>181790</v>
      </c>
      <c r="Q682" s="466"/>
      <c r="R682" s="498"/>
      <c r="S682" s="149" t="n">
        <v>1</v>
      </c>
      <c r="T682" s="148" t="n">
        <f aca="false">(P682-O682)*S682</f>
        <v>876</v>
      </c>
      <c r="U682" s="640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937.32</v>
      </c>
      <c r="D683" s="149"/>
      <c r="E683" s="148" t="n">
        <f aca="false">F683+G683</f>
        <v>61.32</v>
      </c>
      <c r="F683" s="148" t="n">
        <f aca="false">0.04*T683</f>
        <v>35.04</v>
      </c>
      <c r="G683" s="148" t="n">
        <f aca="false">0.03*T683</f>
        <v>26.28</v>
      </c>
      <c r="H683" s="148" t="n">
        <f aca="false">T683</f>
        <v>876</v>
      </c>
      <c r="I683" s="148" t="n">
        <f aca="false">H683*0.5</f>
        <v>438</v>
      </c>
      <c r="J683" s="25"/>
      <c r="K683" s="25"/>
      <c r="L683" s="25"/>
      <c r="M683" s="25"/>
      <c r="N683" s="25"/>
      <c r="O683" s="148" t="n">
        <v>59720</v>
      </c>
      <c r="P683" s="148" t="n">
        <v>60596</v>
      </c>
      <c r="Q683" s="463"/>
      <c r="R683" s="498"/>
      <c r="S683" s="239" t="n">
        <v>1</v>
      </c>
      <c r="T683" s="148" t="n">
        <f aca="false">(P683-O683)*S683</f>
        <v>876</v>
      </c>
      <c r="U683" s="640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386.27</v>
      </c>
      <c r="D684" s="149"/>
      <c r="E684" s="148" t="n">
        <f aca="false">F684+G684</f>
        <v>25.27</v>
      </c>
      <c r="F684" s="148" t="n">
        <f aca="false">0.04*T684</f>
        <v>14.44</v>
      </c>
      <c r="G684" s="148" t="n">
        <f aca="false">0.03*T684</f>
        <v>10.83</v>
      </c>
      <c r="H684" s="148" t="n">
        <f aca="false">T684</f>
        <v>361</v>
      </c>
      <c r="I684" s="148" t="n">
        <f aca="false">H684*0.5</f>
        <v>180.5</v>
      </c>
      <c r="J684" s="25"/>
      <c r="K684" s="25"/>
      <c r="L684" s="25"/>
      <c r="M684" s="25"/>
      <c r="N684" s="25"/>
      <c r="O684" s="148" t="n">
        <v>34377</v>
      </c>
      <c r="P684" s="148" t="n">
        <v>34738</v>
      </c>
      <c r="Q684" s="463"/>
      <c r="R684" s="498"/>
      <c r="S684" s="239" t="n">
        <v>1</v>
      </c>
      <c r="T684" s="148" t="n">
        <f aca="false">(P684-O684)*S684</f>
        <v>361</v>
      </c>
      <c r="U684" s="640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393.76</v>
      </c>
      <c r="D685" s="149"/>
      <c r="E685" s="148" t="n">
        <f aca="false">F685+G685</f>
        <v>25.76</v>
      </c>
      <c r="F685" s="148" t="n">
        <f aca="false">0.04*T685</f>
        <v>14.72</v>
      </c>
      <c r="G685" s="148" t="n">
        <f aca="false">0.03*T685</f>
        <v>11.04</v>
      </c>
      <c r="H685" s="148" t="n">
        <f aca="false">T685</f>
        <v>368</v>
      </c>
      <c r="I685" s="148" t="n">
        <f aca="false">H685*0.5</f>
        <v>184</v>
      </c>
      <c r="J685" s="25"/>
      <c r="K685" s="25"/>
      <c r="L685" s="25"/>
      <c r="M685" s="25"/>
      <c r="N685" s="25"/>
      <c r="O685" s="148" t="n">
        <v>17756</v>
      </c>
      <c r="P685" s="148" t="n">
        <v>18124</v>
      </c>
      <c r="Q685" s="463"/>
      <c r="R685" s="498"/>
      <c r="S685" s="239" t="n">
        <v>1</v>
      </c>
      <c r="T685" s="148" t="n">
        <f aca="false">(P685-O685)*S685</f>
        <v>368</v>
      </c>
      <c r="U685" s="640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 t="s">
        <v>1076</v>
      </c>
      <c r="C686" s="148" t="n">
        <f aca="false">H686+E686</f>
        <v>1070</v>
      </c>
      <c r="D686" s="149"/>
      <c r="E686" s="148" t="n">
        <f aca="false">F686+G686</f>
        <v>70</v>
      </c>
      <c r="F686" s="148" t="n">
        <f aca="false">0.04*T686</f>
        <v>40</v>
      </c>
      <c r="G686" s="148" t="n">
        <f aca="false">0.03*T686</f>
        <v>30</v>
      </c>
      <c r="H686" s="148" t="n">
        <f aca="false">T686</f>
        <v>1000</v>
      </c>
      <c r="I686" s="148" t="n">
        <f aca="false">H686*0.5</f>
        <v>500</v>
      </c>
      <c r="J686" s="25"/>
      <c r="K686" s="25"/>
      <c r="L686" s="25"/>
      <c r="M686" s="25"/>
      <c r="N686" s="25"/>
      <c r="O686" s="148" t="n">
        <v>245588</v>
      </c>
      <c r="P686" s="148" t="n">
        <v>246588</v>
      </c>
      <c r="Q686" s="463"/>
      <c r="R686" s="498"/>
      <c r="S686" s="239" t="n">
        <v>1</v>
      </c>
      <c r="T686" s="148" t="n">
        <f aca="false">(P686-O686)*S686</f>
        <v>1000</v>
      </c>
      <c r="U686" s="640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640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640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682.66</v>
      </c>
      <c r="D689" s="149"/>
      <c r="E689" s="148" t="n">
        <f aca="false">F689+G689</f>
        <v>44.66</v>
      </c>
      <c r="F689" s="148" t="n">
        <f aca="false">0.04*T689</f>
        <v>25.52</v>
      </c>
      <c r="G689" s="148" t="n">
        <f aca="false">0.03*T689</f>
        <v>19.14</v>
      </c>
      <c r="H689" s="148" t="n">
        <f aca="false">T689</f>
        <v>638</v>
      </c>
      <c r="I689" s="148" t="n">
        <f aca="false">H689*0.5</f>
        <v>319</v>
      </c>
      <c r="J689" s="25"/>
      <c r="K689" s="25"/>
      <c r="L689" s="25"/>
      <c r="M689" s="25"/>
      <c r="N689" s="25"/>
      <c r="O689" s="148" t="n">
        <v>44861</v>
      </c>
      <c r="P689" s="148" t="n">
        <v>45499</v>
      </c>
      <c r="Q689" s="463"/>
      <c r="R689" s="498"/>
      <c r="S689" s="239" t="n">
        <v>1</v>
      </c>
      <c r="T689" s="148" t="n">
        <f aca="false">(P689-O689)*S689</f>
        <v>638</v>
      </c>
      <c r="U689" s="640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26" t="s">
        <v>786</v>
      </c>
      <c r="C692" s="148" t="n">
        <f aca="false">H692+E692</f>
        <v>2035.14</v>
      </c>
      <c r="D692" s="149"/>
      <c r="E692" s="148" t="n">
        <f aca="false">F692+G692</f>
        <v>133.14</v>
      </c>
      <c r="F692" s="148" t="n">
        <f aca="false">0.04*T692</f>
        <v>76.08</v>
      </c>
      <c r="G692" s="148" t="n">
        <f aca="false">0.03*T692</f>
        <v>57.06</v>
      </c>
      <c r="H692" s="148" t="n">
        <f aca="false">T692</f>
        <v>1902</v>
      </c>
      <c r="I692" s="148" t="n">
        <f aca="false">H692*0.5</f>
        <v>951</v>
      </c>
      <c r="J692" s="25"/>
      <c r="K692" s="25"/>
      <c r="L692" s="25"/>
      <c r="M692" s="25"/>
      <c r="N692" s="25"/>
      <c r="O692" s="148" t="n">
        <v>29028</v>
      </c>
      <c r="P692" s="148" t="n">
        <v>30930</v>
      </c>
      <c r="Q692" s="463"/>
      <c r="R692" s="498"/>
      <c r="S692" s="239" t="n">
        <v>1</v>
      </c>
      <c r="T692" s="148" t="n">
        <f aca="false">(P692-O692)*S692</f>
        <v>1902</v>
      </c>
      <c r="U692" s="640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26"/>
      <c r="C693" s="148" t="n">
        <f aca="false">H693+E693</f>
        <v>1764.43</v>
      </c>
      <c r="D693" s="149"/>
      <c r="E693" s="148" t="n">
        <f aca="false">F693+G693</f>
        <v>115.43</v>
      </c>
      <c r="F693" s="148" t="n">
        <f aca="false">0.04*T693</f>
        <v>65.96</v>
      </c>
      <c r="G693" s="148" t="n">
        <f aca="false">0.03*T693</f>
        <v>49.47</v>
      </c>
      <c r="H693" s="148" t="n">
        <f aca="false">T693</f>
        <v>1649</v>
      </c>
      <c r="I693" s="148" t="n">
        <f aca="false">H693*0.5</f>
        <v>824.5</v>
      </c>
      <c r="J693" s="25"/>
      <c r="K693" s="25"/>
      <c r="L693" s="25"/>
      <c r="M693" s="25"/>
      <c r="N693" s="25"/>
      <c r="O693" s="148" t="n">
        <v>37965</v>
      </c>
      <c r="P693" s="148" t="n">
        <v>39614</v>
      </c>
      <c r="Q693" s="463"/>
      <c r="R693" s="498"/>
      <c r="S693" s="239" t="n">
        <v>1</v>
      </c>
      <c r="T693" s="148" t="n">
        <f aca="false">(P693-O693)*S693</f>
        <v>1649</v>
      </c>
      <c r="U693" s="640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8296.78</v>
      </c>
      <c r="D694" s="149"/>
      <c r="E694" s="148" t="n">
        <f aca="false">F694+G694</f>
        <v>542.78</v>
      </c>
      <c r="F694" s="148" t="n">
        <f aca="false">0.04*T694</f>
        <v>310.16</v>
      </c>
      <c r="G694" s="148" t="n">
        <f aca="false">0.03*T694</f>
        <v>232.62</v>
      </c>
      <c r="H694" s="148" t="n">
        <f aca="false">T694</f>
        <v>7754</v>
      </c>
      <c r="I694" s="148" t="n">
        <f aca="false">H694*0.5</f>
        <v>3877</v>
      </c>
      <c r="J694" s="25"/>
      <c r="K694" s="25"/>
      <c r="L694" s="25"/>
      <c r="M694" s="25"/>
      <c r="N694" s="25"/>
      <c r="O694" s="148" t="n">
        <v>118529</v>
      </c>
      <c r="P694" s="148" t="n">
        <v>126283</v>
      </c>
      <c r="Q694" s="463"/>
      <c r="R694" s="498"/>
      <c r="S694" s="239" t="n">
        <v>1</v>
      </c>
      <c r="T694" s="148" t="n">
        <f aca="false">(P694-O694)*S694</f>
        <v>7754</v>
      </c>
      <c r="U694" s="640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32.1</v>
      </c>
      <c r="D696" s="149"/>
      <c r="E696" s="148" t="n">
        <f aca="false">F696+G696</f>
        <v>2.1</v>
      </c>
      <c r="F696" s="148" t="n">
        <f aca="false">0.04*T696</f>
        <v>1.2</v>
      </c>
      <c r="G696" s="148" t="n">
        <f aca="false">0.03*T696</f>
        <v>0.9</v>
      </c>
      <c r="H696" s="148" t="n">
        <f aca="false">T696</f>
        <v>30</v>
      </c>
      <c r="I696" s="148" t="n">
        <f aca="false">H696*0.5</f>
        <v>15</v>
      </c>
      <c r="J696" s="25"/>
      <c r="K696" s="25"/>
      <c r="L696" s="25"/>
      <c r="M696" s="25"/>
      <c r="N696" s="25"/>
      <c r="O696" s="148" t="n">
        <v>66471</v>
      </c>
      <c r="P696" s="148" t="n">
        <v>67377</v>
      </c>
      <c r="Q696" s="463"/>
      <c r="R696" s="498"/>
      <c r="S696" s="239" t="n">
        <v>1</v>
      </c>
      <c r="T696" s="148" t="n">
        <f aca="false">(P696-O696)*S696-T683</f>
        <v>30</v>
      </c>
      <c r="U696" s="640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35816.11</v>
      </c>
      <c r="D706" s="465"/>
      <c r="E706" s="190"/>
      <c r="F706" s="190"/>
      <c r="G706" s="190"/>
      <c r="H706" s="190"/>
      <c r="I706" s="190" t="n">
        <f aca="false">SUM(I657:I691)</f>
        <v>11114.01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1611201.98529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337173.381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83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8333</v>
      </c>
      <c r="P719" s="148" t="n">
        <v>8416</v>
      </c>
      <c r="Q719" s="204"/>
      <c r="R719" s="514"/>
      <c r="S719" s="239" t="n">
        <v>1</v>
      </c>
      <c r="T719" s="148" t="n">
        <f aca="false">(P719-O719)*S719</f>
        <v>83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430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125380</v>
      </c>
      <c r="P720" s="148" t="n">
        <v>125810</v>
      </c>
      <c r="Q720" s="204"/>
      <c r="R720" s="514"/>
      <c r="S720" s="401" t="n">
        <v>1</v>
      </c>
      <c r="T720" s="148" t="n">
        <f aca="false">(P720-O720)*S720</f>
        <v>430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15074</v>
      </c>
      <c r="P721" s="148" t="n">
        <v>15109</v>
      </c>
      <c r="Q721" s="204"/>
      <c r="R721" s="514"/>
      <c r="S721" s="401" t="n">
        <v>1</v>
      </c>
      <c r="T721" s="148" t="n">
        <f aca="false">(P721-O721)*S721</f>
        <v>35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0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126" t="n">
        <v>92660</v>
      </c>
      <c r="P722" s="126" t="n">
        <v>92660</v>
      </c>
      <c r="Q722" s="36"/>
      <c r="R722" s="474"/>
      <c r="S722" s="275" t="n">
        <v>1</v>
      </c>
      <c r="T722" s="32" t="n">
        <f aca="false">(P722-O722)*S722</f>
        <v>0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95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51567</v>
      </c>
      <c r="P723" s="148" t="n">
        <v>51662</v>
      </c>
      <c r="Q723" s="204"/>
      <c r="R723" s="514"/>
      <c r="S723" s="239" t="n">
        <v>1</v>
      </c>
      <c r="T723" s="148" t="n">
        <f aca="false">(P723-O723)*S723</f>
        <v>95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1103</v>
      </c>
      <c r="C724" s="190" t="n">
        <f aca="false">T724</f>
        <v>1906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12634</v>
      </c>
      <c r="P724" s="148" t="n">
        <v>14540</v>
      </c>
      <c r="Q724" s="237"/>
      <c r="R724" s="238"/>
      <c r="S724" s="239" t="n">
        <v>1</v>
      </c>
      <c r="T724" s="148" t="n">
        <f aca="false">P724-O724</f>
        <v>1906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2119</v>
      </c>
      <c r="D726" s="148" t="n">
        <f aca="false">D720+D724</f>
        <v>430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1641041.98529</v>
      </c>
      <c r="D729" s="190" t="n">
        <f aca="false">D709+D726</f>
        <v>430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337173.381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normal" topLeftCell="A33" colorId="64" zoomScale="40" zoomScaleNormal="40" zoomScalePageLayoutView="100" workbookViewId="0">
      <selection pane="topLeft" activeCell="O82" activeCellId="0" sqref="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18.57"/>
    <col collapsed="false" customWidth="true" hidden="false" outlineLevel="0" max="15" min="15" style="519" width="37.85"/>
    <col collapsed="false" customWidth="false" hidden="true" outlineLevel="0" max="16" min="16" style="519" width="9.14"/>
    <col collapsed="false" customWidth="true" hidden="true" outlineLevel="0" max="17" min="17" style="519" width="12.14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1192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720" t="s">
        <v>1128</v>
      </c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720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2311.2</v>
      </c>
      <c r="C33" s="393"/>
      <c r="D33" s="393" t="n">
        <f aca="false">E33+F33</f>
        <v>151.2</v>
      </c>
      <c r="E33" s="393" t="n">
        <f aca="false">0.04*G33</f>
        <v>86.4</v>
      </c>
      <c r="F33" s="393" t="n">
        <f aca="false">0.03*G33</f>
        <v>64.8</v>
      </c>
      <c r="G33" s="393" t="n">
        <f aca="false">S33</f>
        <v>2160</v>
      </c>
      <c r="H33" s="393" t="n">
        <f aca="false">0.6*B33</f>
        <v>1386.72</v>
      </c>
      <c r="I33" s="532"/>
      <c r="J33" s="532"/>
      <c r="K33" s="532"/>
      <c r="L33" s="532"/>
      <c r="M33" s="532"/>
      <c r="N33" s="393" t="n">
        <v>4886</v>
      </c>
      <c r="O33" s="393" t="n">
        <v>4940</v>
      </c>
      <c r="P33" s="390"/>
      <c r="Q33" s="392"/>
      <c r="R33" s="533" t="n">
        <v>40</v>
      </c>
      <c r="S33" s="393" t="n">
        <f aca="false">(O33-N33)*R33</f>
        <v>2160</v>
      </c>
      <c r="T33" s="721" t="s">
        <v>1129</v>
      </c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2867.6</v>
      </c>
      <c r="C34" s="393"/>
      <c r="D34" s="393" t="n">
        <f aca="false">E34+F34</f>
        <v>187.6</v>
      </c>
      <c r="E34" s="393" t="n">
        <f aca="false">0.04*G34</f>
        <v>107.2</v>
      </c>
      <c r="F34" s="393" t="n">
        <f aca="false">0.03*G34</f>
        <v>80.4</v>
      </c>
      <c r="G34" s="393" t="n">
        <f aca="false">S34</f>
        <v>2680</v>
      </c>
      <c r="H34" s="393" t="n">
        <f aca="false">0.6*B34</f>
        <v>1720.56</v>
      </c>
      <c r="I34" s="532"/>
      <c r="J34" s="532"/>
      <c r="K34" s="532"/>
      <c r="L34" s="532"/>
      <c r="M34" s="532"/>
      <c r="N34" s="393" t="n">
        <v>4508</v>
      </c>
      <c r="O34" s="393" t="n">
        <v>4575</v>
      </c>
      <c r="P34" s="390"/>
      <c r="Q34" s="392"/>
      <c r="R34" s="533" t="n">
        <v>40</v>
      </c>
      <c r="S34" s="393" t="n">
        <f aca="false">(O34-N34)*R34</f>
        <v>2680</v>
      </c>
      <c r="T34" s="721" t="s">
        <v>1130</v>
      </c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4408.4</v>
      </c>
      <c r="C35" s="393"/>
      <c r="D35" s="393" t="n">
        <f aca="false">E35+F35</f>
        <v>288.4</v>
      </c>
      <c r="E35" s="393" t="n">
        <f aca="false">0.04*G35</f>
        <v>164.8</v>
      </c>
      <c r="F35" s="393" t="n">
        <f aca="false">0.03*G35</f>
        <v>123.6</v>
      </c>
      <c r="G35" s="393" t="n">
        <f aca="false">S35</f>
        <v>4120</v>
      </c>
      <c r="H35" s="393" t="n">
        <f aca="false">0.6*B35</f>
        <v>2645.04</v>
      </c>
      <c r="I35" s="532"/>
      <c r="J35" s="532"/>
      <c r="K35" s="532"/>
      <c r="L35" s="532"/>
      <c r="M35" s="532"/>
      <c r="N35" s="393" t="n">
        <v>5022</v>
      </c>
      <c r="O35" s="393" t="n">
        <v>5125</v>
      </c>
      <c r="P35" s="390"/>
      <c r="Q35" s="392"/>
      <c r="R35" s="533" t="n">
        <v>40</v>
      </c>
      <c r="S35" s="393" t="n">
        <f aca="false">(O35-N35)*R35</f>
        <v>4120</v>
      </c>
      <c r="T35" s="721" t="s">
        <v>1131</v>
      </c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20030.4</v>
      </c>
      <c r="C36" s="393"/>
      <c r="D36" s="393" t="n">
        <f aca="false">E36+F36</f>
        <v>1310.4</v>
      </c>
      <c r="E36" s="393" t="n">
        <f aca="false">0.04*G36</f>
        <v>748.8</v>
      </c>
      <c r="F36" s="393" t="n">
        <f aca="false">0.03*G36</f>
        <v>561.6</v>
      </c>
      <c r="G36" s="393" t="n">
        <f aca="false">S36</f>
        <v>18720</v>
      </c>
      <c r="H36" s="393" t="n">
        <f aca="false">0.6*B36</f>
        <v>12018.24</v>
      </c>
      <c r="I36" s="532"/>
      <c r="J36" s="532"/>
      <c r="K36" s="532"/>
      <c r="L36" s="532"/>
      <c r="M36" s="532"/>
      <c r="N36" s="393" t="n">
        <v>17419</v>
      </c>
      <c r="O36" s="393" t="n">
        <v>17887</v>
      </c>
      <c r="P36" s="390"/>
      <c r="Q36" s="392"/>
      <c r="R36" s="533" t="n">
        <v>40</v>
      </c>
      <c r="S36" s="393" t="n">
        <f aca="false">(O36-N36)*R36</f>
        <v>18720</v>
      </c>
      <c r="T36" s="721" t="s">
        <v>1132</v>
      </c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2097.2</v>
      </c>
      <c r="C37" s="393"/>
      <c r="D37" s="393" t="n">
        <f aca="false">E37+F37</f>
        <v>137.2</v>
      </c>
      <c r="E37" s="393" t="n">
        <f aca="false">0.04*G37</f>
        <v>78.4</v>
      </c>
      <c r="F37" s="393" t="n">
        <f aca="false">0.03*G37</f>
        <v>58.8</v>
      </c>
      <c r="G37" s="393" t="n">
        <f aca="false">S37</f>
        <v>1960</v>
      </c>
      <c r="H37" s="393" t="n">
        <f aca="false">0.6*B37</f>
        <v>1258.32</v>
      </c>
      <c r="I37" s="532"/>
      <c r="J37" s="532"/>
      <c r="K37" s="532"/>
      <c r="L37" s="532"/>
      <c r="M37" s="532"/>
      <c r="N37" s="393" t="n">
        <v>6655</v>
      </c>
      <c r="O37" s="393" t="n">
        <v>6704</v>
      </c>
      <c r="P37" s="390"/>
      <c r="Q37" s="392"/>
      <c r="R37" s="533" t="n">
        <v>40</v>
      </c>
      <c r="S37" s="393" t="n">
        <f aca="false">(O37-N37)*R37</f>
        <v>1960</v>
      </c>
      <c r="T37" s="721" t="s">
        <v>1133</v>
      </c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288.9</v>
      </c>
      <c r="C38" s="393"/>
      <c r="D38" s="393" t="n">
        <f aca="false">E38+F38</f>
        <v>18.9</v>
      </c>
      <c r="E38" s="393" t="n">
        <f aca="false">0.04*G38</f>
        <v>10.8</v>
      </c>
      <c r="F38" s="393" t="n">
        <f aca="false">0.03*G38</f>
        <v>8.1</v>
      </c>
      <c r="G38" s="393" t="n">
        <f aca="false">S38</f>
        <v>270</v>
      </c>
      <c r="H38" s="393" t="n">
        <f aca="false">0.6*B38</f>
        <v>173.34</v>
      </c>
      <c r="I38" s="532"/>
      <c r="J38" s="532"/>
      <c r="K38" s="532"/>
      <c r="L38" s="532"/>
      <c r="M38" s="532"/>
      <c r="N38" s="393" t="n">
        <v>781</v>
      </c>
      <c r="O38" s="393" t="n">
        <v>790</v>
      </c>
      <c r="P38" s="390"/>
      <c r="Q38" s="392"/>
      <c r="R38" s="533" t="n">
        <v>30</v>
      </c>
      <c r="S38" s="393" t="n">
        <f aca="false">(O38-N38)*R38</f>
        <v>270</v>
      </c>
      <c r="T38" s="721" t="s">
        <v>1134</v>
      </c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2225.6</v>
      </c>
      <c r="C39" s="393"/>
      <c r="D39" s="393" t="n">
        <f aca="false">E39+F39</f>
        <v>145.6</v>
      </c>
      <c r="E39" s="393" t="n">
        <f aca="false">0.04*G39</f>
        <v>83.2</v>
      </c>
      <c r="F39" s="393" t="n">
        <f aca="false">0.03*G39</f>
        <v>62.4</v>
      </c>
      <c r="G39" s="393" t="n">
        <f aca="false">S39</f>
        <v>2080</v>
      </c>
      <c r="H39" s="393" t="n">
        <f aca="false">0.6*B39</f>
        <v>1335.36</v>
      </c>
      <c r="I39" s="532"/>
      <c r="J39" s="532"/>
      <c r="K39" s="532"/>
      <c r="L39" s="532"/>
      <c r="M39" s="532"/>
      <c r="N39" s="393" t="n">
        <v>4376</v>
      </c>
      <c r="O39" s="393" t="n">
        <v>4428</v>
      </c>
      <c r="P39" s="390"/>
      <c r="Q39" s="392"/>
      <c r="R39" s="533" t="n">
        <v>40</v>
      </c>
      <c r="S39" s="393" t="n">
        <f aca="false">(O39-N39)*R39</f>
        <v>2080</v>
      </c>
      <c r="T39" s="721" t="s">
        <v>1135</v>
      </c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3894.8</v>
      </c>
      <c r="C40" s="393"/>
      <c r="D40" s="393" t="n">
        <f aca="false">E40+F40</f>
        <v>254.8</v>
      </c>
      <c r="E40" s="393" t="n">
        <f aca="false">0.04*G40</f>
        <v>145.6</v>
      </c>
      <c r="F40" s="393" t="n">
        <f aca="false">0.03*G40</f>
        <v>109.2</v>
      </c>
      <c r="G40" s="393" t="n">
        <f aca="false">S40</f>
        <v>3640</v>
      </c>
      <c r="H40" s="393" t="n">
        <f aca="false">0.6*B40</f>
        <v>2336.88</v>
      </c>
      <c r="I40" s="532"/>
      <c r="J40" s="532"/>
      <c r="K40" s="532"/>
      <c r="L40" s="532"/>
      <c r="M40" s="532"/>
      <c r="N40" s="393" t="n">
        <v>5371</v>
      </c>
      <c r="O40" s="393" t="n">
        <v>5462</v>
      </c>
      <c r="P40" s="390"/>
      <c r="Q40" s="392"/>
      <c r="R40" s="533" t="n">
        <v>40</v>
      </c>
      <c r="S40" s="393" t="n">
        <f aca="false">(O40-N40)*R40</f>
        <v>3640</v>
      </c>
      <c r="T40" s="721" t="s">
        <v>1136</v>
      </c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4151.6</v>
      </c>
      <c r="C41" s="393"/>
      <c r="D41" s="393" t="n">
        <f aca="false">E41+F41</f>
        <v>271.6</v>
      </c>
      <c r="E41" s="393" t="n">
        <f aca="false">0.04*G41</f>
        <v>155.2</v>
      </c>
      <c r="F41" s="393" t="n">
        <f aca="false">0.03*G41</f>
        <v>116.4</v>
      </c>
      <c r="G41" s="393" t="n">
        <f aca="false">S41</f>
        <v>3880</v>
      </c>
      <c r="H41" s="393" t="n">
        <f aca="false">0.6*B41</f>
        <v>2490.96</v>
      </c>
      <c r="I41" s="532"/>
      <c r="J41" s="532"/>
      <c r="K41" s="532"/>
      <c r="L41" s="532"/>
      <c r="M41" s="532"/>
      <c r="N41" s="393" t="n">
        <v>8987</v>
      </c>
      <c r="O41" s="393" t="n">
        <v>9084</v>
      </c>
      <c r="P41" s="390"/>
      <c r="Q41" s="392"/>
      <c r="R41" s="533" t="n">
        <v>40</v>
      </c>
      <c r="S41" s="393" t="n">
        <f aca="false">(O41-N41)*R41</f>
        <v>3880</v>
      </c>
      <c r="T41" s="721" t="s">
        <v>1137</v>
      </c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1797.6</v>
      </c>
      <c r="C42" s="393"/>
      <c r="D42" s="393" t="n">
        <f aca="false">E42+F42</f>
        <v>117.6</v>
      </c>
      <c r="E42" s="393" t="n">
        <f aca="false">0.04*G42</f>
        <v>67.2</v>
      </c>
      <c r="F42" s="393" t="n">
        <f aca="false">0.03*G42</f>
        <v>50.4</v>
      </c>
      <c r="G42" s="393" t="n">
        <f aca="false">S42</f>
        <v>1680</v>
      </c>
      <c r="H42" s="393" t="n">
        <f aca="false">0.6*B42</f>
        <v>1078.56</v>
      </c>
      <c r="I42" s="532"/>
      <c r="J42" s="532"/>
      <c r="K42" s="532"/>
      <c r="L42" s="532"/>
      <c r="M42" s="532"/>
      <c r="N42" s="393" t="n">
        <v>2135</v>
      </c>
      <c r="O42" s="393" t="n">
        <v>2177</v>
      </c>
      <c r="P42" s="390"/>
      <c r="Q42" s="392"/>
      <c r="R42" s="533" t="n">
        <v>40</v>
      </c>
      <c r="S42" s="393" t="n">
        <f aca="false">(O42-N42)*R42</f>
        <v>1680</v>
      </c>
      <c r="T42" s="721" t="s">
        <v>1138</v>
      </c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1284</v>
      </c>
      <c r="C43" s="393"/>
      <c r="D43" s="393" t="n">
        <f aca="false">E43+F43</f>
        <v>84</v>
      </c>
      <c r="E43" s="393" t="n">
        <f aca="false">0.04*G43</f>
        <v>48</v>
      </c>
      <c r="F43" s="393" t="n">
        <f aca="false">0.03*G43</f>
        <v>36</v>
      </c>
      <c r="G43" s="393" t="n">
        <f aca="false">S43</f>
        <v>1200</v>
      </c>
      <c r="H43" s="393" t="n">
        <f aca="false">0.6*B43</f>
        <v>770.4</v>
      </c>
      <c r="I43" s="532"/>
      <c r="J43" s="532"/>
      <c r="K43" s="532"/>
      <c r="L43" s="532"/>
      <c r="M43" s="532"/>
      <c r="N43" s="393" t="n">
        <v>1626</v>
      </c>
      <c r="O43" s="393" t="n">
        <v>1656</v>
      </c>
      <c r="P43" s="390"/>
      <c r="Q43" s="392"/>
      <c r="R43" s="533" t="n">
        <v>40</v>
      </c>
      <c r="S43" s="393" t="n">
        <f aca="false">(O43-N43)*R43</f>
        <v>1200</v>
      </c>
      <c r="T43" s="721" t="s">
        <v>1139</v>
      </c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5.25" hidden="false" customHeight="true" outlineLevel="0" collapsed="false">
      <c r="A44" s="534" t="s">
        <v>815</v>
      </c>
      <c r="B44" s="535" t="n">
        <f aca="false">G44+D44</f>
        <v>9458.8</v>
      </c>
      <c r="C44" s="535"/>
      <c r="D44" s="535" t="n">
        <f aca="false">E44+F44</f>
        <v>618.8</v>
      </c>
      <c r="E44" s="535" t="n">
        <f aca="false">0.04*G44</f>
        <v>353.6</v>
      </c>
      <c r="F44" s="535" t="n">
        <f aca="false">0.03*G44</f>
        <v>265.2</v>
      </c>
      <c r="G44" s="535" t="n">
        <f aca="false">S44</f>
        <v>8840</v>
      </c>
      <c r="H44" s="535" t="n">
        <f aca="false">0.6*B44</f>
        <v>5675.28</v>
      </c>
      <c r="I44" s="536"/>
      <c r="J44" s="536"/>
      <c r="K44" s="536"/>
      <c r="L44" s="536"/>
      <c r="M44" s="536"/>
      <c r="N44" s="535" t="n">
        <v>28948</v>
      </c>
      <c r="O44" s="535" t="n">
        <v>29169</v>
      </c>
      <c r="P44" s="537"/>
      <c r="Q44" s="538"/>
      <c r="R44" s="539" t="n">
        <v>40</v>
      </c>
      <c r="S44" s="535" t="n">
        <f aca="false">(O44-N44)*R44</f>
        <v>8840</v>
      </c>
      <c r="T44" s="721" t="s">
        <v>1110</v>
      </c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19688</v>
      </c>
      <c r="C45" s="393"/>
      <c r="D45" s="393" t="n">
        <f aca="false">E45+F45</f>
        <v>1288</v>
      </c>
      <c r="E45" s="393" t="n">
        <f aca="false">0.04*G45</f>
        <v>736</v>
      </c>
      <c r="F45" s="393" t="n">
        <f aca="false">0.03*G45</f>
        <v>552</v>
      </c>
      <c r="G45" s="393" t="n">
        <f aca="false">S45</f>
        <v>18400</v>
      </c>
      <c r="H45" s="393" t="n">
        <f aca="false">0.6*B45</f>
        <v>11812.8</v>
      </c>
      <c r="I45" s="532"/>
      <c r="J45" s="532"/>
      <c r="K45" s="532"/>
      <c r="L45" s="532"/>
      <c r="M45" s="532"/>
      <c r="N45" s="393" t="n">
        <v>25147</v>
      </c>
      <c r="O45" s="393" t="n">
        <v>25607</v>
      </c>
      <c r="P45" s="390"/>
      <c r="Q45" s="392"/>
      <c r="R45" s="533" t="n">
        <v>40</v>
      </c>
      <c r="S45" s="393" t="n">
        <f aca="false">(O45-N45)*R45</f>
        <v>18400</v>
      </c>
      <c r="T45" s="721" t="s">
        <v>1140</v>
      </c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11470.4</v>
      </c>
      <c r="C46" s="393"/>
      <c r="D46" s="393" t="n">
        <f aca="false">E46+F46</f>
        <v>750.4</v>
      </c>
      <c r="E46" s="393" t="n">
        <f aca="false">0.04*G46</f>
        <v>428.8</v>
      </c>
      <c r="F46" s="393" t="n">
        <f aca="false">0.03*G46</f>
        <v>321.6</v>
      </c>
      <c r="G46" s="393" t="n">
        <f aca="false">S46</f>
        <v>10720</v>
      </c>
      <c r="H46" s="393" t="n">
        <f aca="false">0.6*B46</f>
        <v>6882.24</v>
      </c>
      <c r="I46" s="532"/>
      <c r="J46" s="532"/>
      <c r="K46" s="532"/>
      <c r="L46" s="532"/>
      <c r="M46" s="532"/>
      <c r="N46" s="393" t="n">
        <v>18944</v>
      </c>
      <c r="O46" s="393" t="n">
        <v>19212</v>
      </c>
      <c r="P46" s="390"/>
      <c r="Q46" s="392"/>
      <c r="R46" s="533" t="n">
        <v>40</v>
      </c>
      <c r="S46" s="393" t="n">
        <f aca="false">(O46-N46)*R46</f>
        <v>10720</v>
      </c>
      <c r="T46" s="721" t="s">
        <v>1141</v>
      </c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1455.2</v>
      </c>
      <c r="C47" s="393"/>
      <c r="D47" s="393" t="n">
        <f aca="false">E47+F47</f>
        <v>95.2</v>
      </c>
      <c r="E47" s="393" t="n">
        <f aca="false">0.04*G47</f>
        <v>54.4</v>
      </c>
      <c r="F47" s="393" t="n">
        <f aca="false">0.03*G47</f>
        <v>40.8</v>
      </c>
      <c r="G47" s="393" t="n">
        <f aca="false">S47</f>
        <v>1360</v>
      </c>
      <c r="H47" s="393" t="n">
        <f aca="false">0.6*B47</f>
        <v>873.12</v>
      </c>
      <c r="I47" s="532"/>
      <c r="J47" s="532"/>
      <c r="K47" s="532"/>
      <c r="L47" s="532"/>
      <c r="M47" s="532"/>
      <c r="N47" s="393" t="n">
        <v>2788</v>
      </c>
      <c r="O47" s="393" t="n">
        <v>2822</v>
      </c>
      <c r="P47" s="390"/>
      <c r="Q47" s="392"/>
      <c r="R47" s="533" t="n">
        <v>40</v>
      </c>
      <c r="S47" s="393" t="n">
        <f aca="false">(O47-N47)*R47</f>
        <v>1360</v>
      </c>
      <c r="T47" s="721" t="s">
        <v>1142</v>
      </c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721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27285</v>
      </c>
      <c r="C49" s="393"/>
      <c r="D49" s="393" t="n">
        <f aca="false">E49+F49</f>
        <v>1785</v>
      </c>
      <c r="E49" s="393" t="n">
        <f aca="false">0.04*G49</f>
        <v>1020</v>
      </c>
      <c r="F49" s="393" t="n">
        <f aca="false">0.03*G49</f>
        <v>765</v>
      </c>
      <c r="G49" s="393" t="n">
        <f aca="false">S49</f>
        <v>25500</v>
      </c>
      <c r="H49" s="393" t="n">
        <f aca="false">0.6*B49</f>
        <v>16371</v>
      </c>
      <c r="I49" s="532"/>
      <c r="J49" s="532"/>
      <c r="K49" s="532"/>
      <c r="L49" s="532"/>
      <c r="M49" s="532"/>
      <c r="N49" s="393" t="n">
        <v>26820</v>
      </c>
      <c r="O49" s="393" t="n">
        <v>27245</v>
      </c>
      <c r="P49" s="390"/>
      <c r="Q49" s="392"/>
      <c r="R49" s="533" t="n">
        <v>60</v>
      </c>
      <c r="S49" s="393" t="n">
        <f aca="false">(O49-N49)*R49</f>
        <v>25500</v>
      </c>
      <c r="T49" s="721" t="s">
        <v>1143</v>
      </c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2610.8</v>
      </c>
      <c r="C50" s="393"/>
      <c r="D50" s="393" t="n">
        <f aca="false">E50+F50</f>
        <v>170.8</v>
      </c>
      <c r="E50" s="393" t="n">
        <f aca="false">0.04*G50</f>
        <v>97.6</v>
      </c>
      <c r="F50" s="393" t="n">
        <f aca="false">0.03*G50</f>
        <v>73.2</v>
      </c>
      <c r="G50" s="393" t="n">
        <f aca="false">S50</f>
        <v>2440</v>
      </c>
      <c r="H50" s="393" t="n">
        <f aca="false">0.6*B50</f>
        <v>1566.48</v>
      </c>
      <c r="I50" s="532"/>
      <c r="J50" s="532"/>
      <c r="K50" s="532"/>
      <c r="L50" s="532"/>
      <c r="M50" s="532"/>
      <c r="N50" s="393" t="n">
        <v>3523</v>
      </c>
      <c r="O50" s="393" t="n">
        <v>3584</v>
      </c>
      <c r="P50" s="390"/>
      <c r="Q50" s="392"/>
      <c r="R50" s="533" t="n">
        <v>40</v>
      </c>
      <c r="S50" s="393" t="n">
        <f aca="false">(O50-N50)*R50</f>
        <v>2440</v>
      </c>
      <c r="T50" s="721" t="s">
        <v>1144</v>
      </c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2054.4</v>
      </c>
      <c r="C51" s="393"/>
      <c r="D51" s="393" t="n">
        <f aca="false">E51+F51</f>
        <v>134.4</v>
      </c>
      <c r="E51" s="393" t="n">
        <f aca="false">0.04*G51</f>
        <v>76.8</v>
      </c>
      <c r="F51" s="393" t="n">
        <f aca="false">0.03*G51</f>
        <v>57.6</v>
      </c>
      <c r="G51" s="393" t="n">
        <f aca="false">S51</f>
        <v>1920</v>
      </c>
      <c r="H51" s="393" t="n">
        <f aca="false">0.6*B51</f>
        <v>1232.64</v>
      </c>
      <c r="I51" s="532"/>
      <c r="J51" s="532"/>
      <c r="K51" s="532"/>
      <c r="L51" s="532"/>
      <c r="M51" s="532"/>
      <c r="N51" s="393" t="n">
        <v>2745</v>
      </c>
      <c r="O51" s="393" t="n">
        <v>2793</v>
      </c>
      <c r="P51" s="390"/>
      <c r="Q51" s="392"/>
      <c r="R51" s="533" t="n">
        <v>40</v>
      </c>
      <c r="S51" s="393" t="n">
        <f aca="false">(O51-N51)*R51</f>
        <v>1920</v>
      </c>
      <c r="T51" s="721" t="s">
        <v>1145</v>
      </c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1369.6</v>
      </c>
      <c r="C52" s="393"/>
      <c r="D52" s="393" t="n">
        <f aca="false">E52+F52</f>
        <v>89.6</v>
      </c>
      <c r="E52" s="393" t="n">
        <f aca="false">0.04*G52</f>
        <v>51.2</v>
      </c>
      <c r="F52" s="393" t="n">
        <f aca="false">0.03*G52</f>
        <v>38.4</v>
      </c>
      <c r="G52" s="393" t="n">
        <f aca="false">S52</f>
        <v>1280</v>
      </c>
      <c r="H52" s="393" t="n">
        <f aca="false">0.6*B52</f>
        <v>821.76</v>
      </c>
      <c r="I52" s="532"/>
      <c r="J52" s="532"/>
      <c r="K52" s="532"/>
      <c r="L52" s="532"/>
      <c r="M52" s="532"/>
      <c r="N52" s="393" t="n">
        <v>5431</v>
      </c>
      <c r="O52" s="393" t="n">
        <v>5463</v>
      </c>
      <c r="P52" s="390"/>
      <c r="Q52" s="392"/>
      <c r="R52" s="533" t="n">
        <v>40</v>
      </c>
      <c r="S52" s="393" t="n">
        <f aca="false">(O52-N52)*R52</f>
        <v>1280</v>
      </c>
      <c r="T52" s="721" t="s">
        <v>1146</v>
      </c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15793.2</v>
      </c>
      <c r="C53" s="393"/>
      <c r="D53" s="393" t="n">
        <f aca="false">E53+F53</f>
        <v>1033.2</v>
      </c>
      <c r="E53" s="393" t="n">
        <f aca="false">0.04*G53</f>
        <v>590.4</v>
      </c>
      <c r="F53" s="393" t="n">
        <f aca="false">0.03*G53</f>
        <v>442.8</v>
      </c>
      <c r="G53" s="393" t="n">
        <f aca="false">S53</f>
        <v>14760</v>
      </c>
      <c r="H53" s="393" t="n">
        <f aca="false">0.6*B53</f>
        <v>9475.92</v>
      </c>
      <c r="I53" s="532"/>
      <c r="J53" s="532"/>
      <c r="K53" s="532"/>
      <c r="L53" s="532"/>
      <c r="M53" s="532"/>
      <c r="N53" s="393" t="n">
        <v>31171</v>
      </c>
      <c r="O53" s="393" t="n">
        <v>31540</v>
      </c>
      <c r="P53" s="390"/>
      <c r="Q53" s="392"/>
      <c r="R53" s="533" t="n">
        <v>40</v>
      </c>
      <c r="S53" s="393" t="n">
        <f aca="false">(O53-N53)*R53</f>
        <v>14760</v>
      </c>
      <c r="T53" s="721" t="s">
        <v>1147</v>
      </c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9073.6</v>
      </c>
      <c r="C54" s="393"/>
      <c r="D54" s="393" t="n">
        <f aca="false">E54+F54</f>
        <v>593.6</v>
      </c>
      <c r="E54" s="393" t="n">
        <f aca="false">0.04*G54</f>
        <v>339.2</v>
      </c>
      <c r="F54" s="393" t="n">
        <f aca="false">0.03*G54</f>
        <v>254.4</v>
      </c>
      <c r="G54" s="393" t="n">
        <f aca="false">S54</f>
        <v>8480</v>
      </c>
      <c r="H54" s="393" t="n">
        <f aca="false">0.6*B54</f>
        <v>5444.16</v>
      </c>
      <c r="I54" s="532"/>
      <c r="J54" s="532"/>
      <c r="K54" s="532"/>
      <c r="L54" s="532"/>
      <c r="M54" s="532"/>
      <c r="N54" s="393" t="n">
        <v>10148</v>
      </c>
      <c r="O54" s="393" t="n">
        <v>10360</v>
      </c>
      <c r="P54" s="390"/>
      <c r="Q54" s="392"/>
      <c r="R54" s="533" t="n">
        <v>40</v>
      </c>
      <c r="S54" s="393" t="n">
        <f aca="false">(O54-N54)*R54</f>
        <v>8480</v>
      </c>
      <c r="T54" s="721" t="s">
        <v>1148</v>
      </c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1326.8</v>
      </c>
      <c r="C55" s="393"/>
      <c r="D55" s="393" t="n">
        <f aca="false">E55+F55</f>
        <v>86.8</v>
      </c>
      <c r="E55" s="393" t="n">
        <f aca="false">0.04*G55</f>
        <v>49.6</v>
      </c>
      <c r="F55" s="393" t="n">
        <f aca="false">0.03*G55</f>
        <v>37.2</v>
      </c>
      <c r="G55" s="393" t="n">
        <f aca="false">S55</f>
        <v>1240</v>
      </c>
      <c r="H55" s="393" t="n">
        <f aca="false">0.6*B55</f>
        <v>796.08</v>
      </c>
      <c r="I55" s="532"/>
      <c r="J55" s="532"/>
      <c r="K55" s="532"/>
      <c r="L55" s="532"/>
      <c r="M55" s="532"/>
      <c r="N55" s="393" t="n">
        <v>2217</v>
      </c>
      <c r="O55" s="393" t="n">
        <v>2248</v>
      </c>
      <c r="P55" s="390"/>
      <c r="Q55" s="392"/>
      <c r="R55" s="533" t="n">
        <v>40</v>
      </c>
      <c r="S55" s="393" t="n">
        <f aca="false">(O55-N55)*R55</f>
        <v>1240</v>
      </c>
      <c r="T55" s="721" t="s">
        <v>1149</v>
      </c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42500.4</v>
      </c>
      <c r="C56" s="393"/>
      <c r="D56" s="393" t="n">
        <f aca="false">E56+F56</f>
        <v>2780.4</v>
      </c>
      <c r="E56" s="393" t="n">
        <f aca="false">0.04*G56</f>
        <v>1588.8</v>
      </c>
      <c r="F56" s="393" t="n">
        <f aca="false">0.03*G56</f>
        <v>1191.6</v>
      </c>
      <c r="G56" s="393" t="n">
        <f aca="false">S56</f>
        <v>39720</v>
      </c>
      <c r="H56" s="393" t="n">
        <f aca="false">0.6*B56</f>
        <v>25500.24</v>
      </c>
      <c r="I56" s="532"/>
      <c r="J56" s="532"/>
      <c r="K56" s="532"/>
      <c r="L56" s="532"/>
      <c r="M56" s="532"/>
      <c r="N56" s="393" t="n">
        <v>45069</v>
      </c>
      <c r="O56" s="393" t="n">
        <v>46062</v>
      </c>
      <c r="P56" s="390"/>
      <c r="Q56" s="392"/>
      <c r="R56" s="533" t="n">
        <v>40</v>
      </c>
      <c r="S56" s="393" t="n">
        <f aca="false">(O56-N56)*R56</f>
        <v>39720</v>
      </c>
      <c r="T56" s="721" t="s">
        <v>1150</v>
      </c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14937.2</v>
      </c>
      <c r="C57" s="393"/>
      <c r="D57" s="393" t="n">
        <f aca="false">E57+F57</f>
        <v>977.2</v>
      </c>
      <c r="E57" s="393" t="n">
        <f aca="false">0.04*G57</f>
        <v>558.4</v>
      </c>
      <c r="F57" s="393" t="n">
        <f aca="false">0.03*G57</f>
        <v>418.8</v>
      </c>
      <c r="G57" s="393" t="n">
        <f aca="false">S57</f>
        <v>13960</v>
      </c>
      <c r="H57" s="393" t="n">
        <f aca="false">0.6*B57</f>
        <v>8962.32</v>
      </c>
      <c r="I57" s="532"/>
      <c r="J57" s="532"/>
      <c r="K57" s="532"/>
      <c r="L57" s="532"/>
      <c r="M57" s="532"/>
      <c r="N57" s="393" t="n">
        <v>12887</v>
      </c>
      <c r="O57" s="393" t="n">
        <v>13236</v>
      </c>
      <c r="P57" s="390"/>
      <c r="Q57" s="392"/>
      <c r="R57" s="533" t="n">
        <v>40</v>
      </c>
      <c r="S57" s="393" t="n">
        <f aca="false">(O57-N57)*R57</f>
        <v>13960</v>
      </c>
      <c r="T57" s="721" t="s">
        <v>1151</v>
      </c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721" t="s">
        <v>1152</v>
      </c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6120.4</v>
      </c>
      <c r="C59" s="540"/>
      <c r="D59" s="540" t="n">
        <f aca="false">E59+F59</f>
        <v>400.4</v>
      </c>
      <c r="E59" s="540" t="n">
        <f aca="false">0.04*G59</f>
        <v>228.8</v>
      </c>
      <c r="F59" s="540" t="n">
        <f aca="false">0.03*G59</f>
        <v>171.6</v>
      </c>
      <c r="G59" s="540" t="n">
        <f aca="false">S59</f>
        <v>5720</v>
      </c>
      <c r="H59" s="540" t="n">
        <f aca="false">0.6*B59</f>
        <v>3672.24</v>
      </c>
      <c r="I59" s="532"/>
      <c r="J59" s="532"/>
      <c r="K59" s="532"/>
      <c r="L59" s="532"/>
      <c r="M59" s="532"/>
      <c r="N59" s="540" t="n">
        <v>1816</v>
      </c>
      <c r="O59" s="540" t="n">
        <v>1959</v>
      </c>
      <c r="P59" s="390"/>
      <c r="Q59" s="541"/>
      <c r="R59" s="542" t="n">
        <v>40</v>
      </c>
      <c r="S59" s="540" t="n">
        <f aca="false">(O59-N59)*R59</f>
        <v>5720</v>
      </c>
      <c r="T59" s="721" t="s">
        <v>1153</v>
      </c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4654.5</v>
      </c>
      <c r="C60" s="393"/>
      <c r="D60" s="393" t="n">
        <f aca="false">E60+F60</f>
        <v>304.5</v>
      </c>
      <c r="E60" s="393" t="n">
        <f aca="false">0.04*G60</f>
        <v>174</v>
      </c>
      <c r="F60" s="393" t="n">
        <f aca="false">0.03*G60</f>
        <v>130.5</v>
      </c>
      <c r="G60" s="393" t="n">
        <f aca="false">S60</f>
        <v>4350</v>
      </c>
      <c r="H60" s="393" t="n">
        <f aca="false">0.6*B60</f>
        <v>2792.7</v>
      </c>
      <c r="I60" s="543"/>
      <c r="J60" s="543"/>
      <c r="K60" s="543"/>
      <c r="L60" s="543"/>
      <c r="M60" s="543"/>
      <c r="N60" s="393" t="n">
        <v>2287</v>
      </c>
      <c r="O60" s="393" t="n">
        <v>2432</v>
      </c>
      <c r="P60" s="544"/>
      <c r="Q60" s="392"/>
      <c r="R60" s="533" t="n">
        <v>30</v>
      </c>
      <c r="S60" s="393" t="n">
        <f aca="false">(O60-N60)*R60</f>
        <v>4350</v>
      </c>
      <c r="T60" s="721" t="s">
        <v>1154</v>
      </c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2302</v>
      </c>
      <c r="C61" s="207"/>
      <c r="D61" s="206" t="n">
        <f aca="false">E61+F61</f>
        <v>161.14</v>
      </c>
      <c r="E61" s="206" t="n">
        <f aca="false">0.04*G61</f>
        <v>92.08</v>
      </c>
      <c r="F61" s="206" t="n">
        <f aca="false">0.03*G61</f>
        <v>69.06</v>
      </c>
      <c r="G61" s="207" t="n">
        <f aca="false">S61</f>
        <v>2302</v>
      </c>
      <c r="H61" s="546" t="n">
        <f aca="false">B61*0.4</f>
        <v>920.8</v>
      </c>
      <c r="I61" s="216"/>
      <c r="J61" s="216"/>
      <c r="K61" s="216"/>
      <c r="L61" s="216"/>
      <c r="M61" s="216"/>
      <c r="N61" s="207" t="n">
        <v>15548</v>
      </c>
      <c r="O61" s="207" t="n">
        <v>17850</v>
      </c>
      <c r="P61" s="547"/>
      <c r="Q61" s="548"/>
      <c r="R61" s="548" t="n">
        <v>1</v>
      </c>
      <c r="S61" s="207" t="n">
        <f aca="false">(O61-N61)*R61</f>
        <v>2302</v>
      </c>
      <c r="T61" s="721" t="s">
        <v>1155</v>
      </c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207998.8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722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723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802</v>
      </c>
      <c r="C64" s="207"/>
      <c r="D64" s="206" t="n">
        <f aca="false">E64+F64</f>
        <v>56.14</v>
      </c>
      <c r="E64" s="206" t="n">
        <f aca="false">0.04*G64</f>
        <v>32.08</v>
      </c>
      <c r="F64" s="206" t="n">
        <f aca="false">0.03*G64</f>
        <v>24.06</v>
      </c>
      <c r="G64" s="207" t="n">
        <f aca="false">S64</f>
        <v>802</v>
      </c>
      <c r="H64" s="546" t="n">
        <f aca="false">B64*0.4</f>
        <v>320.8</v>
      </c>
      <c r="I64" s="216"/>
      <c r="J64" s="216"/>
      <c r="K64" s="216"/>
      <c r="L64" s="216"/>
      <c r="M64" s="216"/>
      <c r="N64" s="207" t="n">
        <v>25350</v>
      </c>
      <c r="O64" s="207" t="n">
        <v>26152</v>
      </c>
      <c r="P64" s="547"/>
      <c r="Q64" s="548"/>
      <c r="R64" s="548" t="n">
        <v>1</v>
      </c>
      <c r="S64" s="207" t="n">
        <f aca="false">(O64-N64)*R64</f>
        <v>802</v>
      </c>
      <c r="T64" s="721" t="s">
        <v>1156</v>
      </c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699892.349999997</v>
      </c>
      <c r="C65" s="389"/>
      <c r="D65" s="389" t="n">
        <f aca="false">E65+F65</f>
        <v>45787.3499999998</v>
      </c>
      <c r="E65" s="389" t="n">
        <f aca="false">0.04*G65</f>
        <v>26164.1999999999</v>
      </c>
      <c r="F65" s="389" t="n">
        <f aca="false">0.03*G65</f>
        <v>19623.1499999999</v>
      </c>
      <c r="G65" s="389" t="n">
        <f aca="false">(S65+S66)</f>
        <v>654104.999999997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82082.4</v>
      </c>
      <c r="O65" s="391" t="n">
        <v>83261.37</v>
      </c>
      <c r="P65" s="390"/>
      <c r="Q65" s="392" t="s">
        <v>835</v>
      </c>
      <c r="R65" s="389" t="n">
        <v>300</v>
      </c>
      <c r="S65" s="393" t="n">
        <f aca="false">(O65-N65)*R65</f>
        <v>353691</v>
      </c>
      <c r="T65" s="724" t="s">
        <v>1157</v>
      </c>
      <c r="U65" s="725"/>
      <c r="V65" s="725"/>
      <c r="W65" s="725"/>
      <c r="X65" s="725"/>
      <c r="Y65" s="725"/>
      <c r="Z65" s="725"/>
      <c r="AA65" s="725"/>
      <c r="AB65" s="725"/>
      <c r="AC65" s="725"/>
      <c r="AD65" s="725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76101.6</v>
      </c>
      <c r="O66" s="391" t="n">
        <v>77102.98</v>
      </c>
      <c r="P66" s="390"/>
      <c r="Q66" s="392" t="s">
        <v>835</v>
      </c>
      <c r="R66" s="389" t="n">
        <v>300</v>
      </c>
      <c r="S66" s="393" t="n">
        <f aca="false">(O66-N66)*R66</f>
        <v>300413.999999997</v>
      </c>
      <c r="T66" s="721" t="s">
        <v>1158</v>
      </c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B65-(B62+B44+B86+'Июль 2021'!C328)</f>
        <v>324614.473199997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7325</v>
      </c>
      <c r="C78" s="207"/>
      <c r="D78" s="206" t="n">
        <f aca="false">E78+F78</f>
        <v>512.75</v>
      </c>
      <c r="E78" s="206" t="n">
        <f aca="false">0.04*G78</f>
        <v>293</v>
      </c>
      <c r="F78" s="206" t="n">
        <f aca="false">0.03*G78</f>
        <v>219.75</v>
      </c>
      <c r="G78" s="207" t="n">
        <f aca="false">S78</f>
        <v>7325</v>
      </c>
      <c r="H78" s="546" t="n">
        <f aca="false">B78*0.4</f>
        <v>2930</v>
      </c>
      <c r="I78" s="216"/>
      <c r="J78" s="216"/>
      <c r="K78" s="216"/>
      <c r="L78" s="216"/>
      <c r="M78" s="216"/>
      <c r="N78" s="32" t="n">
        <v>139518</v>
      </c>
      <c r="O78" s="148" t="n">
        <v>146843</v>
      </c>
      <c r="P78" s="466"/>
      <c r="Q78" s="498"/>
      <c r="R78" s="498" t="n">
        <v>1</v>
      </c>
      <c r="S78" s="149" t="n">
        <f aca="false">(O78-N78)*R78</f>
        <v>7325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3023.82</v>
      </c>
      <c r="C79" s="206"/>
      <c r="D79" s="206" t="n">
        <f aca="false">E79+F79</f>
        <v>197.82</v>
      </c>
      <c r="E79" s="206" t="n">
        <f aca="false">0.04*G79</f>
        <v>113.04</v>
      </c>
      <c r="F79" s="206" t="n">
        <f aca="false">0.03*G79</f>
        <v>84.78</v>
      </c>
      <c r="G79" s="206" t="n">
        <f aca="false">S79</f>
        <v>2826</v>
      </c>
      <c r="H79" s="206" t="n">
        <f aca="false">0.6*B79</f>
        <v>1814.292</v>
      </c>
      <c r="I79" s="208"/>
      <c r="J79" s="208"/>
      <c r="K79" s="208"/>
      <c r="L79" s="208"/>
      <c r="M79" s="208" t="s">
        <v>170</v>
      </c>
      <c r="N79" s="32" t="n">
        <v>47195</v>
      </c>
      <c r="O79" s="148" t="n">
        <v>50021</v>
      </c>
      <c r="P79" s="204"/>
      <c r="Q79" s="276"/>
      <c r="R79" s="239" t="n">
        <v>1</v>
      </c>
      <c r="S79" s="148" t="n">
        <f aca="false">(O79-N79)*R79</f>
        <v>2826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2146.42</v>
      </c>
      <c r="C80" s="329"/>
      <c r="D80" s="329" t="n">
        <f aca="false">E80+F80</f>
        <v>140.42</v>
      </c>
      <c r="E80" s="329" t="n">
        <f aca="false">0.04*G80</f>
        <v>80.24</v>
      </c>
      <c r="F80" s="329" t="n">
        <f aca="false">0.03*G80</f>
        <v>60.18</v>
      </c>
      <c r="G80" s="329" t="n">
        <f aca="false">S80</f>
        <v>2006</v>
      </c>
      <c r="H80" s="329"/>
      <c r="I80" s="208"/>
      <c r="J80" s="208"/>
      <c r="K80" s="208"/>
      <c r="L80" s="208"/>
      <c r="M80" s="208" t="s">
        <v>340</v>
      </c>
      <c r="N80" s="40" t="n">
        <v>37224</v>
      </c>
      <c r="O80" s="194" t="n">
        <v>39230</v>
      </c>
      <c r="P80" s="237"/>
      <c r="Q80" s="561"/>
      <c r="R80" s="194" t="n">
        <v>1</v>
      </c>
      <c r="S80" s="148" t="n">
        <f aca="false">(O80-N80)*R80</f>
        <v>2006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321</v>
      </c>
      <c r="C82" s="329"/>
      <c r="D82" s="329" t="n">
        <f aca="false">E82+F82</f>
        <v>21</v>
      </c>
      <c r="E82" s="329" t="n">
        <f aca="false">0.04*G82</f>
        <v>12</v>
      </c>
      <c r="F82" s="329" t="n">
        <f aca="false">0.03*G82</f>
        <v>9</v>
      </c>
      <c r="G82" s="329" t="n">
        <f aca="false">S82</f>
        <v>300</v>
      </c>
      <c r="H82" s="329"/>
      <c r="I82" s="208"/>
      <c r="J82" s="208"/>
      <c r="K82" s="208"/>
      <c r="L82" s="208"/>
      <c r="M82" s="208" t="s">
        <v>340</v>
      </c>
      <c r="N82" s="40" t="n">
        <v>6104</v>
      </c>
      <c r="O82" s="194" t="n">
        <v>6404</v>
      </c>
      <c r="P82" s="237"/>
      <c r="Q82" s="561"/>
      <c r="R82" s="194" t="n">
        <v>1</v>
      </c>
      <c r="S82" s="194" t="n">
        <f aca="false">O82-N82</f>
        <v>300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1829.7</v>
      </c>
      <c r="C83" s="206"/>
      <c r="D83" s="206" t="n">
        <f aca="false">E83+F83</f>
        <v>119.7</v>
      </c>
      <c r="E83" s="206" t="n">
        <f aca="false">0.04*G83</f>
        <v>68.4</v>
      </c>
      <c r="F83" s="206" t="n">
        <f aca="false">0.03*G83</f>
        <v>51.3</v>
      </c>
      <c r="G83" s="206" t="n">
        <f aca="false">S83</f>
        <v>1710</v>
      </c>
      <c r="H83" s="206" t="n">
        <f aca="false">0.6*B83</f>
        <v>1097.82</v>
      </c>
      <c r="I83" s="208"/>
      <c r="J83" s="208"/>
      <c r="K83" s="208"/>
      <c r="L83" s="208"/>
      <c r="M83" s="208"/>
      <c r="N83" s="130" t="n">
        <v>30048</v>
      </c>
      <c r="O83" s="206" t="n">
        <v>31758</v>
      </c>
      <c r="P83" s="9"/>
      <c r="Q83" s="151"/>
      <c r="R83" s="206" t="n">
        <v>1</v>
      </c>
      <c r="S83" s="206" t="n">
        <f aca="false">(O83-N83)*R83</f>
        <v>1710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309.23</v>
      </c>
      <c r="C84" s="329"/>
      <c r="D84" s="329" t="n">
        <f aca="false">E84+F84</f>
        <v>20.23</v>
      </c>
      <c r="E84" s="329" t="n">
        <f aca="false">0.04*G84</f>
        <v>11.56</v>
      </c>
      <c r="F84" s="329" t="n">
        <f aca="false">0.03*G84</f>
        <v>8.67</v>
      </c>
      <c r="G84" s="329" t="n">
        <f aca="false">S84</f>
        <v>289</v>
      </c>
      <c r="H84" s="329"/>
      <c r="I84" s="208"/>
      <c r="J84" s="208"/>
      <c r="K84" s="208"/>
      <c r="L84" s="208"/>
      <c r="M84" s="208" t="s">
        <v>340</v>
      </c>
      <c r="N84" s="40" t="n">
        <v>14523</v>
      </c>
      <c r="O84" s="194" t="n">
        <v>14812</v>
      </c>
      <c r="P84" s="237"/>
      <c r="Q84" s="561"/>
      <c r="R84" s="194" t="n">
        <v>1</v>
      </c>
      <c r="S84" s="194" t="n">
        <f aca="false">O84-N84</f>
        <v>289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5935</v>
      </c>
      <c r="C85" s="207"/>
      <c r="D85" s="206" t="n">
        <f aca="false">E85+F85</f>
        <v>415.45</v>
      </c>
      <c r="E85" s="206" t="n">
        <f aca="false">0.04*G85</f>
        <v>237.4</v>
      </c>
      <c r="F85" s="206" t="n">
        <f aca="false">0.03*G85</f>
        <v>178.05</v>
      </c>
      <c r="G85" s="207" t="n">
        <f aca="false">S85</f>
        <v>5935</v>
      </c>
      <c r="H85" s="546" t="n">
        <f aca="false">B85*0.4</f>
        <v>2374</v>
      </c>
      <c r="I85" s="216"/>
      <c r="J85" s="216"/>
      <c r="K85" s="216"/>
      <c r="L85" s="216"/>
      <c r="M85" s="216"/>
      <c r="N85" s="126" t="n">
        <v>147245</v>
      </c>
      <c r="O85" s="149" t="n">
        <v>153180</v>
      </c>
      <c r="P85" s="466"/>
      <c r="Q85" s="498"/>
      <c r="R85" s="498" t="n">
        <v>1</v>
      </c>
      <c r="S85" s="149" t="n">
        <f aca="false">(O85-N85)*R85</f>
        <v>5935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22192.17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Musson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2020-01-31T05:52:45Z</dcterms:created>
  <dc:creator>vuevmax</dc:creator>
  <dc:description/>
  <dc:language>en-US</dc:language>
  <cp:lastModifiedBy/>
  <cp:lastPrinted>2021-08-09T11:36:02Z</cp:lastPrinted>
  <dcterms:modified xsi:type="dcterms:W3CDTF">2021-08-25T18:16:45Z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Musson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