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3"/>
  <workbookPr/>
  <mc:AlternateContent xmlns:mc="http://schemas.openxmlformats.org/markup-compatibility/2006">
    <mc:Choice Requires="x15">
      <x15ac:absPath xmlns:x15ac="http://schemas.microsoft.com/office/spreadsheetml/2010/11/ac" url="/Users/trevorcallow/Desktop/"/>
    </mc:Choice>
  </mc:AlternateContent>
  <xr:revisionPtr revIDLastSave="0" documentId="8_{9B558118-980D-4140-B7CB-9E610D6B77AA}" xr6:coauthVersionLast="47" xr6:coauthVersionMax="47" xr10:uidLastSave="{00000000-0000-0000-0000-000000000000}"/>
  <bookViews>
    <workbookView xWindow="1100" yWindow="820" windowWidth="28040" windowHeight="17440" activeTab="1" xr2:uid="{CD009760-84CC-B743-AEFD-20CBE053C787}"/>
  </bookViews>
  <sheets>
    <sheet name="SV" sheetId="3" r:id="rId1"/>
    <sheet name="DIV_General" sheetId="2" r:id="rId2"/>
    <sheet name="DIV3_Concrete" sheetId="4" r:id="rId3"/>
    <sheet name="DIV6_Framing" sheetId="5" r:id="rId4"/>
    <sheet name="DIV7_Roofing" sheetId="6" r:id="rId5"/>
    <sheet name="DIV8_Windows_Doors" sheetId="7" r:id="rId6"/>
    <sheet name="DIV9_Drywall_Paint" sheetId="8" r:id="rId7"/>
    <sheet name="DIV10_Flooring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3" l="1"/>
  <c r="B10" i="4"/>
  <c r="H19" i="10"/>
  <c r="H15" i="10"/>
  <c r="H14" i="10"/>
  <c r="H10" i="10"/>
  <c r="H9" i="10"/>
  <c r="G9" i="10"/>
  <c r="G10" i="10"/>
  <c r="H19" i="8"/>
  <c r="H15" i="8"/>
  <c r="H14" i="8"/>
  <c r="H25" i="7"/>
  <c r="H17" i="7"/>
  <c r="H10" i="8"/>
  <c r="H9" i="8"/>
  <c r="E9" i="8"/>
  <c r="H14" i="7"/>
  <c r="H13" i="7"/>
  <c r="H11" i="7"/>
  <c r="H10" i="7"/>
  <c r="H9" i="7"/>
  <c r="H21" i="6"/>
  <c r="H12" i="6"/>
  <c r="H11" i="6"/>
  <c r="G10" i="6"/>
  <c r="G9" i="6"/>
  <c r="H10" i="6"/>
  <c r="H9" i="6"/>
  <c r="H25" i="5"/>
  <c r="H14" i="5"/>
  <c r="H15" i="5"/>
  <c r="F14" i="5"/>
  <c r="H11" i="5"/>
  <c r="H10" i="5"/>
  <c r="F10" i="5"/>
  <c r="F12" i="3"/>
  <c r="F11" i="3"/>
  <c r="F10" i="3"/>
  <c r="F9" i="3"/>
  <c r="H12" i="4"/>
  <c r="H15" i="4"/>
  <c r="H9" i="4"/>
  <c r="B17" i="4"/>
  <c r="H17" i="4" s="1"/>
  <c r="B16" i="4"/>
  <c r="H16" i="4" s="1"/>
  <c r="H10" i="4"/>
  <c r="B11" i="4"/>
  <c r="H11" i="4" s="1"/>
  <c r="F21" i="2"/>
  <c r="F7" i="3" s="1"/>
  <c r="H20" i="4" l="1"/>
  <c r="H22" i="4" s="1"/>
  <c r="F8" i="3" s="1"/>
  <c r="F16" i="3"/>
  <c r="F17" i="3"/>
  <c r="F19" i="3" s="1"/>
</calcChain>
</file>

<file path=xl/sharedStrings.xml><?xml version="1.0" encoding="utf-8"?>
<sst xmlns="http://schemas.openxmlformats.org/spreadsheetml/2006/main" count="225" uniqueCount="102">
  <si>
    <t>DIV_SV</t>
  </si>
  <si>
    <t>Project Name:</t>
  </si>
  <si>
    <t>Residential Unit</t>
  </si>
  <si>
    <t>Estimator:</t>
  </si>
  <si>
    <t>Trevor Callow</t>
  </si>
  <si>
    <t>Location</t>
  </si>
  <si>
    <t>Mesa, AZ</t>
  </si>
  <si>
    <t>Company Name:</t>
  </si>
  <si>
    <t>Callow Construction</t>
  </si>
  <si>
    <t>Division</t>
  </si>
  <si>
    <t>Total Pricing</t>
  </si>
  <si>
    <t>Divison 1 - General</t>
  </si>
  <si>
    <t>Division3-Concrete</t>
  </si>
  <si>
    <t>Divison6-Framing</t>
  </si>
  <si>
    <t>Divison7-Roofing</t>
  </si>
  <si>
    <t>Division8-Windows and Doors</t>
  </si>
  <si>
    <t>Division9-Drywall and Paint</t>
  </si>
  <si>
    <t>Dvision10-Flooring</t>
  </si>
  <si>
    <t>Subtotal</t>
  </si>
  <si>
    <t>Overhead - 17%</t>
  </si>
  <si>
    <t>Profit - 10%</t>
  </si>
  <si>
    <t>Total</t>
  </si>
  <si>
    <t>Divison 1 General Conditions</t>
  </si>
  <si>
    <t>Item Description</t>
  </si>
  <si>
    <t>Supervision/Project Management</t>
  </si>
  <si>
    <t>Project meeting</t>
  </si>
  <si>
    <t>Submitials</t>
  </si>
  <si>
    <t>Shop Drawing, Project Data, Samples</t>
  </si>
  <si>
    <t>Survey</t>
  </si>
  <si>
    <t>Testing and Special Inspections</t>
  </si>
  <si>
    <t>Project identification</t>
  </si>
  <si>
    <t>Materials and Equitment - Construction Trailer</t>
  </si>
  <si>
    <t>Contract Closeout</t>
  </si>
  <si>
    <t>Cleaning</t>
  </si>
  <si>
    <t>Project Record Documents</t>
  </si>
  <si>
    <t>Warranty abd Bonds</t>
  </si>
  <si>
    <t>DEV_General_Total</t>
  </si>
  <si>
    <t>DIV3_Concrete</t>
  </si>
  <si>
    <t>QTY</t>
  </si>
  <si>
    <t>units</t>
  </si>
  <si>
    <t>Notes</t>
  </si>
  <si>
    <t>Unit Pricing</t>
  </si>
  <si>
    <t>Foundation</t>
  </si>
  <si>
    <t>Hieght(ft)</t>
  </si>
  <si>
    <t>Width(ft)</t>
  </si>
  <si>
    <t>Length(ft)</t>
  </si>
  <si>
    <t>Backhoe Rental</t>
  </si>
  <si>
    <t>Cu.FT</t>
  </si>
  <si>
    <t>Concrete footer</t>
  </si>
  <si>
    <t>Cu.Ft</t>
  </si>
  <si>
    <t>Concrete Stem</t>
  </si>
  <si>
    <t>FT</t>
  </si>
  <si>
    <t>#4 Rebar</t>
  </si>
  <si>
    <t>20'Bars</t>
  </si>
  <si>
    <t>Slab on Grade</t>
  </si>
  <si>
    <t>Thickness(ft)</t>
  </si>
  <si>
    <t>Area (sq.ft)</t>
  </si>
  <si>
    <t>Density (tons/ft)</t>
  </si>
  <si>
    <t>Tractor Rental</t>
  </si>
  <si>
    <t>DAY</t>
  </si>
  <si>
    <t>Aggerate Base Course (A,B,C)</t>
  </si>
  <si>
    <t>Tons</t>
  </si>
  <si>
    <t>4" Concrete 4000 PSI</t>
  </si>
  <si>
    <t>Sq.FT</t>
  </si>
  <si>
    <t>Labor</t>
  </si>
  <si>
    <t>Concreate Crew</t>
  </si>
  <si>
    <t>28% of (bare materials+bare equitment)</t>
  </si>
  <si>
    <t>DIV3_Concrete_Total</t>
  </si>
  <si>
    <t>DIV6_Framing</t>
  </si>
  <si>
    <t>External Framing</t>
  </si>
  <si>
    <t>Height(ft)</t>
  </si>
  <si>
    <t>Material</t>
  </si>
  <si>
    <t>ft</t>
  </si>
  <si>
    <t>Internal Framing</t>
  </si>
  <si>
    <t>DIV7_Roofing</t>
  </si>
  <si>
    <t>Roof</t>
  </si>
  <si>
    <t>AREA(sq.FT)</t>
  </si>
  <si>
    <t>sq.FT</t>
  </si>
  <si>
    <t>sqft</t>
  </si>
  <si>
    <t>Ladder</t>
  </si>
  <si>
    <t>Saftey Equitment</t>
  </si>
  <si>
    <t>DIV8_Windows_Doors</t>
  </si>
  <si>
    <t>Windows</t>
  </si>
  <si>
    <t>each</t>
  </si>
  <si>
    <t>Single Hung</t>
  </si>
  <si>
    <t>3' X 4'</t>
  </si>
  <si>
    <t>Doors</t>
  </si>
  <si>
    <t>6 - Panel</t>
  </si>
  <si>
    <t>2'-8"</t>
  </si>
  <si>
    <t>MISC</t>
  </si>
  <si>
    <t>Delievery</t>
  </si>
  <si>
    <t>trip</t>
  </si>
  <si>
    <t>DIV9_Drywall_Paint</t>
  </si>
  <si>
    <t>Drywall</t>
  </si>
  <si>
    <t>1/2"</t>
  </si>
  <si>
    <t>AREA=2944</t>
  </si>
  <si>
    <t>Paint</t>
  </si>
  <si>
    <t>DIV10_Flooring</t>
  </si>
  <si>
    <t>Carpet</t>
  </si>
  <si>
    <t>Tile</t>
  </si>
  <si>
    <t>material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</si>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</sst>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>
    <font>
      <sz val="12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44" fontId="0" fillId="0" borderId="0" xfId="0" applyNumberFormat="1"/>
    <xf numFmtId="0" fontId="0" fillId="3" borderId="0" xfId="0" applyFill="1"/>
    <xf numFmtId="2" fontId="0" fillId="0" borderId="0" xfId="0" applyNumberFormat="1"/>
    <xf numFmtId="44" fontId="0" fillId="3" borderId="0" xfId="0" applyNumberFormat="1" applyFill="1"/>
    <xf numFmtId="0" fontId="0" fillId="3" borderId="0" xfId="0" applyFill="1" applyAlignment="1">
      <alignment horizontal="center" vertical="center"/>
    </xf>
    <xf numFmtId="6" fontId="0" fillId="0" borderId="0" xfId="0" applyNumberFormat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A5FC-D8DB-6448-BE84-FDCC060844F5}">
  <dimension ref="A1:F19"/>
  <sheetViews>
    <sheetView workbookViewId="0">
      <selection activeCell="F15" sqref="F15"/>
    </sheetView>
  </sheetViews>
  <sheetFormatPr defaultColWidth="11" defaultRowHeight="15.95"/>
  <cols>
    <col min="1" max="1" width="15.125" customWidth="1"/>
    <col min="2" max="2" width="15.375" customWidth="1"/>
    <col min="3" max="3" width="17.125" customWidth="1"/>
    <col min="5" max="5" width="20.125" customWidth="1"/>
    <col min="6" max="6" width="18.5" customWidth="1"/>
  </cols>
  <sheetData>
    <row r="1" spans="1:6">
      <c r="A1" s="10" t="s">
        <v>0</v>
      </c>
      <c r="B1" s="10"/>
      <c r="C1" s="10"/>
    </row>
    <row r="3" spans="1:6">
      <c r="A3" t="s">
        <v>1</v>
      </c>
      <c r="B3" t="s">
        <v>2</v>
      </c>
      <c r="E3" t="s">
        <v>3</v>
      </c>
      <c r="F3" t="s">
        <v>4</v>
      </c>
    </row>
    <row r="4" spans="1:6">
      <c r="A4" t="s">
        <v>5</v>
      </c>
      <c r="B4" t="s">
        <v>6</v>
      </c>
      <c r="E4" t="s">
        <v>7</v>
      </c>
      <c r="F4" t="s">
        <v>8</v>
      </c>
    </row>
    <row r="6" spans="1:6">
      <c r="A6" s="6" t="s">
        <v>9</v>
      </c>
      <c r="B6" s="6"/>
      <c r="C6" s="6"/>
      <c r="D6" s="6"/>
      <c r="E6" s="6"/>
      <c r="F6" s="6" t="s">
        <v>10</v>
      </c>
    </row>
    <row r="7" spans="1:6">
      <c r="A7" t="s">
        <v>11</v>
      </c>
      <c r="F7" s="2">
        <f>DIV_General!F21</f>
        <v>24500</v>
      </c>
    </row>
    <row r="8" spans="1:6">
      <c r="A8" t="s">
        <v>12</v>
      </c>
      <c r="F8" s="2">
        <f>DIV3_Concrete!H22</f>
        <v>42780.492800000007</v>
      </c>
    </row>
    <row r="9" spans="1:6">
      <c r="A9" t="s">
        <v>13</v>
      </c>
      <c r="F9" s="2">
        <f>DIV6_Framing!H25</f>
        <v>17101.7</v>
      </c>
    </row>
    <row r="10" spans="1:6">
      <c r="A10" t="s">
        <v>14</v>
      </c>
      <c r="F10" s="2">
        <f>DIV7_Roofing!H21</f>
        <v>10398</v>
      </c>
    </row>
    <row r="11" spans="1:6">
      <c r="A11" t="s">
        <v>15</v>
      </c>
      <c r="F11" s="2">
        <f>DIV8_Windows_Doors!H25</f>
        <v>5793.5</v>
      </c>
    </row>
    <row r="12" spans="1:6">
      <c r="A12" t="s">
        <v>16</v>
      </c>
      <c r="F12" s="2">
        <f>DIV9_Drywall_Paint!H19</f>
        <v>9416.83</v>
      </c>
    </row>
    <row r="13" spans="1:6">
      <c r="A13" t="s">
        <v>17</v>
      </c>
      <c r="F13">
        <v>2597.12</v>
      </c>
    </row>
    <row r="14" spans="1:6">
      <c r="A14" t="s">
        <v>18</v>
      </c>
      <c r="F14" s="2">
        <f>SUM(F7:F13)</f>
        <v>112587.6428</v>
      </c>
    </row>
    <row r="16" spans="1:6">
      <c r="A16" t="s">
        <v>19</v>
      </c>
      <c r="F16" s="2">
        <f>0.17*(F14)</f>
        <v>19139.899276</v>
      </c>
    </row>
    <row r="17" spans="1:6">
      <c r="A17" t="s">
        <v>20</v>
      </c>
      <c r="F17" s="2">
        <f>0.1*(F14)</f>
        <v>11258.764280000001</v>
      </c>
    </row>
    <row r="19" spans="1:6">
      <c r="A19" t="s">
        <v>21</v>
      </c>
      <c r="F19" s="2">
        <f>SUM(F14:F17)</f>
        <v>142986.30635600002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EBBA-93D0-2544-A927-74A299C03AD1}">
  <dimension ref="A1:F22"/>
  <sheetViews>
    <sheetView tabSelected="1" workbookViewId="0">
      <selection activeCell="F21" sqref="F21"/>
    </sheetView>
  </sheetViews>
  <sheetFormatPr defaultColWidth="11" defaultRowHeight="15.95"/>
  <cols>
    <col min="1" max="1" width="14.875" customWidth="1"/>
    <col min="2" max="2" width="16" customWidth="1"/>
    <col min="5" max="5" width="14" customWidth="1"/>
    <col min="6" max="6" width="15.875" customWidth="1"/>
  </cols>
  <sheetData>
    <row r="1" spans="1:6">
      <c r="A1" s="10" t="s">
        <v>22</v>
      </c>
      <c r="B1" s="10"/>
      <c r="C1" s="10"/>
    </row>
    <row r="3" spans="1:6">
      <c r="A3" t="s">
        <v>1</v>
      </c>
      <c r="B3" t="s">
        <v>2</v>
      </c>
      <c r="E3" t="s">
        <v>3</v>
      </c>
      <c r="F3" t="s">
        <v>4</v>
      </c>
    </row>
    <row r="4" spans="1:6">
      <c r="A4" t="s">
        <v>5</v>
      </c>
      <c r="B4" t="s">
        <v>6</v>
      </c>
      <c r="E4" t="s">
        <v>7</v>
      </c>
      <c r="F4" t="s">
        <v>8</v>
      </c>
    </row>
    <row r="6" spans="1:6">
      <c r="A6" s="1" t="s">
        <v>23</v>
      </c>
      <c r="B6" s="1"/>
      <c r="C6" s="1"/>
      <c r="D6" s="1"/>
      <c r="E6" s="1"/>
      <c r="F6" s="1" t="s">
        <v>10</v>
      </c>
    </row>
    <row r="8" spans="1:6">
      <c r="A8" t="s">
        <v>24</v>
      </c>
      <c r="F8" s="2">
        <v>23000</v>
      </c>
    </row>
    <row r="9" spans="1:6">
      <c r="A9" t="s">
        <v>25</v>
      </c>
      <c r="F9" s="2"/>
    </row>
    <row r="10" spans="1:6">
      <c r="A10" t="s">
        <v>26</v>
      </c>
      <c r="F10" s="2"/>
    </row>
    <row r="11" spans="1:6">
      <c r="A11" t="s">
        <v>27</v>
      </c>
      <c r="F11" s="2"/>
    </row>
    <row r="12" spans="1:6">
      <c r="A12" t="s">
        <v>28</v>
      </c>
      <c r="F12" s="2"/>
    </row>
    <row r="13" spans="1:6">
      <c r="A13" t="s">
        <v>29</v>
      </c>
      <c r="F13" s="2"/>
    </row>
    <row r="14" spans="1:6">
      <c r="A14" t="s">
        <v>30</v>
      </c>
      <c r="F14" s="2"/>
    </row>
    <row r="15" spans="1:6">
      <c r="A15" t="s">
        <v>31</v>
      </c>
      <c r="F15" s="2"/>
    </row>
    <row r="16" spans="1:6">
      <c r="A16" t="s">
        <v>32</v>
      </c>
      <c r="F16" s="2">
        <v>1500</v>
      </c>
    </row>
    <row r="17" spans="1:6">
      <c r="A17" t="s">
        <v>33</v>
      </c>
      <c r="F17" s="2"/>
    </row>
    <row r="18" spans="1:6">
      <c r="A18" t="s">
        <v>34</v>
      </c>
      <c r="F18" s="2"/>
    </row>
    <row r="19" spans="1:6">
      <c r="A19" t="s">
        <v>35</v>
      </c>
      <c r="F19" s="2"/>
    </row>
    <row r="20" spans="1:6">
      <c r="F20" s="2"/>
    </row>
    <row r="21" spans="1:6">
      <c r="A21" t="s">
        <v>36</v>
      </c>
      <c r="F21" s="2">
        <f>SUM(F8:F19)</f>
        <v>24500</v>
      </c>
    </row>
    <row r="22" spans="1:6">
      <c r="F22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C06D-05CE-434C-B4BF-9A466770A93C}">
  <dimension ref="A1:H22"/>
  <sheetViews>
    <sheetView workbookViewId="0">
      <selection activeCell="E18" sqref="E18"/>
    </sheetView>
  </sheetViews>
  <sheetFormatPr defaultColWidth="11" defaultRowHeight="15.95"/>
  <cols>
    <col min="1" max="1" width="24" customWidth="1"/>
    <col min="2" max="8" width="15.875" customWidth="1"/>
  </cols>
  <sheetData>
    <row r="1" spans="1:8">
      <c r="A1" s="10" t="s">
        <v>37</v>
      </c>
      <c r="B1" s="10"/>
      <c r="C1" s="10"/>
    </row>
    <row r="3" spans="1:8">
      <c r="A3" t="s">
        <v>1</v>
      </c>
      <c r="B3" t="s">
        <v>2</v>
      </c>
      <c r="E3" t="s">
        <v>3</v>
      </c>
      <c r="F3" t="s">
        <v>4</v>
      </c>
    </row>
    <row r="4" spans="1:8">
      <c r="A4" t="s">
        <v>5</v>
      </c>
      <c r="B4" t="s">
        <v>6</v>
      </c>
      <c r="E4" t="s">
        <v>7</v>
      </c>
      <c r="F4" t="s">
        <v>8</v>
      </c>
    </row>
    <row r="6" spans="1:8">
      <c r="A6" s="1" t="s">
        <v>23</v>
      </c>
      <c r="B6" s="1" t="s">
        <v>38</v>
      </c>
      <c r="C6" s="1" t="s">
        <v>39</v>
      </c>
      <c r="D6" s="11" t="s">
        <v>40</v>
      </c>
      <c r="E6" s="11"/>
      <c r="F6" s="11"/>
      <c r="G6" s="1" t="s">
        <v>41</v>
      </c>
      <c r="H6" s="1" t="s">
        <v>10</v>
      </c>
    </row>
    <row r="8" spans="1:8">
      <c r="A8" s="3" t="s">
        <v>42</v>
      </c>
      <c r="B8" s="3"/>
      <c r="C8" s="3"/>
      <c r="D8" s="3" t="s">
        <v>43</v>
      </c>
      <c r="E8" s="3" t="s">
        <v>44</v>
      </c>
      <c r="F8" s="3" t="s">
        <v>45</v>
      </c>
      <c r="G8" s="3"/>
      <c r="H8" s="3"/>
    </row>
    <row r="9" spans="1:8">
      <c r="A9" t="s">
        <v>46</v>
      </c>
      <c r="B9">
        <v>2</v>
      </c>
      <c r="C9" t="s">
        <v>47</v>
      </c>
      <c r="G9" s="2">
        <v>217.16</v>
      </c>
      <c r="H9" s="2">
        <f>B9*G9</f>
        <v>434.32</v>
      </c>
    </row>
    <row r="10" spans="1:8">
      <c r="A10" t="s">
        <v>48</v>
      </c>
      <c r="B10" s="4">
        <f>D10*E10*F10</f>
        <v>536</v>
      </c>
      <c r="C10" t="s">
        <v>49</v>
      </c>
      <c r="D10">
        <v>0.67</v>
      </c>
      <c r="E10">
        <v>20</v>
      </c>
      <c r="F10">
        <v>40</v>
      </c>
      <c r="G10" s="2">
        <v>16</v>
      </c>
      <c r="H10" s="2">
        <f>B10*G10</f>
        <v>8576</v>
      </c>
    </row>
    <row r="11" spans="1:8">
      <c r="A11" t="s">
        <v>50</v>
      </c>
      <c r="B11" s="4">
        <f>D11*E11*F11</f>
        <v>1336</v>
      </c>
      <c r="C11" t="s">
        <v>51</v>
      </c>
      <c r="D11">
        <v>1.67</v>
      </c>
      <c r="E11">
        <v>20</v>
      </c>
      <c r="F11">
        <v>40</v>
      </c>
      <c r="G11" s="2">
        <v>12</v>
      </c>
      <c r="H11" s="2">
        <f t="shared" ref="H10:H17" si="0">B11*G11</f>
        <v>16032</v>
      </c>
    </row>
    <row r="12" spans="1:8">
      <c r="A12" t="s">
        <v>52</v>
      </c>
      <c r="B12">
        <v>40</v>
      </c>
      <c r="D12" t="s">
        <v>53</v>
      </c>
      <c r="G12" s="2">
        <v>6.5</v>
      </c>
      <c r="H12" s="2">
        <f t="shared" si="0"/>
        <v>260</v>
      </c>
    </row>
    <row r="13" spans="1:8">
      <c r="G13" s="2"/>
      <c r="H13" s="2"/>
    </row>
    <row r="14" spans="1:8">
      <c r="A14" s="3" t="s">
        <v>54</v>
      </c>
      <c r="B14" s="3"/>
      <c r="C14" s="3"/>
      <c r="D14" s="3" t="s">
        <v>55</v>
      </c>
      <c r="E14" s="3" t="s">
        <v>56</v>
      </c>
      <c r="F14" s="3" t="s">
        <v>57</v>
      </c>
      <c r="G14" s="5"/>
      <c r="H14" s="5"/>
    </row>
    <row r="15" spans="1:8">
      <c r="A15" t="s">
        <v>58</v>
      </c>
      <c r="B15">
        <v>2</v>
      </c>
      <c r="C15" t="s">
        <v>59</v>
      </c>
      <c r="G15" s="2">
        <v>191.35</v>
      </c>
      <c r="H15" s="2">
        <f t="shared" si="0"/>
        <v>382.7</v>
      </c>
    </row>
    <row r="16" spans="1:8">
      <c r="A16" t="s">
        <v>60</v>
      </c>
      <c r="B16" s="4">
        <f>D16*E16*F16</f>
        <v>29.04</v>
      </c>
      <c r="C16" t="s">
        <v>61</v>
      </c>
      <c r="D16">
        <v>0.33</v>
      </c>
      <c r="E16">
        <v>1600</v>
      </c>
      <c r="F16">
        <v>5.5E-2</v>
      </c>
      <c r="G16" s="2">
        <v>18.5</v>
      </c>
      <c r="H16" s="2">
        <f t="shared" si="0"/>
        <v>537.24</v>
      </c>
    </row>
    <row r="17" spans="1:8">
      <c r="A17" t="s">
        <v>62</v>
      </c>
      <c r="B17">
        <f>E17</f>
        <v>1600</v>
      </c>
      <c r="C17" t="s">
        <v>63</v>
      </c>
      <c r="D17">
        <v>0.33</v>
      </c>
      <c r="E17">
        <v>1600</v>
      </c>
      <c r="G17" s="2">
        <v>4.5</v>
      </c>
      <c r="H17" s="2">
        <f t="shared" si="0"/>
        <v>7200</v>
      </c>
    </row>
    <row r="18" spans="1:8">
      <c r="G18" s="2"/>
    </row>
    <row r="19" spans="1:8">
      <c r="A19" s="3" t="s">
        <v>64</v>
      </c>
      <c r="B19" s="3"/>
      <c r="C19" s="3"/>
      <c r="D19" s="3"/>
      <c r="E19" s="3"/>
      <c r="F19" s="3"/>
      <c r="G19" s="3"/>
      <c r="H19" s="3"/>
    </row>
    <row r="20" spans="1:8">
      <c r="A20" t="s">
        <v>65</v>
      </c>
      <c r="D20" t="s">
        <v>66</v>
      </c>
      <c r="H20" s="2">
        <f>0.28*SUM(H9:H17)</f>
        <v>9358.2328000000016</v>
      </c>
    </row>
    <row r="22" spans="1:8">
      <c r="A22" t="s">
        <v>67</v>
      </c>
      <c r="H22" s="2">
        <f>SUM(H9:H20)</f>
        <v>42780.492800000007</v>
      </c>
    </row>
  </sheetData>
  <mergeCells count="2">
    <mergeCell ref="A1:C1"/>
    <mergeCell ref="D6:F6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10D0-C7AC-E245-B491-EE6670F7B66D}">
  <dimension ref="A1:H26"/>
  <sheetViews>
    <sheetView workbookViewId="0">
      <selection activeCell="H26" sqref="H26"/>
    </sheetView>
  </sheetViews>
  <sheetFormatPr defaultColWidth="11" defaultRowHeight="15.95"/>
  <cols>
    <col min="1" max="1" width="18.625" customWidth="1"/>
    <col min="2" max="2" width="15.875" customWidth="1"/>
    <col min="3" max="3" width="15.5" customWidth="1"/>
    <col min="4" max="4" width="14" customWidth="1"/>
    <col min="5" max="5" width="21.625" customWidth="1"/>
    <col min="6" max="6" width="17.375" customWidth="1"/>
    <col min="7" max="7" width="17.625" customWidth="1"/>
    <col min="8" max="8" width="16.5" customWidth="1"/>
  </cols>
  <sheetData>
    <row r="1" spans="1:8">
      <c r="A1" s="10" t="s">
        <v>68</v>
      </c>
      <c r="B1" s="10"/>
      <c r="C1" s="10"/>
    </row>
    <row r="3" spans="1:8">
      <c r="A3" t="s">
        <v>1</v>
      </c>
      <c r="B3" t="s">
        <v>2</v>
      </c>
      <c r="E3" t="s">
        <v>3</v>
      </c>
      <c r="F3" t="s">
        <v>4</v>
      </c>
    </row>
    <row r="4" spans="1:8">
      <c r="A4" t="s">
        <v>5</v>
      </c>
      <c r="B4" t="s">
        <v>6</v>
      </c>
      <c r="E4" t="s">
        <v>7</v>
      </c>
      <c r="F4" t="s">
        <v>8</v>
      </c>
    </row>
    <row r="6" spans="1:8">
      <c r="A6" s="1" t="s">
        <v>23</v>
      </c>
      <c r="B6" s="1" t="s">
        <v>38</v>
      </c>
      <c r="C6" s="1" t="s">
        <v>39</v>
      </c>
      <c r="D6" s="11" t="s">
        <v>40</v>
      </c>
      <c r="E6" s="11"/>
      <c r="F6" s="11"/>
      <c r="G6" s="1" t="s">
        <v>41</v>
      </c>
      <c r="H6" s="1" t="s">
        <v>10</v>
      </c>
    </row>
    <row r="8" spans="1:8">
      <c r="A8" s="8" t="s">
        <v>69</v>
      </c>
      <c r="B8" s="8"/>
      <c r="C8" s="8"/>
      <c r="D8" s="8"/>
      <c r="E8" s="8"/>
      <c r="F8" s="8"/>
      <c r="G8" s="8"/>
    </row>
    <row r="9" spans="1:8">
      <c r="D9" t="s">
        <v>45</v>
      </c>
      <c r="E9" t="s">
        <v>70</v>
      </c>
      <c r="F9" t="s">
        <v>21</v>
      </c>
    </row>
    <row r="10" spans="1:8">
      <c r="A10" t="s">
        <v>71</v>
      </c>
      <c r="B10">
        <v>986</v>
      </c>
      <c r="C10" t="s">
        <v>72</v>
      </c>
      <c r="D10">
        <v>121</v>
      </c>
      <c r="E10">
        <v>8</v>
      </c>
      <c r="F10">
        <f>D10*E10</f>
        <v>968</v>
      </c>
      <c r="G10">
        <v>5.6</v>
      </c>
      <c r="H10">
        <f>B10*G10</f>
        <v>5521.5999999999995</v>
      </c>
    </row>
    <row r="11" spans="1:8">
      <c r="A11" t="s">
        <v>64</v>
      </c>
      <c r="B11">
        <v>986</v>
      </c>
      <c r="C11" t="s">
        <v>72</v>
      </c>
      <c r="G11">
        <v>7.85</v>
      </c>
      <c r="H11">
        <f>B11*G11</f>
        <v>7740.0999999999995</v>
      </c>
    </row>
    <row r="13" spans="1:8" ht="15.75">
      <c r="A13" s="8" t="s">
        <v>73</v>
      </c>
      <c r="B13" s="8"/>
      <c r="C13" s="8"/>
      <c r="D13" s="8" t="s">
        <v>45</v>
      </c>
      <c r="E13" s="8" t="s">
        <v>70</v>
      </c>
      <c r="F13" s="8" t="s">
        <v>21</v>
      </c>
      <c r="G13" s="8"/>
    </row>
    <row r="14" spans="1:8" ht="15.75">
      <c r="A14" t="s">
        <v>71</v>
      </c>
      <c r="B14">
        <v>384</v>
      </c>
      <c r="C14" t="s">
        <v>72</v>
      </c>
      <c r="D14">
        <v>48</v>
      </c>
      <c r="E14">
        <v>8</v>
      </c>
      <c r="F14">
        <f>D14*E14</f>
        <v>384</v>
      </c>
      <c r="G14">
        <v>2.95</v>
      </c>
      <c r="H14">
        <f>B14*G14</f>
        <v>1132.8000000000002</v>
      </c>
    </row>
    <row r="15" spans="1:8" ht="15.75">
      <c r="A15" t="s">
        <v>64</v>
      </c>
      <c r="B15">
        <v>384</v>
      </c>
      <c r="C15" t="s">
        <v>72</v>
      </c>
      <c r="G15">
        <v>7.05</v>
      </c>
      <c r="H15">
        <f>B15*G15</f>
        <v>2707.2</v>
      </c>
    </row>
    <row r="25" spans="8:8" ht="15.75">
      <c r="H25" s="2">
        <f>H10+H11+H14+H15</f>
        <v>17101.7</v>
      </c>
    </row>
    <row r="26" spans="8:8" ht="15.75"/>
  </sheetData>
  <mergeCells count="2">
    <mergeCell ref="A1:C1"/>
    <mergeCell ref="D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1AEC-8B1C-2E4B-825A-C8FE997678AB}">
  <dimension ref="A1:H21"/>
  <sheetViews>
    <sheetView workbookViewId="0">
      <selection activeCell="H22" sqref="H22"/>
    </sheetView>
  </sheetViews>
  <sheetFormatPr defaultColWidth="11" defaultRowHeight="15.95"/>
  <cols>
    <col min="1" max="1" width="20" customWidth="1"/>
    <col min="2" max="2" width="17.375" customWidth="1"/>
    <col min="3" max="3" width="14.625" customWidth="1"/>
    <col min="4" max="4" width="16.625" customWidth="1"/>
    <col min="5" max="5" width="16.125" customWidth="1"/>
    <col min="6" max="6" width="18" customWidth="1"/>
    <col min="7" max="7" width="15.625" customWidth="1"/>
    <col min="8" max="8" width="13.375" customWidth="1"/>
  </cols>
  <sheetData>
    <row r="1" spans="1:8">
      <c r="A1" s="10" t="s">
        <v>74</v>
      </c>
      <c r="B1" s="10"/>
      <c r="C1" s="10"/>
    </row>
    <row r="3" spans="1:8">
      <c r="A3" t="s">
        <v>1</v>
      </c>
      <c r="B3" t="s">
        <v>2</v>
      </c>
      <c r="E3" t="s">
        <v>3</v>
      </c>
      <c r="F3" t="s">
        <v>4</v>
      </c>
    </row>
    <row r="4" spans="1:8">
      <c r="A4" t="s">
        <v>5</v>
      </c>
      <c r="B4" t="s">
        <v>6</v>
      </c>
      <c r="E4" t="s">
        <v>7</v>
      </c>
      <c r="F4" t="s">
        <v>8</v>
      </c>
    </row>
    <row r="6" spans="1:8">
      <c r="A6" s="1" t="s">
        <v>23</v>
      </c>
      <c r="B6" s="1" t="s">
        <v>38</v>
      </c>
      <c r="C6" s="1" t="s">
        <v>39</v>
      </c>
      <c r="D6" s="11" t="s">
        <v>40</v>
      </c>
      <c r="E6" s="11"/>
      <c r="F6" s="11"/>
      <c r="G6" s="1" t="s">
        <v>41</v>
      </c>
      <c r="H6" s="1" t="s">
        <v>10</v>
      </c>
    </row>
    <row r="8" spans="1:8">
      <c r="A8" t="s">
        <v>75</v>
      </c>
      <c r="D8" t="s">
        <v>76</v>
      </c>
    </row>
    <row r="9" spans="1:8">
      <c r="A9" t="s">
        <v>71</v>
      </c>
      <c r="B9">
        <v>810</v>
      </c>
      <c r="C9" t="s">
        <v>77</v>
      </c>
      <c r="D9">
        <v>809.41</v>
      </c>
      <c r="G9">
        <f>75.5/10</f>
        <v>7.55</v>
      </c>
      <c r="H9">
        <f>B9*G9</f>
        <v>6115.5</v>
      </c>
    </row>
    <row r="10" spans="1:8">
      <c r="A10" t="s">
        <v>64</v>
      </c>
      <c r="B10">
        <v>810</v>
      </c>
      <c r="C10" t="s">
        <v>78</v>
      </c>
      <c r="G10">
        <f>42.5/10</f>
        <v>4.25</v>
      </c>
      <c r="H10">
        <f>B10*G10</f>
        <v>3442.5</v>
      </c>
    </row>
    <row r="11" spans="1:8">
      <c r="A11" t="s">
        <v>79</v>
      </c>
      <c r="B11">
        <v>1</v>
      </c>
      <c r="G11" s="7">
        <v>200</v>
      </c>
      <c r="H11" s="7">
        <f>B11*G11</f>
        <v>200</v>
      </c>
    </row>
    <row r="12" spans="1:8">
      <c r="A12" t="s">
        <v>80</v>
      </c>
      <c r="B12">
        <v>4</v>
      </c>
      <c r="G12" s="7">
        <v>160</v>
      </c>
      <c r="H12" s="7">
        <f>B12*G12</f>
        <v>640</v>
      </c>
    </row>
    <row r="21" spans="8:8">
      <c r="H21" s="7">
        <f>H9+H10+H11+H12</f>
        <v>10398</v>
      </c>
    </row>
  </sheetData>
  <mergeCells count="2">
    <mergeCell ref="A1:C1"/>
    <mergeCell ref="D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9702-397D-714F-83FA-C7C3B960A308}">
  <dimension ref="A1:H25"/>
  <sheetViews>
    <sheetView workbookViewId="0">
      <selection activeCell="H26" sqref="H26"/>
    </sheetView>
  </sheetViews>
  <sheetFormatPr defaultColWidth="11" defaultRowHeight="15.95"/>
  <cols>
    <col min="1" max="1" width="18.875" customWidth="1"/>
    <col min="2" max="2" width="15.625" customWidth="1"/>
    <col min="5" max="5" width="15.5" customWidth="1"/>
    <col min="6" max="6" width="17.125" customWidth="1"/>
    <col min="8" max="8" width="11.5" bestFit="1" customWidth="1"/>
  </cols>
  <sheetData>
    <row r="1" spans="1:8">
      <c r="A1" s="10" t="s">
        <v>81</v>
      </c>
      <c r="B1" s="10"/>
      <c r="C1" s="10"/>
    </row>
    <row r="3" spans="1:8">
      <c r="A3" t="s">
        <v>1</v>
      </c>
      <c r="B3" t="s">
        <v>2</v>
      </c>
      <c r="E3" t="s">
        <v>3</v>
      </c>
      <c r="F3" t="s">
        <v>4</v>
      </c>
    </row>
    <row r="4" spans="1:8">
      <c r="A4" t="s">
        <v>5</v>
      </c>
      <c r="B4" t="s">
        <v>6</v>
      </c>
      <c r="E4" t="s">
        <v>7</v>
      </c>
      <c r="F4" t="s">
        <v>8</v>
      </c>
    </row>
    <row r="6" spans="1:8">
      <c r="A6" s="1" t="s">
        <v>23</v>
      </c>
      <c r="B6" s="1" t="s">
        <v>38</v>
      </c>
      <c r="C6" s="1" t="s">
        <v>39</v>
      </c>
      <c r="D6" s="11" t="s">
        <v>40</v>
      </c>
      <c r="E6" s="11"/>
      <c r="F6" s="11"/>
      <c r="G6" s="1" t="s">
        <v>41</v>
      </c>
      <c r="H6" s="1" t="s">
        <v>10</v>
      </c>
    </row>
    <row r="8" spans="1:8">
      <c r="A8" s="8" t="s">
        <v>82</v>
      </c>
      <c r="B8" s="8"/>
      <c r="C8" s="8"/>
      <c r="D8" s="8"/>
      <c r="E8" s="8"/>
      <c r="F8" s="8"/>
      <c r="G8" s="8"/>
      <c r="H8" s="8"/>
    </row>
    <row r="9" spans="1:8" ht="15.75">
      <c r="A9" t="s">
        <v>71</v>
      </c>
      <c r="B9">
        <v>5</v>
      </c>
      <c r="C9" t="s">
        <v>83</v>
      </c>
      <c r="E9" s="9" t="s">
        <v>84</v>
      </c>
      <c r="F9" s="9" t="s">
        <v>85</v>
      </c>
      <c r="G9">
        <v>485</v>
      </c>
      <c r="H9">
        <f>B9*G9</f>
        <v>2425</v>
      </c>
    </row>
    <row r="10" spans="1:8">
      <c r="A10" t="s">
        <v>64</v>
      </c>
      <c r="B10">
        <v>5</v>
      </c>
      <c r="C10" t="s">
        <v>83</v>
      </c>
      <c r="G10">
        <v>79</v>
      </c>
      <c r="H10">
        <f>B10*G10</f>
        <v>395</v>
      </c>
    </row>
    <row r="11" spans="1:8">
      <c r="H11">
        <f>H9+H10</f>
        <v>2820</v>
      </c>
    </row>
    <row r="12" spans="1:8">
      <c r="A12" s="8" t="s">
        <v>86</v>
      </c>
      <c r="B12" s="8"/>
      <c r="C12" s="8"/>
      <c r="D12" s="8"/>
      <c r="E12" s="8"/>
      <c r="F12" s="8"/>
      <c r="G12" s="8"/>
      <c r="H12" s="8"/>
    </row>
    <row r="13" spans="1:8" ht="15.75">
      <c r="A13" t="s">
        <v>71</v>
      </c>
      <c r="B13">
        <v>7</v>
      </c>
      <c r="C13" t="s">
        <v>83</v>
      </c>
      <c r="E13" s="9" t="s">
        <v>87</v>
      </c>
      <c r="F13" s="9" t="s">
        <v>88</v>
      </c>
      <c r="G13">
        <v>300</v>
      </c>
      <c r="H13">
        <f>B13*G13</f>
        <v>2100</v>
      </c>
    </row>
    <row r="14" spans="1:8">
      <c r="A14" t="s">
        <v>64</v>
      </c>
      <c r="B14">
        <v>7</v>
      </c>
      <c r="C14" t="s">
        <v>83</v>
      </c>
      <c r="G14">
        <v>70.5</v>
      </c>
      <c r="H14">
        <f>B14*G14</f>
        <v>493.5</v>
      </c>
    </row>
    <row r="16" spans="1:8">
      <c r="A16" s="8" t="s">
        <v>89</v>
      </c>
      <c r="B16" s="8"/>
      <c r="C16" s="8"/>
      <c r="D16" s="8"/>
      <c r="E16" s="8"/>
      <c r="F16" s="8"/>
      <c r="G16" s="8"/>
      <c r="H16" s="8"/>
    </row>
    <row r="17" spans="1:8">
      <c r="A17" t="s">
        <v>90</v>
      </c>
      <c r="B17">
        <v>1</v>
      </c>
      <c r="C17" t="s">
        <v>91</v>
      </c>
      <c r="G17">
        <v>380</v>
      </c>
      <c r="H17">
        <f>B17*G17</f>
        <v>380</v>
      </c>
    </row>
    <row r="25" spans="1:8">
      <c r="H25" s="2">
        <f>H11+H13+H14+H17</f>
        <v>5793.5</v>
      </c>
    </row>
  </sheetData>
  <mergeCells count="2">
    <mergeCell ref="A1:C1"/>
    <mergeCell ref="D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E9A4-D13C-8F4F-8923-99383FCC0E8F}">
  <dimension ref="A1:H19"/>
  <sheetViews>
    <sheetView workbookViewId="0">
      <selection activeCell="H20" sqref="H20"/>
    </sheetView>
  </sheetViews>
  <sheetFormatPr defaultColWidth="11" defaultRowHeight="15.95"/>
  <cols>
    <col min="1" max="1" width="18.375" customWidth="1"/>
    <col min="2" max="2" width="17.5" customWidth="1"/>
    <col min="3" max="3" width="14.875" customWidth="1"/>
    <col min="4" max="4" width="17.875" customWidth="1"/>
    <col min="5" max="5" width="15" customWidth="1"/>
    <col min="6" max="6" width="18.875" customWidth="1"/>
    <col min="8" max="8" width="11.5" bestFit="1" customWidth="1"/>
  </cols>
  <sheetData>
    <row r="1" spans="1:8">
      <c r="A1" s="10" t="s">
        <v>92</v>
      </c>
      <c r="B1" s="10"/>
      <c r="C1" s="10"/>
    </row>
    <row r="3" spans="1:8">
      <c r="A3" t="s">
        <v>1</v>
      </c>
      <c r="B3" t="s">
        <v>2</v>
      </c>
      <c r="E3" t="s">
        <v>3</v>
      </c>
      <c r="F3" t="s">
        <v>4</v>
      </c>
    </row>
    <row r="4" spans="1:8">
      <c r="A4" t="s">
        <v>5</v>
      </c>
      <c r="B4" t="s">
        <v>6</v>
      </c>
      <c r="E4" t="s">
        <v>7</v>
      </c>
      <c r="F4" t="s">
        <v>8</v>
      </c>
    </row>
    <row r="6" spans="1:8">
      <c r="A6" s="1" t="s">
        <v>23</v>
      </c>
      <c r="B6" s="1" t="s">
        <v>38</v>
      </c>
      <c r="C6" s="1" t="s">
        <v>39</v>
      </c>
      <c r="D6" s="11" t="s">
        <v>40</v>
      </c>
      <c r="E6" s="11"/>
      <c r="F6" s="11"/>
      <c r="G6" s="1" t="s">
        <v>41</v>
      </c>
      <c r="H6" s="1" t="s">
        <v>10</v>
      </c>
    </row>
    <row r="8" spans="1:8">
      <c r="A8" s="8" t="s">
        <v>93</v>
      </c>
      <c r="B8" s="8"/>
      <c r="C8" s="8"/>
      <c r="D8" s="8"/>
      <c r="E8" s="8"/>
      <c r="F8" s="8"/>
      <c r="G8" s="8"/>
      <c r="H8" s="8"/>
    </row>
    <row r="9" spans="1:8">
      <c r="A9" t="s">
        <v>71</v>
      </c>
      <c r="B9">
        <v>2944</v>
      </c>
      <c r="C9" t="s">
        <v>77</v>
      </c>
      <c r="D9" t="s">
        <v>94</v>
      </c>
      <c r="E9">
        <f>368*8</f>
        <v>2944</v>
      </c>
      <c r="F9" t="s">
        <v>95</v>
      </c>
      <c r="G9">
        <v>0.9</v>
      </c>
      <c r="H9">
        <f>B9*G9</f>
        <v>2649.6</v>
      </c>
    </row>
    <row r="10" spans="1:8">
      <c r="A10" t="s">
        <v>64</v>
      </c>
      <c r="B10">
        <v>2944</v>
      </c>
      <c r="C10" t="s">
        <v>77</v>
      </c>
      <c r="G10">
        <v>2.2799999999999998</v>
      </c>
      <c r="H10">
        <f>B10*G10</f>
        <v>6712.32</v>
      </c>
    </row>
    <row r="13" spans="1:8">
      <c r="A13" s="8" t="s">
        <v>96</v>
      </c>
      <c r="B13" s="8"/>
      <c r="C13" s="8"/>
      <c r="D13" s="8"/>
      <c r="E13" s="8"/>
      <c r="F13" s="8"/>
      <c r="G13" s="8"/>
      <c r="H13" s="8"/>
    </row>
    <row r="14" spans="1:8">
      <c r="A14" t="s">
        <v>71</v>
      </c>
      <c r="B14">
        <v>323</v>
      </c>
      <c r="C14" t="s">
        <v>77</v>
      </c>
      <c r="G14">
        <v>0.06</v>
      </c>
      <c r="H14">
        <f>B14*G14</f>
        <v>19.38</v>
      </c>
    </row>
    <row r="15" spans="1:8">
      <c r="A15" t="s">
        <v>64</v>
      </c>
      <c r="B15">
        <v>323</v>
      </c>
      <c r="C15" t="s">
        <v>77</v>
      </c>
      <c r="G15">
        <v>0.11</v>
      </c>
      <c r="H15">
        <f>B15*G15</f>
        <v>35.53</v>
      </c>
    </row>
    <row r="19" spans="8:8">
      <c r="H19" s="2">
        <f>H9+H10+H14+H15</f>
        <v>9416.83</v>
      </c>
    </row>
  </sheetData>
  <mergeCells count="2">
    <mergeCell ref="A1:C1"/>
    <mergeCell ref="D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3B7F-A8EB-41EE-887C-E5727CC63D8C}">
  <dimension ref="A1:H19"/>
  <sheetViews>
    <sheetView workbookViewId="0">
      <selection activeCell="F16" sqref="F16"/>
    </sheetView>
  </sheetViews>
  <sheetFormatPr defaultRowHeight="15.75"/>
  <cols>
    <col min="1" max="1" width="14.875" customWidth="1"/>
    <col min="5" max="5" width="14.125" customWidth="1"/>
    <col min="7" max="7" width="12" customWidth="1"/>
    <col min="8" max="8" width="14.625" customWidth="1"/>
  </cols>
  <sheetData>
    <row r="1" spans="1:8">
      <c r="A1" s="10" t="s">
        <v>97</v>
      </c>
      <c r="B1" s="10"/>
      <c r="C1" s="10"/>
    </row>
    <row r="3" spans="1:8">
      <c r="A3" t="s">
        <v>1</v>
      </c>
      <c r="B3" t="s">
        <v>2</v>
      </c>
      <c r="E3" t="s">
        <v>3</v>
      </c>
      <c r="F3" t="s">
        <v>4</v>
      </c>
    </row>
    <row r="4" spans="1:8">
      <c r="A4" t="s">
        <v>5</v>
      </c>
      <c r="B4" t="s">
        <v>6</v>
      </c>
      <c r="E4" t="s">
        <v>7</v>
      </c>
      <c r="F4" t="s">
        <v>8</v>
      </c>
    </row>
    <row r="6" spans="1:8">
      <c r="A6" s="1" t="s">
        <v>23</v>
      </c>
      <c r="B6" s="1" t="s">
        <v>38</v>
      </c>
      <c r="C6" s="1" t="s">
        <v>39</v>
      </c>
      <c r="D6" s="11" t="s">
        <v>40</v>
      </c>
      <c r="E6" s="11"/>
      <c r="F6" s="11"/>
      <c r="G6" s="1" t="s">
        <v>41</v>
      </c>
      <c r="H6" s="1" t="s">
        <v>10</v>
      </c>
    </row>
    <row r="8" spans="1:8">
      <c r="A8" s="8" t="s">
        <v>98</v>
      </c>
      <c r="B8" s="8"/>
      <c r="C8" s="8"/>
      <c r="D8" s="8"/>
      <c r="E8" s="8"/>
      <c r="F8" s="8"/>
      <c r="G8" s="8"/>
      <c r="H8" s="8"/>
    </row>
    <row r="9" spans="1:8">
      <c r="A9" t="s">
        <v>71</v>
      </c>
      <c r="B9">
        <v>118</v>
      </c>
      <c r="C9" t="s">
        <v>77</v>
      </c>
      <c r="G9">
        <f>29/3</f>
        <v>9.6666666666666661</v>
      </c>
      <c r="H9">
        <f>B9*G9</f>
        <v>1140.6666666666665</v>
      </c>
    </row>
    <row r="10" spans="1:8">
      <c r="A10" t="s">
        <v>64</v>
      </c>
      <c r="B10">
        <v>118</v>
      </c>
      <c r="C10" t="s">
        <v>77</v>
      </c>
      <c r="G10">
        <f>4.35/3</f>
        <v>1.45</v>
      </c>
      <c r="H10">
        <f>B10*G10</f>
        <v>171.1</v>
      </c>
    </row>
    <row r="13" spans="1:8">
      <c r="A13" s="8" t="s">
        <v>99</v>
      </c>
      <c r="B13" s="8"/>
      <c r="C13" s="8"/>
      <c r="D13" s="8"/>
      <c r="E13" s="8"/>
      <c r="F13" s="8"/>
      <c r="G13" s="8"/>
      <c r="H13" s="8"/>
    </row>
    <row r="14" spans="1:8">
      <c r="A14" t="s">
        <v>100</v>
      </c>
      <c r="B14">
        <v>209</v>
      </c>
      <c r="C14" t="s">
        <v>77</v>
      </c>
      <c r="G14">
        <v>5.5</v>
      </c>
      <c r="H14">
        <f>B14*G14</f>
        <v>1149.5</v>
      </c>
    </row>
    <row r="15" spans="1:8">
      <c r="A15" t="s">
        <v>101</v>
      </c>
      <c r="B15">
        <v>209</v>
      </c>
      <c r="C15" t="s">
        <v>77</v>
      </c>
      <c r="G15">
        <v>0.65</v>
      </c>
      <c r="H15">
        <f>B15*G15</f>
        <v>135.85</v>
      </c>
    </row>
    <row r="19" spans="8:8">
      <c r="H19" s="2">
        <f>H9+H10+H14+H15</f>
        <v>2597.1166666666663</v>
      </c>
    </row>
  </sheetData>
  <mergeCells count="2">
    <mergeCell ref="A1:C1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Trevor Callow (Student)</dc:creator>
  <cp:keywords/>
  <dc:description/>
  <cp:lastModifiedBy/>
  <cp:revision/>
  <dcterms:created xsi:type="dcterms:W3CDTF">2024-10-01T03:20:08Z</dcterms:created>
  <dcterms:modified xsi:type="dcterms:W3CDTF">2024-12-07T05:08:35Z</dcterms:modified>
  <cp:category/>
  <cp:contentStatus/>
</cp:coreProperties>
</file>