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240" windowHeight="4110"/>
  </bookViews>
  <sheets>
    <sheet name="data.csv" sheetId="1" r:id="rId1"/>
    <sheet name="Regression (1)" sheetId="2" r:id="rId2"/>
  </sheets>
  <definedNames>
    <definedName name="_xlnm.Print_Area" localSheetId="0">#REF!</definedName>
    <definedName name="_xlnm.Sheet_Title" localSheetId="0">"data.csv"</definedName>
    <definedName name="_xlnm.Print_Area" localSheetId="1">#REF!</definedName>
    <definedName name="_xlnm.Sheet_Title" localSheetId="1">"Regression (1)"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E16">
      <text>
        <t>Probability of observing a t-statistic
whose absolute value is at least as large
as the absolute value of the actually
observed t-statistic, assuming the null
hypothesis is in fact true.</t>
      </text>
    </comment>
  </commentList>
</comments>
</file>

<file path=xl/sharedStrings.xml><?xml version="1.0" encoding="utf-8"?>
<sst xmlns="http://schemas.openxmlformats.org/spreadsheetml/2006/main" uniqueCount="6" count="6">
  <si>
    <t>Column 3</t>
  </si>
  <si>
    <t/>
  </si>
  <si>
    <t>Standard Error</t>
  </si>
  <si>
    <t>Residual</t>
  </si>
  <si>
    <t>p-Value</t>
  </si>
  <si>
    <t>Column 1</t>
  </si>
</sst>
</file>

<file path=xl/styles.xml><?xml version="1.0" encoding="utf-8"?>
<styleSheet xmlns="http://schemas.openxmlformats.org/spreadsheetml/2006/main">
  <numFmts count="3">
    <numFmt formatCode="&quot;Lower&quot; 0%" numFmtId="100"/>
    <numFmt formatCode="&quot;Upper&quot; 0%" numFmtId="101"/>
    <numFmt formatCode="0.0000" numFmtId="102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left" vertical="top" wrapText="0" shrinkToFit="0" textRotation="0" indent="0"/>
    </xf>
    <xf applyAlignment="1" applyBorder="1" applyFont="1" applyFill="1" applyNumberFormat="1" fontId="1" fillId="0" borderId="0" numFmtId="101" xfId="0">
      <alignment horizontal="right" vertical="top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2"/>
  <sheetViews>
    <sheetView topLeftCell="A2" workbookViewId="0">
      <selection activeCell="C2" sqref="C2:C22"/>
    </sheetView>
  </sheetViews>
  <sheetFormatPr defaultRowHeight="12.75"/>
  <cols>
    <col min="1" max="2" style="0" width="9.142307692307693"/>
    <col min="3" max="3" style="0" width="20.713040865384617" bestFit="1" customWidth="1"/>
    <col min="4" max="256" style="0" width="9.142307692307693"/>
  </cols>
  <sheetData>
    <row r="1" spans="1:3">
      <c r="A1" t="inlineStr">
        <is>
          <t>Year</t>
        </is>
      </c>
      <c r="B1" t="inlineStr">
        <is>
          <t>Births</t>
        </is>
      </c>
      <c r="C1" t="inlineStr">
        <is>
          <t>Log(Births)</t>
        </is>
      </c>
    </row>
    <row r="2" spans="1:3">
      <c r="A2">
        <v>59</v>
      </c>
      <c r="B2">
        <v>49</v>
      </c>
      <c r="C2">
        <f>LOG10(B2)</f>
        <v>1.6901960800285136</v>
      </c>
    </row>
    <row r="3" spans="1:3">
      <c r="A3">
        <v>64</v>
      </c>
      <c r="B3">
        <v>74</v>
      </c>
      <c r="C3">
        <f>LOG10(B3)</f>
        <v>1.8692317197309762</v>
      </c>
    </row>
    <row r="4" spans="1:3">
      <c r="A4">
        <v>66</v>
      </c>
      <c r="B4">
        <v>74</v>
      </c>
      <c r="C4">
        <f>LOG10(B4)</f>
        <v>1.8692317197309762</v>
      </c>
    </row>
    <row r="5" spans="1:3">
      <c r="A5">
        <v>66</v>
      </c>
      <c r="B5">
        <v>181</v>
      </c>
      <c r="C5">
        <f>LOG10(B5)</f>
        <v>2.2576785748691846</v>
      </c>
    </row>
    <row r="6" spans="1:3">
      <c r="A6">
        <v>69</v>
      </c>
      <c r="B6">
        <v>221</v>
      </c>
      <c r="C6">
        <f>LOG10(B6)</f>
        <v>2.3443922736851106</v>
      </c>
    </row>
    <row r="7" spans="1:3">
      <c r="A7">
        <v>70</v>
      </c>
      <c r="B7">
        <v>245</v>
      </c>
      <c r="C7">
        <f>LOG10(B7)</f>
        <v>2.3891660843645326</v>
      </c>
    </row>
    <row r="8" spans="1:3">
      <c r="A8">
        <v>71</v>
      </c>
      <c r="B8">
        <v>330</v>
      </c>
      <c r="C8">
        <f>LOG10(B8)</f>
        <v>2.5185139398778875</v>
      </c>
    </row>
    <row r="9" spans="1:3">
      <c r="A9">
        <v>72</v>
      </c>
      <c r="B9">
        <v>446</v>
      </c>
      <c r="C9">
        <f>LOG10(B9)</f>
        <v>2.6493348587121419</v>
      </c>
    </row>
    <row r="10" spans="1:3">
      <c r="A10">
        <v>77</v>
      </c>
      <c r="B10">
        <v>665</v>
      </c>
      <c r="C10">
        <f>LOG10(B10)</f>
        <v>2.8228216453031045</v>
      </c>
    </row>
    <row r="11" spans="1:3">
      <c r="A11">
        <v>80</v>
      </c>
      <c r="B11">
        <v>1339</v>
      </c>
      <c r="C11">
        <f>LOG10(B11)</f>
        <v>3.126780577012009</v>
      </c>
    </row>
    <row r="12" spans="1:3">
      <c r="A12">
        <v>81</v>
      </c>
      <c r="B12">
        <v>1547</v>
      </c>
      <c r="C12">
        <f>LOG10(B12)</f>
        <v>3.1894903136993675</v>
      </c>
    </row>
    <row r="13" spans="1:3">
      <c r="A13">
        <v>82</v>
      </c>
      <c r="B13">
        <v>1885</v>
      </c>
      <c r="C13">
        <f>LOG10(B13)</f>
        <v>3.2753113545418118</v>
      </c>
    </row>
    <row r="14" spans="1:3">
      <c r="A14">
        <v>83</v>
      </c>
      <c r="B14">
        <v>2341</v>
      </c>
      <c r="C14">
        <f>LOG10(B14)</f>
        <v>3.3694014136966244</v>
      </c>
    </row>
    <row r="15" spans="1:3">
      <c r="A15">
        <v>84</v>
      </c>
      <c r="B15">
        <v>2180</v>
      </c>
      <c r="C15">
        <f>LOG10(B15)</f>
        <v>3.3384564936046046</v>
      </c>
    </row>
    <row r="16" spans="1:3">
      <c r="A16">
        <v>85</v>
      </c>
      <c r="B16">
        <v>2554</v>
      </c>
      <c r="C16">
        <f>LOG10(B16)</f>
        <v>3.4072208929273966</v>
      </c>
    </row>
    <row r="17" spans="1:3">
      <c r="A17">
        <v>86</v>
      </c>
      <c r="B17">
        <v>2613</v>
      </c>
      <c r="C17">
        <f>LOG10(B17)</f>
        <v>3.4171394097273255</v>
      </c>
    </row>
    <row r="18" spans="1:3">
      <c r="A18">
        <v>87</v>
      </c>
      <c r="B18">
        <v>2820</v>
      </c>
      <c r="C18">
        <f>LOG10(B18)</f>
        <v>3.4502491083193609</v>
      </c>
    </row>
    <row r="19" spans="1:3">
      <c r="A19">
        <v>88</v>
      </c>
      <c r="B19">
        <v>3352</v>
      </c>
      <c r="C19">
        <f>LOG10(B19)</f>
        <v>3.5253040099582389</v>
      </c>
    </row>
    <row r="20" spans="1:3">
      <c r="A20">
        <v>89</v>
      </c>
      <c r="B20">
        <v>4417</v>
      </c>
      <c r="C20">
        <f>LOG10(B20)</f>
        <v>3.6451273992583912</v>
      </c>
    </row>
    <row r="21" spans="1:3">
      <c r="A21">
        <v>90</v>
      </c>
      <c r="B21">
        <v>4011</v>
      </c>
      <c r="C21">
        <f>LOG10(B21)</f>
        <v>3.6032526619816467</v>
      </c>
    </row>
    <row r="22" spans="1:3">
      <c r="A22">
        <v>91</v>
      </c>
      <c r="B22">
        <v>3987</v>
      </c>
      <c r="C22">
        <f>LOG10(B22)</f>
        <v>3.6006462356623943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41"/>
  <sheetViews>
    <sheetView topLeftCell="A6" workbookViewId="0" tabSelected="1">
      <selection activeCell="A1" sqref="A1:B1"/>
    </sheetView>
  </sheetViews>
  <sheetFormatPr defaultRowHeight="12.75"/>
  <cols>
    <col min="1" max="1" style="0" width="13.999158653846155" bestFit="1" customWidth="1"/>
    <col min="2" max="2" style="0" width="21.85582932692308" bestFit="1" customWidth="1"/>
    <col min="3" max="3" style="0" width="24.141406250000003" bestFit="1" customWidth="1"/>
    <col min="4" max="4" style="0" width="22.99861778846154" bestFit="1" customWidth="1"/>
    <col min="5" max="5" style="0" width="24.569951923076925" bestFit="1" customWidth="1"/>
    <col min="6" max="6" style="0" width="24.85564903846154" bestFit="1" customWidth="1"/>
    <col min="7" max="7" style="0" width="22.284375" bestFit="1" customWidth="1"/>
    <col min="8" max="8" style="0" width="21.570132211538464" bestFit="1" customWidth="1"/>
    <col min="9" max="256" style="0" width="9.142307692307693"/>
  </cols>
  <sheetData>
    <row r="1" spans="1:9">
      <c r="A1" s="1" t="inlineStr">
        <is>
          <t>SUMMARY OUTPUT</t>
        </is>
      </c>
      <c r="B1" s="1"/>
      <c r="C1" s="1" t="inlineStr">
        <is>
          <t>Response Variable</t>
        </is>
      </c>
      <c r="D1" s="1" t="s">
        <f>CONCATENATE("Column"," ",CELL("col",data.csv!$C$2:$C$22))</f>
        <v>0</v>
      </c>
    </row>
    <row r="2" spans="1:9">
      <c r="A2" s="1" t="s">
        <v>1</v>
      </c>
    </row>
    <row r="3" spans="1:9">
      <c r="A3" s="1" t="inlineStr">
        <is>
          <t>Regression Statistics</t>
        </is>
      </c>
      <c r="B3" s="1"/>
    </row>
    <row r="4" spans="1:9">
      <c r="A4" s="1" t="inlineStr">
        <is>
          <t>Multiple R</t>
        </is>
      </c>
      <c r="B4">
        <f>SQRT(B5)</f>
        <v>0.9874689599284221</v>
      </c>
    </row>
    <row r="5" spans="1:9">
      <c r="A5" s="1" t="inlineStr">
        <is>
          <t>R^2</t>
        </is>
      </c>
      <c r="B5">
        <f t="array" ref="B5">INDEX(LINEST(data.csv!$C$2:$C$22,data.csv!$A$2:$A$22,TRUE,TRUE),3,1)</f>
        <v>0.97509494682211972</v>
      </c>
    </row>
    <row r="6" spans="1:9">
      <c r="A6" s="1" t="s">
        <v>2</v>
      </c>
      <c r="B6">
        <f t="array" ref="B6">INDEX(LINEST(data.csv!$C$2:$C$22,data.csv!$A$2:$A$22,TRUE,TRUE),3,2)</f>
        <v>0.10381997010594959</v>
      </c>
    </row>
    <row r="7" spans="1:9">
      <c r="A7" s="1" t="inlineStr">
        <is>
          <t>Adjusted R^2</t>
        </is>
      </c>
      <c r="B7">
        <f>1-(B8-1)/(B8-2)*(1-B5)</f>
        <v>0.97378415454959977</v>
      </c>
    </row>
    <row r="8" spans="1:9">
      <c r="A8" s="1" t="inlineStr">
        <is>
          <t>Observations</t>
        </is>
      </c>
      <c r="B8">
        <f>SUM(B14,1)</f>
        <v>21</v>
      </c>
    </row>
    <row r="9" spans="1:9">
      <c r="A9" s="1" t="s">
        <v>1</v>
      </c>
    </row>
    <row r="10" spans="1:9">
      <c r="A10" s="1" t="inlineStr">
        <is>
          <t>ANOVA</t>
        </is>
      </c>
    </row>
    <row r="11" spans="1:9">
      <c r="A11" s="1" t="s">
        <v>1</v>
      </c>
      <c r="B11" s="1" t="inlineStr">
        <is>
          <t>df</t>
        </is>
      </c>
      <c r="C11" s="1" t="inlineStr">
        <is>
          <t>SS</t>
        </is>
      </c>
      <c r="D11" s="1" t="inlineStr">
        <is>
          <t>MS</t>
        </is>
      </c>
      <c r="E11" s="1" t="inlineStr">
        <is>
          <t>F</t>
        </is>
      </c>
      <c r="F11" s="1" t="inlineStr">
        <is>
          <t>Significance of F</t>
        </is>
      </c>
    </row>
    <row r="12" spans="1:9">
      <c r="A12" s="1" t="inlineStr">
        <is>
          <t>Regression</t>
        </is>
      </c>
      <c r="B12">
        <v>1</v>
      </c>
      <c r="C12">
        <f t="array" ref="C12">INDEX(LINEST(data.csv!$C$2:$C$22,data.csv!$A$2:$A$22,TRUE,TRUE),5,1)</f>
        <v>8.0181621076239207</v>
      </c>
      <c r="D12">
        <f>C12/B12</f>
        <v>8.0181621076239207</v>
      </c>
      <c r="E12">
        <f t="array" ref="E12">INDEX(LINEST(data.csv!$C$2:$C$22,data.csv!$A$2:$A$22,TRUE,TRUE),4,1)</f>
        <v>743.89738730110719</v>
      </c>
      <c r="F12">
        <f>_xlfn.F.DIST.RT(E12,B12,B13)</f>
        <v>1.0629975324638627e-16</v>
      </c>
    </row>
    <row r="13" spans="1:9">
      <c r="A13" s="1" t="s">
        <v>3</v>
      </c>
      <c r="B13">
        <f t="array" ref="B13">INDEX(LINEST(data.csv!$C$2:$C$22,data.csv!$A$2:$A$22,TRUE,TRUE),4,2)</f>
        <v>19</v>
      </c>
      <c r="C13">
        <f t="array" ref="C13">INDEX(LINEST(data.csv!$C$2:$C$22,data.csv!$A$2:$A$22,TRUE,TRUE),5,2)</f>
        <v>0.20479313766320509</v>
      </c>
      <c r="D13">
        <f>C13/B13</f>
        <v>0.010778586192800269</v>
      </c>
    </row>
    <row r="14" spans="1:9">
      <c r="A14" s="1" t="inlineStr">
        <is>
          <t>Total</t>
        </is>
      </c>
      <c r="B14">
        <f>B12+B13</f>
        <v>20</v>
      </c>
      <c r="C14">
        <f>C12+C13</f>
        <v>8.2229552452871264</v>
      </c>
    </row>
    <row r="15" spans="1:9">
      <c r="A15" s="1" t="s">
        <v>1</v>
      </c>
    </row>
    <row r="16" spans="1:9">
      <c r="A16" s="1" t="s">
        <v>1</v>
      </c>
      <c r="B16" s="1" t="inlineStr">
        <is>
          <t>Coefficients</t>
        </is>
      </c>
      <c r="C16" s="1" t="s">
        <v>2</v>
      </c>
      <c r="D16" s="1" t="inlineStr">
        <is>
          <t>t-Statistics</t>
        </is>
      </c>
      <c r="E16" s="1" t="s">
        <v>4</v>
      </c>
      <c r="F16" s="2">
        <v>0.94999999999999996</v>
      </c>
      <c r="G16" s="3">
        <f>F16</f>
        <v>0.94999999999999996</v>
      </c>
    </row>
    <row r="17" spans="1:9">
      <c r="A17" s="1" t="inlineStr">
        <is>
          <t>Intercept</t>
        </is>
      </c>
      <c r="B17">
        <f t="array" ref="B17">INDEX(LINEST(data.csv!$C$2:$C$22,data.csv!$A$2:$A$22,TRUE,TRUE),1,2)</f>
        <v>-2.1596675233094862</v>
      </c>
      <c r="C17">
        <f t="array" ref="C17">INDEX(LINEST(data.csv!$C$2:$C$22,data.csv!$A$2:$A$22,TRUE,TRUE),2,2)</f>
        <v>0.18768288189350787</v>
      </c>
      <c r="D17">
        <f>B17/C17</f>
        <v>-11.50700320413287</v>
      </c>
      <c r="E17">
        <f>TDIST(ABS(D17),$B$13,2)</f>
        <v>5.2445123208074552e-10</v>
      </c>
      <c r="F17">
        <f>B17-C17*_xlfn.T.INV.2T(1-$F$16,$B$13)</f>
        <v>-2.5524923097132719</v>
      </c>
      <c r="G17">
        <f>B17+C17*_xlfn.T.INV.2T(1-$F$16,$B$13)</f>
        <v>-1.7668427369057005</v>
      </c>
    </row>
    <row r="18" spans="1:9">
      <c r="A18" s="1" t="s">
        <f>CONCATENATE("Column"," ",CELL("col",OFFSET(data.csv!$A$2:$A$22,0,0)))</f>
        <v>5</v>
      </c>
      <c r="B18">
        <f t="array" ref="B18">INDEX(LINEST(data.csv!$C$2:$C$22,data.csv!$A$2:$A$22,TRUE,TRUE),1,1)</f>
        <v>0.065068271192799274</v>
      </c>
      <c r="C18">
        <f t="array" ref="C18">INDEX(LINEST(data.csv!$C$2:$C$22,data.csv!$A$2:$A$22,TRUE,TRUE),2,1)</f>
        <v>0.0023856830851922118</v>
      </c>
      <c r="D18">
        <f>B18/C18</f>
        <v>27.274482347078717</v>
      </c>
      <c r="E18">
        <f>TDIST(ABS(D18),$B$13,2)</f>
        <v>1.06299753246384e-16</v>
      </c>
      <c r="F18">
        <f>B18-C18*_xlfn.T.INV.2T(1-$F$16,$B$13)</f>
        <v>0.060074979109296947</v>
      </c>
      <c r="G18">
        <f>B18+C18*_xlfn.T.INV.2T(1-$F$16,$B$13)</f>
        <v>0.0700615632763016</v>
      </c>
    </row>
    <row r="20" spans="1:9">
      <c r="A20" s="1" t="inlineStr">
        <is>
          <t>Constant</t>
        </is>
      </c>
      <c r="B20" s="1" t="s">
        <f t="array" ref="B20">TRANSPOSE(A18)</f>
        <v>5</v>
      </c>
      <c r="C20" s="1" t="inlineStr">
        <is>
          <t>Prediction</t>
        </is>
      </c>
      <c r="D20" s="1" t="s">
        <f>D1</f>
        <v>0</v>
      </c>
      <c r="E20" s="1" t="s">
        <v>3</v>
      </c>
      <c r="F20" s="1" t="inlineStr">
        <is>
          <t>Leverages</t>
        </is>
      </c>
      <c r="G20" s="1" t="inlineStr">
        <is>
          <t>Internally studentized</t>
        </is>
      </c>
      <c r="H20" s="1" t="inlineStr">
        <is>
          <t>Externally studentized</t>
        </is>
      </c>
      <c r="I20" s="1" t="s">
        <v>4</v>
      </c>
    </row>
    <row r="21" spans="1:9">
      <c r="A21">
        <f>1</f>
        <v>1</v>
      </c>
      <c r="B21">
        <f t="array" ref="B21:B41">data.csv!$A$2:$A$22</f>
        <v>59</v>
      </c>
      <c r="C21">
        <f>SUMPRODUCT($B$17:$B$18,TRANSPOSE(A21:B21))</f>
        <v>1.6793604770656709</v>
      </c>
      <c r="D21">
        <f t="array" ref="D21:D41">data.csv!$C$2:$C$22</f>
        <v>1.6901960800285136</v>
      </c>
      <c r="E21">
        <f>D21-C21</f>
        <v>0.010835602962842694</v>
      </c>
      <c r="F21">
        <f t="array" ref="F21:F41">_xlfngnumeric.LEVERAGE($A$21:$B$41)</f>
        <v>0.24015589640432486</v>
      </c>
      <c r="G21" s="4">
        <f>E21/SQRT($D$13*(1-F21))</f>
        <v>0.11973191672238584</v>
      </c>
      <c r="H21" s="4">
        <f>E21/SQRT(($C$13-E21^2)/($B$13-1)*(1-F21))</f>
        <v>0.11657191092058468</v>
      </c>
      <c r="I21" s="5">
        <f>TDIST(ABS(H21),$B$13-1,2)</f>
        <v>0.90849007960418049</v>
      </c>
    </row>
    <row r="22" spans="1:9">
      <c r="A22">
        <f>1</f>
        <v>1</v>
      </c>
      <c r="B22">
        <v>64</v>
      </c>
      <c r="C22">
        <f>SUMPRODUCT($B$17:$B$18,TRANSPOSE(A22:B22))</f>
        <v>2.0047018330296673</v>
      </c>
      <c r="D22">
        <v>1.8692317197309762</v>
      </c>
      <c r="E22">
        <f>D22-C22</f>
        <v>-0.13547011329869107</v>
      </c>
      <c r="F22">
        <v>0.15252703042494342</v>
      </c>
      <c r="G22" s="4">
        <f>E22/SQRT($D$13*(1-F22))</f>
        <v>-1.41742362449834</v>
      </c>
      <c r="H22" s="4">
        <f>E22/SQRT(($C$13-E22^2)/($B$13-1)*(1-F22))</f>
        <v>-1.4459261875132039</v>
      </c>
      <c r="I22" s="5">
        <f>TDIST(ABS(H22),$B$13-1,2)</f>
        <v>0.16538560713327422</v>
      </c>
    </row>
    <row r="23" spans="1:9">
      <c r="A23">
        <f>1</f>
        <v>1</v>
      </c>
      <c r="B23">
        <v>66</v>
      </c>
      <c r="C23">
        <f>SUMPRODUCT($B$17:$B$18,TRANSPOSE(A23:B23))</f>
        <v>2.1348383754152658</v>
      </c>
      <c r="D23">
        <v>1.8692317197309762</v>
      </c>
      <c r="E23">
        <f>D23-C23</f>
        <v>-0.26560665568428954</v>
      </c>
      <c r="F23">
        <v>0.12486799094795072</v>
      </c>
      <c r="G23" s="4">
        <f>E23/SQRT($D$13*(1-F23))</f>
        <v>-2.7347729121674691</v>
      </c>
      <c r="H23" s="4">
        <f>E23/SQRT(($C$13-E23^2)/($B$13-1)*(1-F23))</f>
        <v>-3.2876634450312237</v>
      </c>
      <c r="I23" s="5">
        <f>TDIST(ABS(H23),$B$13-1,2)</f>
        <v>0.0040911866638526206</v>
      </c>
    </row>
    <row r="24" spans="1:9">
      <c r="A24">
        <f>1</f>
        <v>1</v>
      </c>
      <c r="B24">
        <v>66</v>
      </c>
      <c r="C24">
        <f>SUMPRODUCT($B$17:$B$18,TRANSPOSE(A24:B24))</f>
        <v>2.1348383754152658</v>
      </c>
      <c r="D24">
        <v>2.2576785748691846</v>
      </c>
      <c r="E24">
        <f>D24-C24</f>
        <v>0.12284019945391877</v>
      </c>
      <c r="F24">
        <v>0.12486799094795072</v>
      </c>
      <c r="G24" s="4">
        <f>E24/SQRT($D$13*(1-F24))</f>
        <v>1.2648028308113546</v>
      </c>
      <c r="H24" s="4">
        <f>E24/SQRT(($C$13-E24^2)/($B$13-1)*(1-F24))</f>
        <v>1.2790938100161593</v>
      </c>
      <c r="I24" s="5">
        <f>TDIST(ABS(H24),$B$13-1,2)</f>
        <v>0.21710837379200079</v>
      </c>
    </row>
    <row r="25" spans="1:9">
      <c r="A25">
        <f>1</f>
        <v>1</v>
      </c>
      <c r="B25">
        <v>69</v>
      </c>
      <c r="C25">
        <f>SUMPRODUCT($B$17:$B$18,TRANSPOSE(A25:B25))</f>
        <v>2.3300431889936637</v>
      </c>
      <c r="D25">
        <v>2.3443922736851106</v>
      </c>
      <c r="E25">
        <f>D25-C25</f>
        <v>0.014349084691446912</v>
      </c>
      <c r="F25">
        <v>0.091299974855418659</v>
      </c>
      <c r="G25" s="4">
        <f>E25/SQRT($D$13*(1-F25))</f>
        <v>0.14498832391183902</v>
      </c>
      <c r="H25" s="4">
        <f>E25/SQRT(($C$13-E25^2)/($B$13-1)*(1-F25))</f>
        <v>0.14119226595335271</v>
      </c>
      <c r="I25" s="5">
        <f>TDIST(ABS(H25),$B$13-1,2)</f>
        <v>0.88928621309580258</v>
      </c>
    </row>
    <row r="26" spans="1:9">
      <c r="A26">
        <f>1</f>
        <v>1</v>
      </c>
      <c r="B26">
        <v>70</v>
      </c>
      <c r="C26">
        <f>SUMPRODUCT($B$17:$B$18,TRANSPOSE(A26:B26))</f>
        <v>2.3951114601864631</v>
      </c>
      <c r="D26">
        <v>2.3891660843645326</v>
      </c>
      <c r="E26">
        <f>D26-C26</f>
        <v>-0.0059453758219305541</v>
      </c>
      <c r="F26">
        <v>0.082222780990696506</v>
      </c>
      <c r="G26" s="4">
        <f>E26/SQRT($D$13*(1-F26))</f>
        <v>-0.059776402763130732</v>
      </c>
      <c r="H26" s="4">
        <f>E26/SQRT(($C$13-E26^2)/($B$13-1)*(1-F26))</f>
        <v>-0.058187099829478783</v>
      </c>
      <c r="I26" s="5">
        <f>TDIST(ABS(H26),$B$13-1,2)</f>
        <v>0.95424069812250456</v>
      </c>
    </row>
    <row r="27" spans="1:9">
      <c r="A27">
        <f>1</f>
        <v>1</v>
      </c>
      <c r="B27">
        <v>71</v>
      </c>
      <c r="C27">
        <f>SUMPRODUCT($B$17:$B$18,TRANSPOSE(A27:B27))</f>
        <v>2.4601797313792622</v>
      </c>
      <c r="D27">
        <v>2.5185139398778875</v>
      </c>
      <c r="E27">
        <f>D27-C27</f>
        <v>0.058334208498625362</v>
      </c>
      <c r="F27">
        <v>0.074201659542368625</v>
      </c>
      <c r="G27" s="4">
        <f>E27/SQRT($D$13*(1-F27))</f>
        <v>0.58396149414355547</v>
      </c>
      <c r="H27" s="4">
        <f>E27/SQRT(($C$13-E27^2)/($B$13-1)*(1-F27))</f>
        <v>0.57316826200001081</v>
      </c>
      <c r="I27" s="5">
        <f>TDIST(ABS(H27),$B$13-1,2)</f>
        <v>0.57362234556374059</v>
      </c>
    </row>
    <row r="28" spans="1:9">
      <c r="A28">
        <f>1</f>
        <v>1</v>
      </c>
      <c r="B28">
        <v>72</v>
      </c>
      <c r="C28">
        <f>SUMPRODUCT($B$17:$B$18,TRANSPOSE(A28:B28))</f>
        <v>2.5252480025720616</v>
      </c>
      <c r="D28">
        <v>2.6493348587121419</v>
      </c>
      <c r="E28">
        <f>D28-C28</f>
        <v>0.1240868561400803</v>
      </c>
      <c r="F28">
        <v>0.067236610510435002</v>
      </c>
      <c r="G28" s="4">
        <f>E28/SQRT($D$13*(1-F28))</f>
        <v>1.2375396888599302</v>
      </c>
      <c r="H28" s="4">
        <f>E28/SQRT(($C$13-E28^2)/($B$13-1)*(1-F28))</f>
        <v>1.252539287802138</v>
      </c>
      <c r="I28" s="5">
        <f>TDIST(ABS(H28),$B$13-1,2)</f>
        <v>0.22640301049288364</v>
      </c>
    </row>
    <row r="29" spans="1:9">
      <c r="A29">
        <f>1</f>
        <v>1</v>
      </c>
      <c r="B29">
        <v>77</v>
      </c>
      <c r="C29">
        <f>SUMPRODUCT($B$17:$B$18,TRANSPOSE(A29:B29))</f>
        <v>2.850589358536058</v>
      </c>
      <c r="D29">
        <v>2.8228216453031045</v>
      </c>
      <c r="E29">
        <f>D29-C29</f>
        <v>-0.027767713232953461</v>
      </c>
      <c r="F29">
        <v>0.048252451596680915</v>
      </c>
      <c r="G29" s="4">
        <f>E29/SQRT($D$13*(1-F29))</f>
        <v>-0.2741563646674724</v>
      </c>
      <c r="H29" s="4">
        <f>E29/SQRT(($C$13-E29^2)/($B$13-1)*(1-F29))</f>
        <v>-0.26734796751444867</v>
      </c>
      <c r="I29" s="5">
        <f>TDIST(ABS(H29),$B$13-1,2)</f>
        <v>0.79224043533654431</v>
      </c>
    </row>
    <row r="30" spans="1:9">
      <c r="A30">
        <f>1</f>
        <v>1</v>
      </c>
      <c r="B30">
        <v>80</v>
      </c>
      <c r="C30">
        <f>SUMPRODUCT($B$17:$B$18,TRANSPOSE(A30:B30))</f>
        <v>3.0457941721144559</v>
      </c>
      <c r="D30">
        <v>3.126780577012009</v>
      </c>
      <c r="E30">
        <f>D30-C30</f>
        <v>0.080986404897553044</v>
      </c>
      <c r="F30">
        <v>0.049534825245159668</v>
      </c>
      <c r="G30" s="4">
        <f>E30/SQRT($D$13*(1-F30))</f>
        <v>0.80013472091670423</v>
      </c>
      <c r="H30" s="4">
        <f>E30/SQRT(($C$13-E30^2)/($B$13-1)*(1-F30))</f>
        <v>0.79157272985086236</v>
      </c>
      <c r="I30" s="5">
        <f>TDIST(ABS(H30),$B$13-1,2)</f>
        <v>0.43891714060586312</v>
      </c>
    </row>
    <row r="31" spans="1:9">
      <c r="A31">
        <f>1</f>
        <v>1</v>
      </c>
      <c r="B31">
        <v>81</v>
      </c>
      <c r="C31">
        <f>SUMPRODUCT($B$17:$B$18,TRANSPOSE(A31:B31))</f>
        <v>3.1108624433072549</v>
      </c>
      <c r="D31">
        <v>3.1894903136993675</v>
      </c>
      <c r="E31">
        <f>D31-C31</f>
        <v>0.078627870392112609</v>
      </c>
      <c r="F31">
        <v>0.052074427960774453</v>
      </c>
      <c r="G31" s="4">
        <f>E31/SQRT($D$13*(1-F31))</f>
        <v>0.77787263566741927</v>
      </c>
      <c r="H31" s="4">
        <f>E31/SQRT(($C$13-E31^2)/($B$13-1)*(1-F31))</f>
        <v>0.76881919963023038</v>
      </c>
      <c r="I31" s="5">
        <f>TDIST(ABS(H31),$B$13-1,2)</f>
        <v>0.45197110053398121</v>
      </c>
    </row>
    <row r="32" spans="1:9">
      <c r="A32">
        <f>1</f>
        <v>1</v>
      </c>
      <c r="B32">
        <v>82</v>
      </c>
      <c r="C32">
        <f>SUMPRODUCT($B$17:$B$18,TRANSPOSE(A32:B32))</f>
        <v>3.1759307145000544</v>
      </c>
      <c r="D32">
        <v>3.2753113545418118</v>
      </c>
      <c r="E32">
        <f>D32-C32</f>
        <v>0.099380640041757395</v>
      </c>
      <c r="F32">
        <v>0.055670103092783509</v>
      </c>
      <c r="G32" s="4">
        <f>E32/SQRT($D$13*(1-F32))</f>
        <v>0.98505168949219679</v>
      </c>
      <c r="H32" s="4">
        <f>E32/SQRT(($C$13-E32^2)/($B$13-1)*(1-F32))</f>
        <v>0.98276963539042772</v>
      </c>
      <c r="I32" s="5">
        <f>TDIST(ABS(H32),$B$13-1,2)</f>
        <v>0.3387469958680831</v>
      </c>
    </row>
    <row r="33" spans="1:9">
      <c r="A33">
        <f>1</f>
        <v>1</v>
      </c>
      <c r="B33">
        <v>83</v>
      </c>
      <c r="C33">
        <f>SUMPRODUCT($B$17:$B$18,TRANSPOSE(A33:B33))</f>
        <v>3.2409989856928534</v>
      </c>
      <c r="D33">
        <v>3.3694014136966244</v>
      </c>
      <c r="E33">
        <f>D33-C33</f>
        <v>0.128402428003771</v>
      </c>
      <c r="F33">
        <v>0.060321850641186822</v>
      </c>
      <c r="G33" s="4">
        <f>E33/SQRT($D$13*(1-F33))</f>
        <v>1.2758592671396283</v>
      </c>
      <c r="H33" s="4">
        <f>E33/SQRT(($C$13-E33^2)/($B$13-1)*(1-F33))</f>
        <v>1.2950540616105712</v>
      </c>
      <c r="I33" s="5">
        <f>TDIST(ABS(H33),$B$13-1,2)</f>
        <v>0.21166683180441043</v>
      </c>
    </row>
    <row r="34" spans="1:9">
      <c r="A34">
        <f>1</f>
        <v>1</v>
      </c>
      <c r="B34">
        <v>84</v>
      </c>
      <c r="C34">
        <f>SUMPRODUCT($B$17:$B$18,TRANSPOSE(A34:B34))</f>
        <v>3.3060672568856528</v>
      </c>
      <c r="D34">
        <v>3.3384564936046046</v>
      </c>
      <c r="E34">
        <f>D34-C34</f>
        <v>0.032389236718951775</v>
      </c>
      <c r="F34">
        <v>0.066029670605984414</v>
      </c>
      <c r="G34" s="4">
        <f>E34/SQRT($D$13*(1-F34))</f>
        <v>0.32281467868071528</v>
      </c>
      <c r="H34" s="4">
        <f>E34/SQRT(($C$13-E34^2)/($B$13-1)*(1-F34))</f>
        <v>0.31501260511846141</v>
      </c>
      <c r="I34" s="5">
        <f>TDIST(ABS(H34),$B$13-1,2)</f>
        <v>0.75637464572583502</v>
      </c>
    </row>
    <row r="35" spans="1:9">
      <c r="A35">
        <f>1</f>
        <v>1</v>
      </c>
      <c r="B35">
        <v>85</v>
      </c>
      <c r="C35">
        <f>SUMPRODUCT($B$17:$B$18,TRANSPOSE(A35:B35))</f>
        <v>3.3711355280784518</v>
      </c>
      <c r="D35">
        <v>3.4072208929273966</v>
      </c>
      <c r="E35">
        <f>D35-C35</f>
        <v>0.036085364848944756</v>
      </c>
      <c r="F35">
        <v>0.072793562987176264</v>
      </c>
      <c r="G35" s="4">
        <f>E35/SQRT($D$13*(1-F35))</f>
        <v>0.36096241382977373</v>
      </c>
      <c r="H35" s="4">
        <f>E35/SQRT(($C$13-E35^2)/($B$13-1)*(1-F35))</f>
        <v>0.35245733100564264</v>
      </c>
      <c r="I35" s="5">
        <f>TDIST(ABS(H35),$B$13-1,2)</f>
        <v>0.72858851173030936</v>
      </c>
    </row>
    <row r="36" spans="1:9">
      <c r="A36">
        <f>1</f>
        <v>1</v>
      </c>
      <c r="B36">
        <v>86</v>
      </c>
      <c r="C36">
        <f>SUMPRODUCT($B$17:$B$18,TRANSPOSE(A36:B36))</f>
        <v>3.4362037992712513</v>
      </c>
      <c r="D36">
        <v>3.4171394097273255</v>
      </c>
      <c r="E36">
        <f>D36-C36</f>
        <v>-0.019064389543925753</v>
      </c>
      <c r="F36">
        <v>0.080613527784762384</v>
      </c>
      <c r="G36" s="4">
        <f>E36/SQRT($D$13*(1-F36))</f>
        <v>-0.19151065836095321</v>
      </c>
      <c r="H36" s="4">
        <f>E36/SQRT(($C$13-E36^2)/($B$13-1)*(1-F36))</f>
        <v>-0.18656841404677971</v>
      </c>
      <c r="I36" s="5">
        <f>TDIST(ABS(H36),$B$13-1,2)</f>
        <v>0.85408565135415282</v>
      </c>
    </row>
    <row r="37" spans="1:9">
      <c r="A37">
        <f>1</f>
        <v>1</v>
      </c>
      <c r="B37">
        <v>87</v>
      </c>
      <c r="C37">
        <f>SUMPRODUCT($B$17:$B$18,TRANSPOSE(A37:B37))</f>
        <v>3.5012720704640508</v>
      </c>
      <c r="D37">
        <v>3.4502491083193609</v>
      </c>
      <c r="E37">
        <f>D37-C37</f>
        <v>-0.051022962144689821</v>
      </c>
      <c r="F37">
        <v>0.089489564998742777</v>
      </c>
      <c r="G37" s="4">
        <f>E37/SQRT($D$13*(1-F37))</f>
        <v>-0.5150415956344675</v>
      </c>
      <c r="H37" s="4">
        <f>E37/SQRT(($C$13-E37^2)/($B$13-1)*(1-F37))</f>
        <v>-0.50452168892734739</v>
      </c>
      <c r="I37" s="5">
        <f>TDIST(ABS(H37),$B$13-1,2)</f>
        <v>0.62001506826644137</v>
      </c>
    </row>
    <row r="38" spans="1:9">
      <c r="A38">
        <f>1</f>
        <v>1</v>
      </c>
      <c r="B38">
        <v>88</v>
      </c>
      <c r="C38">
        <f>SUMPRODUCT($B$17:$B$18,TRANSPOSE(A38:B38))</f>
        <v>3.5663403416568498</v>
      </c>
      <c r="D38">
        <v>3.5253040099582389</v>
      </c>
      <c r="E38">
        <f>D38-C38</f>
        <v>-0.041036331698610873</v>
      </c>
      <c r="F38">
        <v>0.099421674629117426</v>
      </c>
      <c r="G38" s="4">
        <f>E38/SQRT($D$13*(1-F38))</f>
        <v>-0.41651139449766289</v>
      </c>
      <c r="H38" s="4">
        <f>E38/SQRT(($C$13-E38^2)/($B$13-1)*(1-F38))</f>
        <v>-0.40707955112933786</v>
      </c>
      <c r="I38" s="5">
        <f>TDIST(ABS(H38),$B$13-1,2)</f>
        <v>0.68874959414426906</v>
      </c>
    </row>
    <row r="39" spans="1:9">
      <c r="A39">
        <f>1</f>
        <v>1</v>
      </c>
      <c r="B39">
        <v>89</v>
      </c>
      <c r="C39">
        <f>SUMPRODUCT($B$17:$B$18,TRANSPOSE(A39:B39))</f>
        <v>3.6314086128496492</v>
      </c>
      <c r="D39">
        <v>3.6451273992583912</v>
      </c>
      <c r="E39">
        <f>D39-C39</f>
        <v>0.013718786408742023</v>
      </c>
      <c r="F39">
        <v>0.11040985667588635</v>
      </c>
      <c r="G39" s="4">
        <f>E39/SQRT($D$13*(1-F39))</f>
        <v>0.14010054150369031</v>
      </c>
      <c r="H39" s="4">
        <f>E39/SQRT(($C$13-E39^2)/($B$13-1)*(1-F39))</f>
        <v>0.13642655614423221</v>
      </c>
      <c r="I39" s="5">
        <f>TDIST(ABS(H39),$B$13-1,2)</f>
        <v>0.89299835328007504</v>
      </c>
    </row>
    <row r="40" spans="1:9">
      <c r="A40">
        <f>1</f>
        <v>1</v>
      </c>
      <c r="B40">
        <v>90</v>
      </c>
      <c r="C40">
        <f>SUMPRODUCT($B$17:$B$18,TRANSPOSE(A40:B40))</f>
        <v>3.6964768840424482</v>
      </c>
      <c r="D40">
        <v>3.6032526619816467</v>
      </c>
      <c r="E40">
        <f>D40-C40</f>
        <v>-0.093224222060801498</v>
      </c>
      <c r="F40">
        <v>0.12245411113904954</v>
      </c>
      <c r="G40" s="4">
        <f>E40/SQRT($D$13*(1-F40))</f>
        <v>-0.95854598065984997</v>
      </c>
      <c r="H40" s="4">
        <f>E40/SQRT(($C$13-E40^2)/($B$13-1)*(1-F40))</f>
        <v>-0.95342968146684459</v>
      </c>
      <c r="I40" s="5">
        <f>TDIST(ABS(H40),$B$13-1,2)</f>
        <v>0.35300164908916226</v>
      </c>
    </row>
    <row r="41" spans="1:9">
      <c r="A41">
        <f>1</f>
        <v>1</v>
      </c>
      <c r="B41">
        <v>91</v>
      </c>
      <c r="C41">
        <f>SUMPRODUCT($B$17:$B$18,TRANSPOSE(A41:B41))</f>
        <v>3.7615451552352477</v>
      </c>
      <c r="D41">
        <v>3.6006462356623943</v>
      </c>
      <c r="E41">
        <f>D41-C41</f>
        <v>-0.1608989195728534</v>
      </c>
      <c r="F41">
        <v>0.13555443801860698</v>
      </c>
      <c r="G41" s="4">
        <f>E41/SQRT($D$13*(1-F41))</f>
        <v>-1.6668764232593425</v>
      </c>
      <c r="H41" s="4">
        <f>E41/SQRT(($C$13-E41^2)/($B$13-1)*(1-F41))</f>
        <v>-1.7358400757178709</v>
      </c>
      <c r="I41" s="5">
        <f>TDIST(ABS(H41),$B$13-1,2)</f>
        <v>0.099678264503078901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:B3"/>
    <mergeCell ref="A1:B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2017-02-27T20:07:15Z</dcterms:modified>
  <dcterms:created xsi:type="dcterms:W3CDTF">2017-02-27T20:02:22Z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